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7"/>
  </bookViews>
  <sheets>
    <sheet r:id="rId1" sheetId="1" name="Maio"/>
    <sheet r:id="rId2" sheetId="2" name="Julho-2012 "/>
    <sheet r:id="rId3" sheetId="3" name="Dezembro-2012"/>
    <sheet r:id="rId4" sheetId="4" name="Janeiro-2013"/>
    <sheet r:id="rId5" sheetId="5" name="Fevereiro-2013"/>
    <sheet r:id="rId6" sheetId="6" name="Março-2013"/>
    <sheet r:id="rId7" sheetId="7" name="TD-TF-BU-Maio-2013"/>
    <sheet r:id="rId8" sheetId="8" name="Dezembro-2013"/>
    <sheet r:id="rId9" sheetId="9" name="Janeiro-2014"/>
    <sheet r:id="rId10" sheetId="10" name="Fevereiro-2014"/>
    <sheet r:id="rId11" sheetId="11" name="Março-2014"/>
    <sheet r:id="rId12" sheetId="12" name="Maio-2014"/>
    <sheet r:id="rId13" sheetId="13" name="Dezembro-2014"/>
    <sheet r:id="rId14" sheetId="14" name="Janeiro-2015"/>
    <sheet r:id="rId15" sheetId="15" name="Fevereiro-2015"/>
    <sheet r:id="rId16" sheetId="16" name="Março-2015 "/>
    <sheet r:id="rId17" sheetId="17" name="TD-TF-BU-Maio-2015"/>
    <sheet r:id="rId18" sheetId="18" name="Dezembro-2015 "/>
    <sheet r:id="rId19" sheetId="19" name="Janeiro-2016"/>
    <sheet r:id="rId20" sheetId="20" name="Fevereiro-2016"/>
    <sheet r:id="rId21" sheetId="21" name="Marco-2016 "/>
    <sheet r:id="rId22" sheetId="22" name="Dezembro-2016"/>
    <sheet r:id="rId23" sheetId="23" name="Janeiro-2017"/>
    <sheet r:id="rId24" sheetId="24" name="Fevereiro-2017"/>
    <sheet r:id="rId25" sheetId="25" name="Março-2017"/>
    <sheet r:id="rId26" sheetId="26" name="Setembro-2017"/>
    <sheet r:id="rId27" sheetId="27" name="TD-TF-BU-Setembro-2017"/>
    <sheet r:id="rId28" sheetId="28" name="Outubro-2017"/>
    <sheet r:id="rId29" sheetId="29" name="TD-TF-BU-Outubro-2017"/>
    <sheet r:id="rId30" sheetId="30" name="Novembro-2017"/>
    <sheet r:id="rId31" sheetId="31" name="TD-TF-BU-Novembro-2017"/>
    <sheet r:id="rId32" sheetId="32" name="Dezembro-2017"/>
    <sheet r:id="rId33" sheetId="33" name="TD-TF-BU-Dezembro-2017"/>
    <sheet r:id="rId34" sheetId="34" name="Janeiro-2018"/>
    <sheet r:id="rId35" sheetId="35" name="TD-TF-BU-Janeiro-2018"/>
    <sheet r:id="rId36" sheetId="36" name="Fevereiro-2018"/>
    <sheet r:id="rId37" sheetId="37" name="TD-TF-BU-Fevereiro-2018"/>
    <sheet r:id="rId38" sheetId="38" name="Abril-2018"/>
    <sheet r:id="rId39" sheetId="39" name="Março-2018 "/>
    <sheet r:id="rId40" sheetId="40" name="Junho-2024"/>
    <sheet r:id="rId41" sheetId="41" name="Agosto-2024"/>
    <sheet r:id="rId42" sheetId="42" name="Setembro-2024"/>
  </sheets>
  <definedNames>
    <definedName name="_xlnm.Print_Area" localSheetId="37">'Abril-2018'!$A$2:$L$30</definedName>
    <definedName name="_xlnm.Print_Area" localSheetId="40">'Agosto-2024'!$A$1:$N$26</definedName>
    <definedName name="_xlnm.Print_Area" localSheetId="2">'Dezembro-2012'!$A$1:$L$23</definedName>
    <definedName name="_xlnm.Print_Area" localSheetId="7">'Dezembro-2013'!$A$1:$L$22</definedName>
    <definedName name="_xlnm.Print_Area" localSheetId="12">'Dezembro-2014'!$A$1:$L$22</definedName>
    <definedName name="_xlnm.Print_Area" localSheetId="17">'Dezembro-2015 '!$A$1:$L$21</definedName>
    <definedName name="_xlnm.Print_Area" localSheetId="21">'Dezembro-2016'!$A$2:$L$25</definedName>
    <definedName name="_xlnm.Print_Area" localSheetId="31">'Dezembro-2017'!$A$2:$L$24</definedName>
    <definedName name="_xlnm.Print_Area" localSheetId="4">'Fevereiro-2013'!$A$1:$L$24</definedName>
    <definedName name="_xlnm.Print_Area" localSheetId="9">'Fevereiro-2014'!$A$1:$L$24</definedName>
    <definedName name="_xlnm.Print_Area" localSheetId="14">'Fevereiro-2015'!$A$1:$L$24</definedName>
    <definedName name="_xlnm.Print_Area" localSheetId="19">'Fevereiro-2016'!$A$1:$L$25</definedName>
    <definedName name="_xlnm.Print_Area" localSheetId="23">'Fevereiro-2017'!$A$2:$L$25</definedName>
    <definedName name="_xlnm.Print_Area" localSheetId="35">'Fevereiro-2018'!$A$2:$L$29</definedName>
    <definedName name="_xlnm.Print_Area" localSheetId="3">'Janeiro-2013'!$A$1:$L$26</definedName>
    <definedName name="_xlnm.Print_Area" localSheetId="8">'Janeiro-2014'!$A$1:$L$25</definedName>
    <definedName name="_xlnm.Print_Area" localSheetId="13">'Janeiro-2015'!$A$1:$L$25</definedName>
    <definedName name="_xlnm.Print_Area" localSheetId="18">'Janeiro-2016'!$A$1:$L$24</definedName>
    <definedName name="_xlnm.Print_Area" localSheetId="22">'Janeiro-2017'!$A$2:$L$27</definedName>
    <definedName name="_xlnm.Print_Area" localSheetId="33">'Janeiro-2018'!$A$2:$L$31</definedName>
    <definedName name="_xlnm.Print_Area" localSheetId="1">'Julho-2012 '!$A$1:$L$28</definedName>
    <definedName name="_xlnm.Print_Area" localSheetId="39">'Junho-2024'!$A$1:$N$28</definedName>
    <definedName name="_xlnm.Print_Area" localSheetId="11">'Maio-2014'!$A$1:$L$25</definedName>
    <definedName name="_xlnm.Print_Area" localSheetId="5">'Março-2013'!$A$1:$L$24</definedName>
    <definedName name="_xlnm.Print_Area" localSheetId="10">'Março-2014'!$A$1:$L$25</definedName>
    <definedName name="_xlnm.Print_Area" localSheetId="15">'Março-2015 '!$A$1:$L$26</definedName>
    <definedName name="_xlnm.Print_Area" localSheetId="20">'Marco-2016 '!$A$1:$L$26</definedName>
    <definedName name="_xlnm.Print_Area" localSheetId="24">'Março-2017'!$A$2:$L$28</definedName>
    <definedName name="_xlnm.Print_Area" localSheetId="38">'Março-2018 '!$A$2:$L$31</definedName>
    <definedName name="_xlnm.Print_Area" localSheetId="29">'Novembro-2017'!$A$2:$L$28</definedName>
    <definedName name="_xlnm.Print_Area" localSheetId="27">'Outubro-2017'!$A$2:$L$29</definedName>
    <definedName name="_xlnm.Print_Area" localSheetId="25">'Setembro-2017'!$A$2:$L$30</definedName>
    <definedName name="_xlnm.Print_Area" localSheetId="41">'Setembro-2024'!$A$1:$N$28</definedName>
    <definedName name="_xlnm.Print_Area" localSheetId="6">'TD-TF-BU-Maio-2013'!$A$1:$CD$38</definedName>
    <definedName name="_xlnm.Print_Area" localSheetId="16">'TD-TF-BU-Maio-2015'!$A$1:$CD$38</definedName>
    <definedName name="Z_8CCF584C_33B2_457C_9038_DAA45D1E098E_.wvu.PrintArea" localSheetId="37">'Abril-2018'!$A$2:$L$30</definedName>
    <definedName name="Z_8CCF584C_33B2_457C_9038_DAA45D1E098E_.wvu.PrintArea" localSheetId="40">'Agosto-2024'!$A$2:$M$26</definedName>
    <definedName name="Z_8CCF584C_33B2_457C_9038_DAA45D1E098E_.wvu.PrintArea" localSheetId="21">'Dezembro-2016'!$A$2:$L$25</definedName>
    <definedName name="Z_8CCF584C_33B2_457C_9038_DAA45D1E098E_.wvu.PrintArea" localSheetId="31">'Dezembro-2017'!$A$2:$L$24</definedName>
    <definedName name="Z_8CCF584C_33B2_457C_9038_DAA45D1E098E_.wvu.PrintArea" localSheetId="23">'Fevereiro-2017'!$A$2:$L$25</definedName>
    <definedName name="Z_8CCF584C_33B2_457C_9038_DAA45D1E098E_.wvu.PrintArea" localSheetId="35">'Fevereiro-2018'!$A$2:$L$29</definedName>
    <definedName name="Z_8CCF584C_33B2_457C_9038_DAA45D1E098E_.wvu.PrintArea" localSheetId="22">'Janeiro-2017'!$A$2:$L$27</definedName>
    <definedName name="Z_8CCF584C_33B2_457C_9038_DAA45D1E098E_.wvu.PrintArea" localSheetId="33">'Janeiro-2018'!$A$2:$L$31</definedName>
    <definedName name="Z_8CCF584C_33B2_457C_9038_DAA45D1E098E_.wvu.PrintArea" localSheetId="39">'Junho-2024'!$A$2:$M$28</definedName>
    <definedName name="Z_8CCF584C_33B2_457C_9038_DAA45D1E098E_.wvu.PrintArea" localSheetId="24">'Março-2017'!$A$2:$L$28</definedName>
    <definedName name="Z_8CCF584C_33B2_457C_9038_DAA45D1E098E_.wvu.PrintArea" localSheetId="38">'Março-2018 '!$A$2:$L$31</definedName>
    <definedName name="Z_8CCF584C_33B2_457C_9038_DAA45D1E098E_.wvu.PrintArea" localSheetId="29">'Novembro-2017'!$A$2:$L$28</definedName>
    <definedName name="Z_8CCF584C_33B2_457C_9038_DAA45D1E098E_.wvu.PrintArea" localSheetId="27">'Outubro-2017'!$A$2:$L$29</definedName>
    <definedName name="Z_8CCF584C_33B2_457C_9038_DAA45D1E098E_.wvu.PrintArea" localSheetId="25">'Setembro-2017'!$A$2:$L$30</definedName>
    <definedName name="Z_8CCF584C_33B2_457C_9038_DAA45D1E098E_.wvu.PrintArea" localSheetId="41">'Setembro-2024'!$A$2:$M$28</definedName>
    <definedName name="Z_F0432EFA_6F82_43D8_A126_B7D5FEAF2940_.wvu.PrintArea" localSheetId="37">'Abril-2018'!$A$2:$L$30</definedName>
    <definedName name="Z_F0432EFA_6F82_43D8_A126_B7D5FEAF2940_.wvu.PrintArea" localSheetId="40">'Agosto-2024'!$A$2:$M$26</definedName>
    <definedName name="Z_F0432EFA_6F82_43D8_A126_B7D5FEAF2940_.wvu.PrintArea" localSheetId="21">'Dezembro-2016'!$A$2:$L$25</definedName>
    <definedName name="Z_F0432EFA_6F82_43D8_A126_B7D5FEAF2940_.wvu.PrintArea" localSheetId="31">'Dezembro-2017'!$A$2:$L$24</definedName>
    <definedName name="Z_F0432EFA_6F82_43D8_A126_B7D5FEAF2940_.wvu.PrintArea" localSheetId="23">'Fevereiro-2017'!$A$2:$L$25</definedName>
    <definedName name="Z_F0432EFA_6F82_43D8_A126_B7D5FEAF2940_.wvu.PrintArea" localSheetId="35">'Fevereiro-2018'!$A$2:$L$29</definedName>
    <definedName name="Z_F0432EFA_6F82_43D8_A126_B7D5FEAF2940_.wvu.PrintArea" localSheetId="22">'Janeiro-2017'!$A$2:$L$27</definedName>
    <definedName name="Z_F0432EFA_6F82_43D8_A126_B7D5FEAF2940_.wvu.PrintArea" localSheetId="33">'Janeiro-2018'!$A$2:$L$31</definedName>
    <definedName name="Z_F0432EFA_6F82_43D8_A126_B7D5FEAF2940_.wvu.PrintArea" localSheetId="39">'Junho-2024'!$A$2:$M$28</definedName>
    <definedName name="Z_F0432EFA_6F82_43D8_A126_B7D5FEAF2940_.wvu.PrintArea" localSheetId="24">'Março-2017'!$A$2:$L$28</definedName>
    <definedName name="Z_F0432EFA_6F82_43D8_A126_B7D5FEAF2940_.wvu.PrintArea" localSheetId="38">'Março-2018 '!$A$2:$L$31</definedName>
    <definedName name="Z_F0432EFA_6F82_43D8_A126_B7D5FEAF2940_.wvu.PrintArea" localSheetId="29">'Novembro-2017'!$A$2:$L$28</definedName>
    <definedName name="Z_F0432EFA_6F82_43D8_A126_B7D5FEAF2940_.wvu.PrintArea" localSheetId="27">'Outubro-2017'!$A$2:$L$29</definedName>
    <definedName name="Z_F0432EFA_6F82_43D8_A126_B7D5FEAF2940_.wvu.PrintArea" localSheetId="25">'Setembro-2017'!$A$2:$L$30</definedName>
    <definedName name="Z_F0432EFA_6F82_43D8_A126_B7D5FEAF2940_.wvu.PrintArea" localSheetId="41">'Setembro-2024'!$A$2:$M$28</definedName>
  </definedNames>
  <calcPr fullCalcOnLoad="1"/>
</workbook>
</file>

<file path=xl/sharedStrings.xml><?xml version="1.0" encoding="utf-8"?>
<sst xmlns="http://schemas.openxmlformats.org/spreadsheetml/2006/main" count="2041" uniqueCount="59">
  <si>
    <t>COBRE</t>
  </si>
  <si>
    <t>ALUMINIO</t>
  </si>
  <si>
    <t>Dias</t>
  </si>
  <si>
    <t>Realizado</t>
  </si>
  <si>
    <t>Saldo</t>
  </si>
  <si>
    <t>Média</t>
  </si>
  <si>
    <t>Meta/Dia</t>
  </si>
  <si>
    <t>Programado</t>
  </si>
  <si>
    <t>Saldo/Prog</t>
  </si>
  <si>
    <t>Saldo/MetaDia</t>
  </si>
  <si>
    <t>Prod</t>
  </si>
  <si>
    <t>Cobre</t>
  </si>
  <si>
    <t>Aluminio</t>
  </si>
  <si>
    <t>Cobre Hoje</t>
  </si>
  <si>
    <t>Aluminio Hoje</t>
  </si>
  <si>
    <t>Total</t>
  </si>
  <si>
    <t>DIAS</t>
  </si>
  <si>
    <t>REALIZADO</t>
  </si>
  <si>
    <t>SALDO</t>
  </si>
  <si>
    <t>MÉDIA</t>
  </si>
  <si>
    <t>META/DIA</t>
  </si>
  <si>
    <t>TREFILA DESBASTE</t>
  </si>
  <si>
    <t>TREFILA FINA</t>
  </si>
  <si>
    <t>CORDAS BUNCHER'S Ø630</t>
  </si>
  <si>
    <t>CORDA COMPLEMENTAR</t>
  </si>
  <si>
    <t>CLASSE 2</t>
  </si>
  <si>
    <t>Melhor</t>
  </si>
  <si>
    <t>1º TURNO</t>
  </si>
  <si>
    <t>2º TURNO</t>
  </si>
  <si>
    <t>3º TURNO</t>
  </si>
  <si>
    <t>TOTAL</t>
  </si>
  <si>
    <t>corda complementa</t>
  </si>
  <si>
    <t>corda 1,5/4,0</t>
  </si>
  <si>
    <t>corda 6,0/16</t>
  </si>
  <si>
    <t>classe 2</t>
  </si>
  <si>
    <t>Produção (kg)</t>
  </si>
  <si>
    <t>Fevereiro</t>
  </si>
  <si>
    <t>Plano</t>
  </si>
  <si>
    <t>Real</t>
  </si>
  <si>
    <t>%Atg.</t>
  </si>
  <si>
    <t>qui</t>
  </si>
  <si>
    <t>sex</t>
  </si>
  <si>
    <t>sáb</t>
  </si>
  <si>
    <t>dom</t>
  </si>
  <si>
    <t>seg</t>
  </si>
  <si>
    <t>ter</t>
  </si>
  <si>
    <t>qua</t>
  </si>
  <si>
    <t xml:space="preserve"> </t>
  </si>
  <si>
    <t>Janeiro</t>
  </si>
  <si>
    <t>Dezembro</t>
  </si>
  <si>
    <t>Novembro</t>
  </si>
  <si>
    <t>Outubro</t>
  </si>
  <si>
    <t>CORDAS PARA ISOLAR</t>
  </si>
  <si>
    <t>Setembro</t>
  </si>
  <si>
    <t>Maio</t>
  </si>
  <si>
    <t>S TURNO</t>
  </si>
  <si>
    <t>META MENSAL 750 TON</t>
  </si>
  <si>
    <t>META MENSAL 300 TON</t>
  </si>
  <si>
    <t>Meta Diária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</si>
</sst>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dd/mmm/ddd"/>
    <numFmt numFmtId="165" formatCode="#,##0.000"/>
    <numFmt numFmtId="166" formatCode="#,##0%"/>
    <numFmt numFmtId="167" formatCode="mmmm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8"/>
      <color rgb="FF000000"/>
      <name val="Arial"/>
      <family val="2"/>
    </font>
    <font>
      <b/>
      <sz val="18"/>
      <color rgb="FF000000"/>
      <name val="Calibri"/>
      <family val="2"/>
    </font>
    <font>
      <b/>
      <sz val="26"/>
      <color rgb="FF000000"/>
      <name val="Calibri"/>
      <family val="2"/>
    </font>
    <font>
      <b/>
      <sz val="20"/>
      <color rgb="FF000000"/>
      <name val="Arial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0fa6e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6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2" applyFill="1" applyAlignment="1">
      <alignment horizontal="center" vertical="top"/>
    </xf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1" applyNumberFormat="1" borderId="1" applyBorder="1" fontId="1" applyFont="1" fillId="3" applyFill="1" applyAlignment="1">
      <alignment horizontal="center" vertical="top"/>
    </xf>
    <xf xfId="0" numFmtId="3" applyNumberFormat="1" borderId="1" applyBorder="1" fontId="1" applyFont="1" fillId="3" applyFill="1" applyAlignment="1">
      <alignment horizontal="center"/>
    </xf>
    <xf xfId="0" numFmtId="1" applyNumberFormat="1" borderId="2" applyBorder="1" fontId="2" applyFont="1" fillId="0" applyAlignment="1">
      <alignment horizontal="left"/>
    </xf>
    <xf xfId="0" numFmtId="0" borderId="0" fontId="0" fillId="0" applyAlignment="1">
      <alignment horizontal="right"/>
    </xf>
    <xf xfId="0" numFmtId="1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" applyNumberFormat="1" borderId="3" applyBorder="1" fontId="1" applyFont="1" fillId="3" applyFill="1" applyAlignment="1">
      <alignment horizontal="center"/>
    </xf>
    <xf xfId="0" numFmtId="3" applyNumberFormat="1" borderId="3" applyBorder="1" fontId="1" applyFont="1" fillId="3" applyFill="1" applyAlignment="1">
      <alignment horizontal="center"/>
    </xf>
    <xf xfId="0" numFmtId="14" applyNumberFormat="1" borderId="1" applyBorder="1" fontId="3" applyFont="1" fillId="4" applyFill="1" applyAlignment="1">
      <alignment horizontal="left"/>
    </xf>
    <xf xfId="0" numFmtId="1" applyNumberFormat="1" borderId="4" applyBorder="1" fontId="3" applyFont="1" fillId="4" applyFill="1" applyAlignment="1">
      <alignment horizontal="center"/>
    </xf>
    <xf xfId="0" numFmtId="3" applyNumberFormat="1" borderId="4" applyBorder="1" fontId="3" applyFont="1" fillId="4" applyFill="1" applyAlignment="1">
      <alignment horizontal="center"/>
    </xf>
    <xf xfId="0" numFmtId="1" applyNumberFormat="1" borderId="4" applyBorder="1" fontId="1" applyFont="1" fillId="4" applyFill="1" applyAlignment="1">
      <alignment horizontal="center"/>
    </xf>
    <xf xfId="0" numFmtId="3" applyNumberFormat="1" borderId="4" applyBorder="1" fontId="1" applyFont="1" fillId="4" applyFill="1" applyAlignment="1">
      <alignment horizontal="center"/>
    </xf>
    <xf xfId="0" numFmtId="3" applyNumberFormat="1" borderId="1" applyBorder="1" fontId="4" applyFont="1" fillId="4" applyFill="1" applyAlignment="1">
      <alignment horizontal="center"/>
    </xf>
    <xf xfId="0" numFmtId="3" applyNumberFormat="1" borderId="4" applyBorder="1" fontId="1" applyFont="1" fillId="5" applyFill="1" applyAlignment="1">
      <alignment horizontal="center"/>
    </xf>
    <xf xfId="0" numFmtId="164" applyNumberFormat="1" borderId="4" applyBorder="1" fontId="5" applyFont="1" fillId="4" applyFill="1" applyAlignment="1">
      <alignment horizontal="center"/>
    </xf>
    <xf xfId="0" numFmtId="3" applyNumberFormat="1" borderId="4" applyBorder="1" fontId="5" applyFont="1" fillId="4" applyFill="1" applyAlignment="1">
      <alignment horizontal="right"/>
    </xf>
    <xf xfId="0" numFmtId="3" applyNumberFormat="1" borderId="4" applyBorder="1" fontId="5" applyFont="1" fillId="0" applyAlignment="1">
      <alignment horizontal="right"/>
    </xf>
    <xf xfId="0" numFmtId="3" applyNumberFormat="1" borderId="1" applyBorder="1" fontId="5" applyFont="1" fillId="4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3" applyNumberFormat="1" borderId="1" applyBorder="1" fontId="6" applyFont="1" fillId="4" applyFill="1" applyAlignment="1">
      <alignment horizontal="right"/>
    </xf>
    <xf xfId="0" numFmtId="16" applyNumberFormat="1" borderId="4" applyBorder="1" fontId="5" applyFont="1" fillId="4" applyFill="1" applyAlignment="1">
      <alignment horizontal="left"/>
    </xf>
    <xf xfId="0" numFmtId="0" borderId="4" applyBorder="1" fontId="5" applyFont="1" fillId="4" applyFill="1" applyAlignment="1">
      <alignment horizontal="left"/>
    </xf>
    <xf xfId="0" numFmtId="3" applyNumberFormat="1" borderId="1" applyBorder="1" fontId="7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right"/>
    </xf>
    <xf xfId="0" numFmtId="1" applyNumberFormat="1" borderId="1" applyBorder="1" fontId="3" applyFont="1" fillId="4" applyFill="1" applyAlignment="1">
      <alignment horizontal="center"/>
    </xf>
    <xf xfId="0" numFmtId="0" borderId="1" applyBorder="1" fontId="5" applyFont="1" fillId="4" applyFill="1" applyAlignment="1">
      <alignment horizontal="center"/>
    </xf>
    <xf xfId="0" numFmtId="3" applyNumberFormat="1" borderId="1" applyBorder="1" fontId="3" applyFont="1" fillId="4" applyFill="1" applyAlignment="1">
      <alignment horizontal="center"/>
    </xf>
    <xf xfId="0" numFmtId="3" applyNumberFormat="1" borderId="4" applyBorder="1" fontId="8" applyFont="1" fillId="0" applyAlignment="1">
      <alignment horizontal="right"/>
    </xf>
    <xf xfId="0" numFmtId="3" applyNumberFormat="1" borderId="1" applyBorder="1" fontId="5" applyFont="1" fillId="4" applyFill="1" applyAlignment="1">
      <alignment horizontal="left"/>
    </xf>
    <xf xfId="0" numFmtId="1" applyNumberFormat="1" borderId="4" applyBorder="1" fontId="5" applyFont="1" fillId="4" applyFill="1" applyAlignment="1">
      <alignment horizontal="center"/>
    </xf>
    <xf xfId="0" numFmtId="3" applyNumberFormat="1" borderId="4" applyBorder="1" fontId="3" applyFont="1" fillId="4" applyFill="1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1" applyBorder="1" fontId="3" applyFont="1" fillId="4" applyFill="1" applyAlignment="1">
      <alignment horizontal="right"/>
    </xf>
    <xf xfId="0" numFmtId="0" borderId="1" applyBorder="1" fontId="3" applyFont="1" fillId="4" applyFill="1" applyAlignment="1">
      <alignment horizontal="left"/>
    </xf>
    <xf xfId="0" numFmtId="1" applyNumberFormat="1" borderId="1" applyBorder="1" fontId="3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1" applyNumberFormat="1" borderId="1" applyBorder="1" fontId="7" applyFont="1" fillId="4" applyFill="1" applyAlignment="1">
      <alignment horizontal="center"/>
    </xf>
    <xf xfId="0" numFmtId="0" borderId="1" applyBorder="1" fontId="7" applyFont="1" fillId="4" applyFill="1" applyAlignment="1">
      <alignment horizontal="center"/>
    </xf>
    <xf xfId="0" numFmtId="3" applyNumberFormat="1" borderId="1" applyBorder="1" fontId="7" applyFont="1" fillId="4" applyFill="1" applyAlignment="1">
      <alignment horizontal="center"/>
    </xf>
    <xf xfId="0" numFmtId="0" borderId="2" applyBorder="1" fontId="9" applyFont="1" fillId="0" applyAlignment="1">
      <alignment horizontal="center"/>
    </xf>
    <xf xfId="0" numFmtId="1" applyNumberFormat="1" borderId="2" applyBorder="1" fontId="9" applyFont="1" fillId="0" applyAlignment="1">
      <alignment horizontal="center"/>
    </xf>
    <xf xfId="0" numFmtId="3" applyNumberFormat="1" borderId="2" applyBorder="1" fontId="9" applyFont="1" fillId="0" applyAlignment="1">
      <alignment horizontal="center"/>
    </xf>
    <xf xfId="0" numFmtId="165" applyNumberFormat="1" borderId="1" applyBorder="1" fontId="3" applyFont="1" fillId="4" applyFill="1" applyAlignment="1">
      <alignment horizontal="right"/>
    </xf>
    <xf xfId="0" numFmtId="1" applyNumberFormat="1" borderId="1" applyBorder="1" fontId="7" applyFont="1" fillId="4" applyFill="1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1" applyFont="1" fillId="3" applyFill="1" applyAlignment="1">
      <alignment horizontal="center"/>
    </xf>
    <xf xfId="0" numFmtId="0" borderId="3" applyBorder="1" fontId="1" applyFont="1" fillId="3" applyFill="1" applyAlignment="1">
      <alignment horizontal="center"/>
    </xf>
    <xf xfId="0" numFmtId="0" borderId="4" applyBorder="1" fontId="3" applyFont="1" fillId="4" applyFill="1" applyAlignment="1">
      <alignment horizontal="center"/>
    </xf>
    <xf xfId="0" numFmtId="0" borderId="4" applyBorder="1" fontId="1" applyFont="1" fillId="4" applyFill="1" applyAlignment="1">
      <alignment horizontal="center"/>
    </xf>
    <xf xfId="0" numFmtId="3" applyNumberFormat="1" borderId="4" applyBorder="1" fontId="5" applyFont="1" fillId="0" applyAlignment="1">
      <alignment horizontal="center"/>
    </xf>
    <xf xfId="0" numFmtId="3" applyNumberFormat="1" borderId="4" applyBorder="1" fontId="1" applyFont="1" fillId="4" applyFill="1" applyAlignment="1">
      <alignment horizontal="left"/>
    </xf>
    <xf xfId="0" numFmtId="3" applyNumberFormat="1" borderId="5" applyBorder="1" fontId="8" applyFont="1" fillId="4" applyFill="1" applyAlignment="1">
      <alignment horizontal="center"/>
    </xf>
    <xf xfId="0" numFmtId="0" borderId="6" applyBorder="1" fontId="3" applyFont="1" fillId="4" applyFill="1" applyAlignment="1">
      <alignment horizontal="center"/>
    </xf>
    <xf xfId="0" numFmtId="3" applyNumberFormat="1" borderId="6" applyBorder="1" fontId="10" applyFont="1" fillId="4" applyFill="1" applyAlignment="1">
      <alignment horizontal="left"/>
    </xf>
    <xf xfId="0" numFmtId="0" borderId="6" applyBorder="1" fontId="11" applyFont="1" fillId="4" applyFill="1" applyAlignment="1">
      <alignment horizontal="center" vertical="top"/>
    </xf>
    <xf xfId="0" numFmtId="3" applyNumberFormat="1" borderId="6" applyBorder="1" fontId="11" applyFont="1" fillId="4" applyFill="1" applyAlignment="1">
      <alignment horizontal="center"/>
    </xf>
    <xf xfId="0" numFmtId="166" applyNumberFormat="1" borderId="6" applyBorder="1" fontId="11" applyFont="1" fillId="4" applyFill="1" applyAlignment="1">
      <alignment horizontal="center"/>
    </xf>
    <xf xfId="0" numFmtId="166" applyNumberFormat="1" borderId="7" applyBorder="1" fontId="11" applyFont="1" fillId="4" applyFill="1" applyAlignment="1">
      <alignment horizontal="center"/>
    </xf>
    <xf xfId="0" numFmtId="0" borderId="5" applyBorder="1" fontId="11" applyFont="1" fillId="4" applyFill="1" applyAlignment="1">
      <alignment horizontal="center" vertical="top"/>
    </xf>
    <xf xfId="0" numFmtId="3" applyNumberFormat="1" borderId="7" applyBorder="1" fontId="11" applyFont="1" fillId="4" applyFill="1" applyAlignment="1">
      <alignment horizontal="center"/>
    </xf>
    <xf xfId="0" numFmtId="166" applyNumberFormat="1" borderId="7" applyBorder="1" fontId="10" applyFont="1" fillId="4" applyFill="1" applyAlignment="1">
      <alignment horizontal="left"/>
    </xf>
    <xf xfId="0" numFmtId="3" applyNumberFormat="1" borderId="5" applyBorder="1" fontId="12" applyFont="1" fillId="4" applyFill="1" applyAlignment="1">
      <alignment horizontal="right" vertical="top"/>
    </xf>
    <xf xfId="0" numFmtId="0" borderId="8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166" applyNumberFormat="1" borderId="9" applyBorder="1" fontId="3" applyFont="1" fillId="0" applyAlignment="1">
      <alignment horizontal="right"/>
    </xf>
    <xf xfId="0" numFmtId="3" applyNumberFormat="1" borderId="10" applyBorder="1" fontId="8" applyFont="1" fillId="4" applyFill="1" applyAlignment="1">
      <alignment horizontal="center"/>
    </xf>
    <xf xfId="0" numFmtId="0" borderId="1" applyBorder="1" fontId="3" applyFont="1" fillId="4" applyFill="1" applyAlignment="1">
      <alignment horizontal="center"/>
    </xf>
    <xf xfId="0" numFmtId="3" applyNumberFormat="1" borderId="1" applyBorder="1" fontId="13" applyFont="1" fillId="4" applyFill="1" applyAlignment="1">
      <alignment horizontal="center"/>
    </xf>
    <xf xfId="0" numFmtId="166" applyNumberFormat="1" borderId="1" applyBorder="1" fontId="11" applyFont="1" fillId="4" applyFill="1" applyAlignment="1">
      <alignment horizontal="center"/>
    </xf>
    <xf xfId="0" numFmtId="3" applyNumberFormat="1" borderId="1" applyBorder="1" fontId="11" applyFont="1" fillId="4" applyFill="1" applyAlignment="1">
      <alignment horizontal="center"/>
    </xf>
    <xf xfId="0" numFmtId="166" applyNumberFormat="1" borderId="11" applyBorder="1" fontId="11" applyFont="1" fillId="4" applyFill="1" applyAlignment="1">
      <alignment horizontal="center"/>
    </xf>
    <xf xfId="0" numFmtId="166" applyNumberFormat="1" borderId="12" applyBorder="1" fontId="11" applyFont="1" fillId="4" applyFill="1" applyAlignment="1">
      <alignment horizontal="center"/>
    </xf>
    <xf xfId="0" numFmtId="3" applyNumberFormat="1" borderId="13" applyBorder="1" fontId="11" applyFont="1" fillId="4" applyFill="1" applyAlignment="1">
      <alignment horizontal="center"/>
    </xf>
    <xf xfId="0" numFmtId="166" applyNumberFormat="1" borderId="13" applyBorder="1" fontId="11" applyFont="1" fillId="4" applyFill="1" applyAlignment="1">
      <alignment horizontal="center"/>
    </xf>
    <xf xfId="0" numFmtId="3" applyNumberFormat="1" borderId="14" applyBorder="1" fontId="11" applyFont="1" fillId="4" applyFill="1" applyAlignment="1">
      <alignment horizontal="center"/>
    </xf>
    <xf xfId="0" numFmtId="3" applyNumberFormat="1" borderId="1" applyBorder="1" fontId="14" applyFont="1" fillId="6" applyFill="1" applyAlignment="1">
      <alignment horizontal="center"/>
    </xf>
    <xf xfId="0" numFmtId="166" applyNumberFormat="1" borderId="11" applyBorder="1" fontId="13" applyFont="1" fillId="4" applyFill="1" applyAlignment="1">
      <alignment horizontal="center"/>
    </xf>
    <xf xfId="0" numFmtId="3" applyNumberFormat="1" borderId="15" applyBorder="1" fontId="3" applyFont="1" fillId="0" applyAlignment="1">
      <alignment horizontal="right"/>
    </xf>
    <xf xfId="0" numFmtId="0" borderId="2" applyBorder="1" fontId="3" applyFont="1" fillId="0" applyAlignment="1">
      <alignment horizontal="right"/>
    </xf>
    <xf xfId="0" numFmtId="166" applyNumberFormat="1" borderId="16" applyBorder="1" fontId="3" applyFont="1" fillId="0" applyAlignment="1">
      <alignment horizontal="right"/>
    </xf>
    <xf xfId="0" numFmtId="166" applyNumberFormat="1" borderId="2" applyBorder="1" fontId="2" applyFont="1" fillId="0" applyAlignment="1">
      <alignment horizontal="right"/>
    </xf>
    <xf xfId="0" numFmtId="166" applyNumberFormat="1" borderId="11" applyBorder="1" fontId="3" applyFont="1" fillId="4" applyFill="1" applyAlignment="1">
      <alignment horizontal="left"/>
    </xf>
    <xf xfId="0" numFmtId="3" applyNumberFormat="1" borderId="17" applyBorder="1" fontId="3" applyFont="1" fillId="0" applyAlignment="1">
      <alignment horizontal="right"/>
    </xf>
    <xf xfId="0" numFmtId="0" borderId="18" applyBorder="1" fontId="3" applyFont="1" fillId="0" applyAlignment="1">
      <alignment horizontal="right"/>
    </xf>
    <xf xfId="0" numFmtId="3" applyNumberFormat="1" borderId="18" applyBorder="1" fontId="3" applyFont="1" fillId="0" applyAlignment="1">
      <alignment horizontal="right"/>
    </xf>
    <xf xfId="0" numFmtId="166" applyNumberFormat="1" borderId="19" applyBorder="1" fontId="3" applyFont="1" fillId="0" applyAlignment="1">
      <alignment horizontal="right"/>
    </xf>
    <xf xfId="0" numFmtId="3" applyNumberFormat="1" borderId="4" applyBorder="1" fontId="8" applyFont="1" fillId="7" applyFill="1" applyAlignment="1">
      <alignment horizontal="center"/>
    </xf>
    <xf xfId="0" numFmtId="166" applyNumberFormat="1" borderId="4" applyBorder="1" fontId="8" applyFont="1" fillId="7" applyFill="1" applyAlignment="1">
      <alignment horizontal="center"/>
    </xf>
    <xf xfId="0" numFmtId="3" applyNumberFormat="1" borderId="20" applyBorder="1" fontId="8" applyFont="1" fillId="4" applyFill="1" applyAlignment="1">
      <alignment horizontal="center" vertical="top"/>
    </xf>
    <xf xfId="0" numFmtId="0" borderId="21" applyBorder="1" fontId="3" applyFont="1" fillId="0" applyAlignment="1">
      <alignment horizontal="left"/>
    </xf>
    <xf xfId="0" numFmtId="3" applyNumberFormat="1" borderId="22" applyBorder="1" fontId="8" applyFont="1" fillId="7" applyFill="1" applyAlignment="1">
      <alignment horizontal="center"/>
    </xf>
    <xf xfId="0" numFmtId="3" applyNumberFormat="1" borderId="18" applyBorder="1" fontId="3" applyFont="1" fillId="0" applyAlignment="1">
      <alignment horizontal="left"/>
    </xf>
    <xf xfId="0" numFmtId="166" applyNumberFormat="1" borderId="19" applyBorder="1" fontId="3" applyFont="1" fillId="0" applyAlignment="1">
      <alignment horizontal="left"/>
    </xf>
    <xf xfId="0" numFmtId="0" borderId="1" applyBorder="1" fontId="8" applyFont="1" fillId="4" applyFill="1" applyAlignment="1">
      <alignment horizontal="center"/>
    </xf>
    <xf xfId="0" numFmtId="3" applyNumberFormat="1" borderId="17" applyBorder="1" fontId="3" applyFont="1" fillId="0" applyAlignment="1">
      <alignment horizontal="left"/>
    </xf>
    <xf xfId="0" numFmtId="0" borderId="19" applyBorder="1" fontId="3" applyFont="1" fillId="0" applyAlignment="1">
      <alignment horizontal="left"/>
    </xf>
    <xf xfId="0" numFmtId="3" applyNumberFormat="1" borderId="23" applyBorder="1" fontId="8" applyFont="1" fillId="7" applyFill="1" applyAlignment="1">
      <alignment horizontal="center"/>
    </xf>
    <xf xfId="0" numFmtId="3" applyNumberFormat="1" borderId="24" applyBorder="1" fontId="3" applyFont="1" fillId="0" applyAlignment="1">
      <alignment horizontal="left"/>
    </xf>
    <xf xfId="0" numFmtId="166" applyNumberFormat="1" borderId="25" applyBorder="1" fontId="3" applyFont="1" fillId="0" applyAlignment="1">
      <alignment horizontal="left"/>
    </xf>
    <xf xfId="0" numFmtId="3" applyNumberFormat="1" borderId="23" applyBorder="1" fontId="8" applyFont="1" fillId="8" applyFill="1" applyAlignment="1">
      <alignment horizontal="center"/>
    </xf>
    <xf xfId="0" numFmtId="167" applyNumberFormat="1" borderId="26" applyBorder="1" fontId="8" applyFont="1" fillId="8" applyFill="1" applyAlignment="1">
      <alignment horizontal="center"/>
    </xf>
    <xf xfId="0" numFmtId="3" applyNumberFormat="1" borderId="4" applyBorder="1" fontId="3" applyFont="1" fillId="7" applyFill="1" applyAlignment="1">
      <alignment horizontal="center"/>
    </xf>
    <xf xfId="0" numFmtId="0" borderId="4" applyBorder="1" fontId="15" applyFont="1" fillId="7" applyFill="1" applyAlignment="1">
      <alignment horizontal="center"/>
    </xf>
    <xf xfId="0" numFmtId="166" applyNumberFormat="1" borderId="4" applyBorder="1" fontId="15" applyFont="1" fillId="7" applyFill="1" applyAlignment="1">
      <alignment horizontal="center"/>
    </xf>
    <xf xfId="0" numFmtId="0" borderId="4" applyBorder="1" fontId="3" applyFont="1" fillId="7" applyFill="1" applyAlignment="1">
      <alignment horizontal="center"/>
    </xf>
    <xf xfId="0" numFmtId="0" borderId="27" applyBorder="1" fontId="15" applyFont="1" fillId="7" applyFill="1" applyAlignment="1">
      <alignment horizontal="center"/>
    </xf>
    <xf xfId="0" numFmtId="166" applyNumberFormat="1" borderId="4" applyBorder="1" fontId="16" applyFont="1" fillId="9" applyFill="1" applyAlignment="1">
      <alignment horizontal="center"/>
    </xf>
    <xf xfId="0" numFmtId="3" applyNumberFormat="1" borderId="4" applyBorder="1" fontId="3" applyFont="1" fillId="7" applyFill="1" applyAlignment="1">
      <alignment horizontal="right"/>
    </xf>
    <xf xfId="0" numFmtId="3" applyNumberFormat="1" borderId="4" applyBorder="1" fontId="5" applyFont="1" fillId="7" applyFill="1" applyAlignment="1">
      <alignment horizontal="right"/>
    </xf>
    <xf xfId="0" numFmtId="0" borderId="27" applyBorder="1" fontId="15" applyFont="1" fillId="7" applyFill="1" applyAlignment="1">
      <alignment horizontal="center"/>
    </xf>
    <xf xfId="0" numFmtId="3" applyNumberFormat="1" borderId="4" applyBorder="1" fontId="8" applyFont="1" fillId="4" applyFill="1" applyAlignment="1">
      <alignment horizontal="right"/>
    </xf>
    <xf xfId="0" numFmtId="9" applyNumberFormat="1" borderId="4" applyBorder="1" fontId="16" applyFont="1" fillId="9" applyFill="1" applyAlignment="1">
      <alignment horizontal="center"/>
    </xf>
    <xf xfId="0" numFmtId="3" applyNumberFormat="1" borderId="12" applyBorder="1" fontId="14" applyFont="1" fillId="7" applyFill="1" applyAlignment="1">
      <alignment horizontal="left"/>
    </xf>
    <xf xfId="0" numFmtId="0" borderId="13" applyBorder="1" fontId="14" applyFont="1" fillId="7" applyFill="1" applyAlignment="1">
      <alignment horizontal="center"/>
    </xf>
    <xf xfId="0" numFmtId="3" applyNumberFormat="1" borderId="4" applyBorder="1" fontId="14" applyFont="1" fillId="4" applyFill="1" applyAlignment="1">
      <alignment horizontal="right"/>
    </xf>
    <xf xfId="0" numFmtId="166" applyNumberFormat="1" borderId="4" applyBorder="1" fontId="17" applyFont="1" fillId="9" applyFill="1" applyAlignment="1">
      <alignment horizontal="center"/>
    </xf>
    <xf xfId="0" numFmtId="3" applyNumberFormat="1" borderId="4" applyBorder="1" fontId="14" applyFont="1" fillId="7" applyFill="1" applyAlignment="1">
      <alignment horizontal="right"/>
    </xf>
    <xf xfId="0" numFmtId="3" applyNumberFormat="1" borderId="27" applyBorder="1" fontId="14" applyFont="1" fillId="4" applyFill="1" applyAlignment="1">
      <alignment horizontal="right"/>
    </xf>
    <xf xfId="0" numFmtId="166" applyNumberFormat="1" borderId="26" applyBorder="1" fontId="17" applyFont="1" fillId="9" applyFill="1" applyAlignment="1">
      <alignment horizontal="center"/>
    </xf>
    <xf xfId="0" numFmtId="166" applyNumberFormat="1" borderId="0" fontId="0" fillId="0" applyAlignment="1">
      <alignment horizontal="general"/>
    </xf>
    <xf xfId="0" numFmtId="1" applyNumberFormat="1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1" applyNumberFormat="1" borderId="4" applyBorder="1" fontId="1" applyFont="1" fillId="3" applyFill="1" applyAlignment="1">
      <alignment horizontal="center"/>
    </xf>
    <xf xfId="0" numFmtId="3" applyNumberFormat="1" borderId="4" applyBorder="1" fontId="1" applyFont="1" fillId="3" applyFill="1" applyAlignment="1">
      <alignment horizontal="center"/>
    </xf>
    <xf xfId="0" numFmtId="3" applyNumberFormat="1" borderId="5" applyBorder="1" fontId="12" applyFont="1" fillId="4" applyFill="1" applyAlignment="1">
      <alignment horizontal="center" vertical="top"/>
    </xf>
    <xf xfId="0" numFmtId="0" borderId="8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left"/>
    </xf>
    <xf xfId="0" numFmtId="166" applyNumberFormat="1" borderId="9" applyBorder="1" fontId="3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3" applyNumberFormat="1" borderId="15" applyBorder="1" fontId="3" applyFont="1" fillId="0" applyAlignment="1">
      <alignment horizontal="left"/>
    </xf>
    <xf xfId="0" numFmtId="166" applyNumberFormat="1" borderId="16" applyBorder="1" fontId="3" applyFont="1" fillId="0" applyAlignment="1">
      <alignment horizontal="left"/>
    </xf>
    <xf xfId="0" numFmtId="0" borderId="18" applyBorder="1" fontId="3" applyFont="1" fillId="0" applyAlignment="1">
      <alignment horizontal="left"/>
    </xf>
    <xf xfId="0" numFmtId="3" applyNumberFormat="1" borderId="4" applyBorder="1" fontId="3" applyFont="1" fillId="4" applyFill="1" applyAlignment="1">
      <alignment horizontal="left"/>
    </xf>
    <xf xfId="0" numFmtId="166" applyNumberFormat="1" borderId="4" applyBorder="1" fontId="16" applyFont="1" fillId="9" applyFill="1" applyAlignment="1">
      <alignment horizontal="left"/>
    </xf>
    <xf xfId="0" numFmtId="3" applyNumberFormat="1" borderId="4" applyBorder="1" fontId="18" applyFont="1" fillId="4" applyFill="1" applyAlignment="1">
      <alignment horizontal="left"/>
    </xf>
    <xf xfId="0" numFmtId="166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16" applyNumberFormat="1" borderId="4" applyBorder="1" fontId="5" applyFont="1" fillId="4" applyFill="1" applyAlignment="1">
      <alignment horizontal="center"/>
    </xf>
    <xf xfId="0" numFmtId="7" applyNumberFormat="1" borderId="1" applyBorder="1" fontId="3" applyFont="1" fillId="4" applyFill="1" applyAlignment="1">
      <alignment horizontal="right"/>
    </xf>
    <xf xfId="0" numFmtId="0" borderId="6" applyBorder="1" fontId="12" applyFont="1" fillId="4" applyFill="1" applyAlignment="1">
      <alignment horizontal="center"/>
    </xf>
    <xf xfId="0" numFmtId="3" applyNumberFormat="1" borderId="6" applyBorder="1" fontId="12" applyFont="1" fillId="4" applyFill="1" applyAlignment="1">
      <alignment horizontal="center"/>
    </xf>
    <xf xfId="0" numFmtId="166" applyNumberFormat="1" borderId="7" applyBorder="1" fontId="12" applyFont="1" fillId="4" applyFill="1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0" applyBorder="1" fontId="12" applyFont="1" fillId="4" applyFill="1" applyAlignment="1">
      <alignment horizontal="center"/>
    </xf>
    <xf xfId="0" numFmtId="0" borderId="1" applyBorder="1" fontId="12" applyFont="1" fillId="4" applyFill="1" applyAlignment="1">
      <alignment horizontal="center"/>
    </xf>
    <xf xfId="0" numFmtId="3" applyNumberFormat="1" borderId="1" applyBorder="1" fontId="12" applyFont="1" fillId="4" applyFill="1" applyAlignment="1">
      <alignment horizontal="center"/>
    </xf>
    <xf xfId="0" numFmtId="166" applyNumberFormat="1" borderId="11" applyBorder="1" fontId="12" applyFont="1" fillId="4" applyFill="1" applyAlignment="1">
      <alignment horizontal="center"/>
    </xf>
    <xf xfId="0" numFmtId="3" applyNumberFormat="1" borderId="12" applyBorder="1" fontId="12" applyFont="1" fillId="4" applyFill="1" applyAlignment="1">
      <alignment horizontal="center"/>
    </xf>
    <xf xfId="0" numFmtId="0" borderId="13" applyBorder="1" fontId="12" applyFont="1" fillId="4" applyFill="1" applyAlignment="1">
      <alignment horizontal="center"/>
    </xf>
    <xf xfId="0" numFmtId="3" applyNumberFormat="1" borderId="13" applyBorder="1" fontId="12" applyFont="1" fillId="4" applyFill="1" applyAlignment="1">
      <alignment horizontal="center"/>
    </xf>
    <xf xfId="0" numFmtId="166" applyNumberFormat="1" borderId="14" applyBorder="1" fontId="12" applyFont="1" fillId="4" applyFill="1" applyAlignment="1">
      <alignment horizontal="center"/>
    </xf>
    <xf xfId="0" numFmtId="3" applyNumberFormat="1" borderId="1" applyBorder="1" fontId="8" applyFont="1" fillId="4" applyFill="1" applyAlignment="1">
      <alignment horizontal="center"/>
    </xf>
    <xf xfId="0" numFmtId="3" applyNumberFormat="1" borderId="10" applyBorder="1" fontId="8" applyFont="1" fillId="7" applyFill="1" applyAlignment="1">
      <alignment horizontal="center"/>
    </xf>
    <xf xfId="0" numFmtId="3" applyNumberFormat="1" borderId="1" applyBorder="1" fontId="8" applyFont="1" fillId="7" applyFill="1" applyAlignment="1">
      <alignment horizontal="center"/>
    </xf>
    <xf xfId="0" numFmtId="166" applyNumberFormat="1" borderId="11" applyBorder="1" fontId="8" applyFont="1" fillId="7" applyFill="1" applyAlignment="1">
      <alignment horizontal="center"/>
    </xf>
    <xf xfId="0" numFmtId="3" applyNumberFormat="1" borderId="28" applyBorder="1" fontId="8" applyFont="1" fillId="7" applyFill="1" applyAlignment="1">
      <alignment horizontal="center"/>
    </xf>
    <xf xfId="0" numFmtId="166" applyNumberFormat="1" borderId="29" applyBorder="1" fontId="8" applyFont="1" fillId="7" applyFill="1" applyAlignment="1">
      <alignment horizontal="center"/>
    </xf>
    <xf xfId="0" numFmtId="3" applyNumberFormat="1" borderId="20" applyBorder="1" fontId="8" applyFont="1" fillId="8" applyFill="1" applyAlignment="1">
      <alignment horizontal="center"/>
    </xf>
    <xf xfId="0" numFmtId="167" applyNumberFormat="1" borderId="30" applyBorder="1" fontId="8" applyFont="1" fillId="8" applyFill="1" applyAlignment="1">
      <alignment horizontal="center"/>
    </xf>
    <xf xfId="0" numFmtId="3" applyNumberFormat="1" borderId="4" applyBorder="1" fontId="8" applyFont="1" fillId="10" applyFill="1" applyAlignment="1">
      <alignment horizontal="right"/>
    </xf>
    <xf xfId="0" numFmtId="3" applyNumberFormat="1" borderId="4" applyBorder="1" fontId="3" applyFont="1" fillId="10" applyFill="1" applyAlignment="1">
      <alignment horizontal="right"/>
    </xf>
    <xf xfId="0" numFmtId="3" applyNumberFormat="1" borderId="31" applyBorder="1" fontId="8" applyFont="1" fillId="7" applyFill="1" applyAlignment="1">
      <alignment horizontal="center"/>
    </xf>
    <xf xfId="0" numFmtId="3" applyNumberFormat="1" borderId="4" applyBorder="1" fontId="14" applyFont="1" fillId="7" applyFill="1" applyAlignment="1">
      <alignment horizontal="center"/>
    </xf>
    <xf xfId="0" numFmtId="0" borderId="4" applyBorder="1" fontId="14" applyFont="1" fillId="7" applyFill="1" applyAlignment="1">
      <alignment horizontal="center"/>
    </xf>
    <xf xfId="0" numFmtId="3" applyNumberFormat="1" borderId="27" applyBorder="1" fontId="14" applyFont="1" fillId="7" applyFill="1" applyAlignment="1">
      <alignment horizontal="center"/>
    </xf>
    <xf xfId="0" numFmtId="0" borderId="26" applyBorder="1" fontId="14" applyFont="1" fillId="7" applyFill="1" applyAlignment="1">
      <alignment horizontal="center"/>
    </xf>
    <xf xfId="0" numFmtId="3" applyNumberFormat="1" borderId="32" applyBorder="1" fontId="14" applyFont="1" fillId="7" applyFill="1" applyAlignment="1">
      <alignment horizontal="left"/>
    </xf>
    <xf xfId="0" numFmtId="0" borderId="33" applyBorder="1" fontId="14" applyFont="1" fillId="7" applyFill="1" applyAlignment="1">
      <alignment horizontal="center"/>
    </xf>
    <xf xfId="0" numFmtId="3" applyNumberFormat="1" borderId="4" applyBorder="1" fontId="14" applyFont="1" fillId="7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1" applyNumberFormat="1" borderId="4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1" applyNumberFormat="1" borderId="4" applyBorder="1" fontId="5" applyFont="1" fillId="3" applyFill="1" applyAlignment="1">
      <alignment horizontal="center"/>
    </xf>
    <xf xfId="0" numFmtId="3" applyNumberFormat="1" borderId="4" applyBorder="1" fontId="5" applyFont="1" fillId="3" applyFill="1" applyAlignment="1">
      <alignment horizontal="center"/>
    </xf>
    <xf xfId="0" numFmtId="1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1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16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3" applyNumberFormat="1" borderId="4" applyBorder="1" fontId="19" applyFont="1" fillId="0" applyAlignment="1">
      <alignment horizontal="right"/>
    </xf>
    <xf xfId="0" numFmtId="1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sharedStrings.xml" Type="http://schemas.openxmlformats.org/officeDocument/2006/relationships/sharedStrings" Id="rId43"/><Relationship Target="styles.xml" Type="http://schemas.openxmlformats.org/officeDocument/2006/relationships/styles" Id="rId44"/><Relationship Target="theme/theme1.xml" Type="http://schemas.openxmlformats.org/officeDocument/2006/relationships/theme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5"/>
  <sheetViews>
    <sheetView workbookViewId="0"/>
  </sheetViews>
  <sheetFormatPr defaultRowHeight="15" x14ac:dyDescent="0.25"/>
  <cols>
    <col min="1" max="1" style="195" width="13.576428571428572" customWidth="1" bestFit="1"/>
    <col min="2" max="2" style="56" width="12.290714285714287" customWidth="1" bestFit="1"/>
    <col min="3" max="3" style="56" width="10.147857142857141" customWidth="1" bestFit="1"/>
    <col min="4" max="4" style="56" width="11.290714285714287" customWidth="1" bestFit="1"/>
    <col min="5" max="5" style="51" width="3.2907142857142855" customWidth="1" bestFit="1"/>
    <col min="6" max="6" style="195" width="13.576428571428572" customWidth="1" bestFit="1"/>
    <col min="7" max="7" style="56" width="11.290714285714287" customWidth="1" bestFit="1"/>
    <col min="8" max="8" style="56" width="10.862142857142858" customWidth="1" bestFit="1"/>
    <col min="9" max="9" style="56" width="11.290714285714287" customWidth="1" bestFit="1"/>
  </cols>
  <sheetData>
    <row x14ac:dyDescent="0.25" r="1" customHeight="1" ht="18.75">
      <c r="A1" s="184" t="s">
        <v>0</v>
      </c>
      <c r="B1" s="185"/>
      <c r="C1" s="185"/>
      <c r="D1" s="185"/>
      <c r="E1" s="1"/>
      <c r="F1" s="186" t="s">
        <v>1</v>
      </c>
      <c r="G1" s="187"/>
      <c r="H1" s="187"/>
      <c r="I1" s="187"/>
    </row>
    <row x14ac:dyDescent="0.25" r="2" customHeight="1" ht="18.75">
      <c r="A2" s="188" t="s">
        <v>56</v>
      </c>
      <c r="B2" s="189"/>
      <c r="C2" s="189"/>
      <c r="D2" s="189"/>
      <c r="E2" s="1"/>
      <c r="F2" s="188" t="s">
        <v>57</v>
      </c>
      <c r="G2" s="189"/>
      <c r="H2" s="189"/>
      <c r="I2" s="189"/>
    </row>
    <row x14ac:dyDescent="0.25" r="3" customHeight="1" ht="18.75">
      <c r="A3" s="190" t="s">
        <v>2</v>
      </c>
      <c r="B3" s="191" t="s">
        <v>3</v>
      </c>
      <c r="C3" s="191" t="s">
        <v>4</v>
      </c>
      <c r="D3" s="191" t="s">
        <v>58</v>
      </c>
      <c r="E3" s="1"/>
      <c r="F3" s="190" t="s">
        <v>2</v>
      </c>
      <c r="G3" s="191" t="s">
        <v>3</v>
      </c>
      <c r="H3" s="191" t="s">
        <v>4</v>
      </c>
      <c r="I3" s="191" t="s">
        <v>58</v>
      </c>
    </row>
    <row x14ac:dyDescent="0.25" r="4" customHeight="1" ht="18.75">
      <c r="A4" s="192">
        <v>40302</v>
      </c>
      <c r="B4" s="193">
        <f>60958-17959</f>
      </c>
      <c r="C4" s="193">
        <f>(SUM(B4:B4)-(D4*1))</f>
      </c>
      <c r="D4" s="193">
        <v>36000</v>
      </c>
      <c r="E4" s="1"/>
      <c r="F4" s="192">
        <v>40302</v>
      </c>
      <c r="G4" s="193">
        <f>549+3550+9512+4348</f>
      </c>
      <c r="H4" s="193">
        <f>(SUM(G4:G4)-(I4*1))</f>
      </c>
      <c r="I4" s="193">
        <v>14300</v>
      </c>
    </row>
    <row x14ac:dyDescent="0.25" r="5" customHeight="1" ht="18.75">
      <c r="A5" s="192">
        <v>40303</v>
      </c>
      <c r="B5" s="193">
        <f>20849-8234</f>
      </c>
      <c r="C5" s="193">
        <f>(SUM(B4:B5)-(D5*2))</f>
      </c>
      <c r="D5" s="193">
        <v>36000</v>
      </c>
      <c r="E5" s="1"/>
      <c r="F5" s="192">
        <v>40303</v>
      </c>
      <c r="G5" s="193">
        <f>2938+1485+3269+542</f>
      </c>
      <c r="H5" s="193">
        <f>(SUM(G4:G5)-(I5*2))</f>
      </c>
      <c r="I5" s="193">
        <v>14300</v>
      </c>
    </row>
    <row x14ac:dyDescent="0.25" r="6" customHeight="1" ht="18.75">
      <c r="A6" s="192">
        <v>40304</v>
      </c>
      <c r="B6" s="193">
        <f>21557-8354</f>
      </c>
      <c r="C6" s="193">
        <f>(SUM(B4:B6)-(D6*3))</f>
      </c>
      <c r="D6" s="193">
        <v>36000</v>
      </c>
      <c r="E6" s="1"/>
      <c r="F6" s="192">
        <v>40304</v>
      </c>
      <c r="G6" s="193">
        <f>470+566+2553+1207+2457+1101</f>
      </c>
      <c r="H6" s="193">
        <f>(SUM(G4:G6)-(I6*3))</f>
      </c>
      <c r="I6" s="193">
        <v>14300</v>
      </c>
    </row>
    <row x14ac:dyDescent="0.25" r="7" customHeight="1" ht="18.75">
      <c r="A7" s="192">
        <v>40305</v>
      </c>
      <c r="B7" s="193">
        <f>26579-10040</f>
      </c>
      <c r="C7" s="193">
        <f>(SUM(B4:B7)-(D7*4))</f>
      </c>
      <c r="D7" s="193">
        <v>36000</v>
      </c>
      <c r="E7" s="1"/>
      <c r="F7" s="192">
        <v>40305</v>
      </c>
      <c r="G7" s="193">
        <f>917+1677+2352+2943+904+1247</f>
      </c>
      <c r="H7" s="193">
        <f>(SUM(G4:G7)-(I7*4))</f>
      </c>
      <c r="I7" s="193">
        <v>14300</v>
      </c>
    </row>
    <row x14ac:dyDescent="0.25" r="8" customHeight="1" ht="18.75">
      <c r="A8" s="192">
        <v>40308</v>
      </c>
      <c r="B8" s="193">
        <f>39489-5977</f>
      </c>
      <c r="C8" s="193">
        <f>(SUM(B4:B8)-(D8*5))</f>
      </c>
      <c r="D8" s="193">
        <v>36000</v>
      </c>
      <c r="E8" s="1"/>
      <c r="F8" s="192">
        <v>40308</v>
      </c>
      <c r="G8" s="193">
        <f>2812+1290+1875</f>
      </c>
      <c r="H8" s="193">
        <f>(SUM(G4:G8)-(I8*5))</f>
      </c>
      <c r="I8" s="193">
        <v>14300</v>
      </c>
    </row>
    <row x14ac:dyDescent="0.25" r="9" customHeight="1" ht="18.75">
      <c r="A9" s="192">
        <v>40309</v>
      </c>
      <c r="B9" s="193">
        <f>32111-14170</f>
      </c>
      <c r="C9" s="193">
        <f>(SUM(B4:B9)-(D9*6))</f>
      </c>
      <c r="D9" s="193">
        <v>36000</v>
      </c>
      <c r="E9" s="1"/>
      <c r="F9" s="192">
        <v>40309</v>
      </c>
      <c r="G9" s="193">
        <f>2411+2240+1274+3236+2214+2795</f>
      </c>
      <c r="H9" s="193">
        <f>(SUM(G4:G9)-(I9*6))</f>
      </c>
      <c r="I9" s="193">
        <v>14300</v>
      </c>
    </row>
    <row x14ac:dyDescent="0.25" r="10" customHeight="1" ht="18.75">
      <c r="A10" s="192">
        <v>40310</v>
      </c>
      <c r="B10" s="193">
        <f>53506-17003</f>
      </c>
      <c r="C10" s="193">
        <f>(SUM(B4:B10)-(D10*7))</f>
      </c>
      <c r="D10" s="193">
        <v>36000</v>
      </c>
      <c r="E10" s="1"/>
      <c r="F10" s="192">
        <v>40310</v>
      </c>
      <c r="G10" s="193">
        <f>3597+2409+4820+1226+82+4869</f>
      </c>
      <c r="H10" s="193">
        <f>(SUM(G4:G10)-(I10*7))</f>
      </c>
      <c r="I10" s="193">
        <v>14300</v>
      </c>
    </row>
    <row x14ac:dyDescent="0.25" r="11" customHeight="1" ht="18.75">
      <c r="A11" s="192">
        <v>40311</v>
      </c>
      <c r="B11" s="193">
        <f>29788-13463</f>
      </c>
      <c r="C11" s="193">
        <f>(SUM(B4:B11)-(D11*8))</f>
      </c>
      <c r="D11" s="193">
        <v>36000</v>
      </c>
      <c r="E11" s="1"/>
      <c r="F11" s="192">
        <v>40311</v>
      </c>
      <c r="G11" s="193">
        <f>2396+9487+838+742</f>
      </c>
      <c r="H11" s="193">
        <f>(SUM(G4:G11)-(I11*8))</f>
      </c>
      <c r="I11" s="193">
        <v>14300</v>
      </c>
    </row>
    <row x14ac:dyDescent="0.25" r="12" customHeight="1" ht="18.75">
      <c r="A12" s="192">
        <v>40312</v>
      </c>
      <c r="B12" s="193">
        <f>28054-4644</f>
      </c>
      <c r="C12" s="193">
        <f>(SUM(B4:B12)-(D12*9))</f>
      </c>
      <c r="D12" s="193">
        <v>36000</v>
      </c>
      <c r="E12" s="1"/>
      <c r="F12" s="192">
        <v>40312</v>
      </c>
      <c r="G12" s="193">
        <f>4644</f>
      </c>
      <c r="H12" s="193">
        <f>(SUM(G4:G12)-(I12*9))</f>
      </c>
      <c r="I12" s="193">
        <v>14300</v>
      </c>
    </row>
    <row x14ac:dyDescent="0.25" r="13" customHeight="1" ht="18.75">
      <c r="A13" s="192">
        <v>40315</v>
      </c>
      <c r="B13" s="193">
        <v>65147</v>
      </c>
      <c r="C13" s="194">
        <f>(SUM(B4:B13)-(D13*10))</f>
      </c>
      <c r="D13" s="193">
        <v>36000</v>
      </c>
      <c r="E13" s="1"/>
      <c r="F13" s="192">
        <v>40315</v>
      </c>
      <c r="G13" s="193">
        <v>26439</v>
      </c>
      <c r="H13" s="194">
        <f>(SUM(G4:G13)-(I13*10))</f>
      </c>
      <c r="I13" s="193">
        <v>14300</v>
      </c>
    </row>
    <row x14ac:dyDescent="0.25" r="14" customHeight="1" ht="18.75">
      <c r="A14" s="192">
        <v>40316</v>
      </c>
      <c r="B14" s="193">
        <f>56452-8637</f>
      </c>
      <c r="C14" s="194">
        <f>(SUM(B4:B14)-(D14*11))</f>
      </c>
      <c r="D14" s="193">
        <v>36000</v>
      </c>
      <c r="E14" s="1"/>
      <c r="F14" s="192">
        <v>40316</v>
      </c>
      <c r="G14" s="193">
        <f>2395+6242</f>
      </c>
      <c r="H14" s="194">
        <f>(SUM(G4:G14)-(I14*11))</f>
      </c>
      <c r="I14" s="193">
        <v>14300</v>
      </c>
    </row>
    <row x14ac:dyDescent="0.25" r="15" customHeight="1" ht="18.75">
      <c r="A15" s="192">
        <v>40317</v>
      </c>
      <c r="B15" s="193">
        <f>277+197+488+937+1093+488+213</f>
      </c>
      <c r="C15" s="194">
        <f>(SUM(B4:B15)-(D15*12))</f>
      </c>
      <c r="D15" s="193">
        <v>36000</v>
      </c>
      <c r="E15" s="1"/>
      <c r="F15" s="192">
        <v>40317</v>
      </c>
      <c r="G15" s="193">
        <f>1278+3309+6165</f>
      </c>
      <c r="H15" s="194">
        <f>(SUM(G4:G15)-(I15*12))</f>
      </c>
      <c r="I15" s="193">
        <v>14300</v>
      </c>
    </row>
    <row x14ac:dyDescent="0.25" r="16" customHeight="1" ht="18.75">
      <c r="A16" s="192">
        <v>40318</v>
      </c>
      <c r="B16" s="193">
        <v>8480</v>
      </c>
      <c r="C16" s="194">
        <f>(SUM(B4:B16)-(D16*13))</f>
      </c>
      <c r="D16" s="193">
        <v>36000</v>
      </c>
      <c r="E16" s="1"/>
      <c r="F16" s="192">
        <v>40318</v>
      </c>
      <c r="G16" s="193">
        <v>9441</v>
      </c>
      <c r="H16" s="194">
        <f>(SUM(G4:G16)-(I16*13))</f>
      </c>
      <c r="I16" s="193">
        <v>14300</v>
      </c>
    </row>
    <row x14ac:dyDescent="0.25" r="17" customHeight="1" ht="18.75">
      <c r="A17" s="192">
        <v>40319</v>
      </c>
      <c r="B17" s="193">
        <f>63355-13115</f>
      </c>
      <c r="C17" s="194">
        <f>(SUM(B4:B17)-(D17*14))</f>
      </c>
      <c r="D17" s="193">
        <v>36000</v>
      </c>
      <c r="E17" s="1"/>
      <c r="F17" s="192">
        <v>40319</v>
      </c>
      <c r="G17" s="193">
        <v>13115</v>
      </c>
      <c r="H17" s="194">
        <f>(SUM(G4:G17)-(I17*14))</f>
      </c>
      <c r="I17" s="193">
        <v>14300</v>
      </c>
    </row>
    <row x14ac:dyDescent="0.25" r="18" customHeight="1" ht="18.75">
      <c r="A18" s="192">
        <v>40322</v>
      </c>
      <c r="B18" s="193">
        <f>33844-12953</f>
      </c>
      <c r="C18" s="194">
        <f>(SUM(B4:B18)-(D18*15))</f>
      </c>
      <c r="D18" s="193">
        <v>36000</v>
      </c>
      <c r="E18" s="1"/>
      <c r="F18" s="192">
        <v>40322</v>
      </c>
      <c r="G18" s="193">
        <f>481+4447+6732+1209+84</f>
      </c>
      <c r="H18" s="194">
        <f>(SUM(G4:G18)-(I18*15))</f>
      </c>
      <c r="I18" s="193">
        <v>14300</v>
      </c>
    </row>
    <row x14ac:dyDescent="0.25" r="19" customHeight="1" ht="18.75">
      <c r="A19" s="192">
        <v>40323</v>
      </c>
      <c r="B19" s="193">
        <f>54685-9983</f>
      </c>
      <c r="C19" s="194">
        <f>(SUM(B4:B19)-(D19*16))</f>
      </c>
      <c r="D19" s="193">
        <v>36000</v>
      </c>
      <c r="E19" s="1"/>
      <c r="F19" s="192">
        <v>40323</v>
      </c>
      <c r="G19" s="193">
        <v>9983</v>
      </c>
      <c r="H19" s="194">
        <f>(SUM(G4:G19)-(I19*16))</f>
      </c>
      <c r="I19" s="193">
        <v>14300</v>
      </c>
    </row>
    <row x14ac:dyDescent="0.25" r="20" customHeight="1" ht="18.75">
      <c r="A20" s="192">
        <v>40324</v>
      </c>
      <c r="B20" s="193">
        <f>37831-13203</f>
      </c>
      <c r="C20" s="194">
        <f>(SUM(B4:B20)-(D20*17))</f>
      </c>
      <c r="D20" s="193">
        <v>36000</v>
      </c>
      <c r="E20" s="1"/>
      <c r="F20" s="192">
        <v>40324</v>
      </c>
      <c r="G20" s="193">
        <v>13203</v>
      </c>
      <c r="H20" s="194">
        <f>(SUM(G4:G20)-(I20*17))</f>
      </c>
      <c r="I20" s="193">
        <v>14300</v>
      </c>
    </row>
    <row x14ac:dyDescent="0.25" r="21" customHeight="1" ht="18.75">
      <c r="A21" s="192">
        <v>40325</v>
      </c>
      <c r="B21" s="193">
        <v>30839</v>
      </c>
      <c r="C21" s="194">
        <f>(SUM(B4:B21)-(D21*18))</f>
      </c>
      <c r="D21" s="193">
        <v>36000</v>
      </c>
      <c r="E21" s="1"/>
      <c r="F21" s="192">
        <v>40325</v>
      </c>
      <c r="G21" s="193">
        <f>38904-30839</f>
      </c>
      <c r="H21" s="194">
        <f>(SUM(G4:G21)-(I21*18))</f>
      </c>
      <c r="I21" s="193">
        <v>14300</v>
      </c>
    </row>
    <row x14ac:dyDescent="0.25" r="22" customHeight="1" ht="18.75">
      <c r="A22" s="192">
        <v>40326</v>
      </c>
      <c r="B22" s="193">
        <f>46998-6880</f>
      </c>
      <c r="C22" s="194">
        <f>(SUM(B4:B22)-(D22*19))</f>
      </c>
      <c r="D22" s="193">
        <v>36000</v>
      </c>
      <c r="E22" s="1"/>
      <c r="F22" s="192">
        <v>40326</v>
      </c>
      <c r="G22" s="193">
        <f>1607+5273</f>
      </c>
      <c r="H22" s="194">
        <f>(SUM(G4:G22)-(I22*19))</f>
      </c>
      <c r="I22" s="193">
        <v>14300</v>
      </c>
    </row>
    <row x14ac:dyDescent="0.25" r="23" customHeight="1" ht="18.75">
      <c r="A23" s="192">
        <v>40329</v>
      </c>
      <c r="B23" s="193">
        <f>64467-4607</f>
      </c>
      <c r="C23" s="194">
        <f>(SUM(B4:B23)-(D23*20))</f>
      </c>
      <c r="D23" s="193">
        <v>36000</v>
      </c>
      <c r="E23" s="1"/>
      <c r="F23" s="192">
        <v>40329</v>
      </c>
      <c r="G23" s="193">
        <f>3544+1063</f>
      </c>
      <c r="H23" s="194">
        <f>(SUM(G4:G23)-(I23*20))</f>
      </c>
      <c r="I23" s="193">
        <v>14300</v>
      </c>
    </row>
    <row x14ac:dyDescent="0.25" r="24" customHeight="1" ht="18.75">
      <c r="A24" s="192">
        <v>40330</v>
      </c>
      <c r="B24" s="193">
        <f>50927-7620</f>
      </c>
      <c r="C24" s="194">
        <f>(SUM(B4:B24)-(D24*21))</f>
      </c>
      <c r="D24" s="193">
        <v>36000</v>
      </c>
      <c r="E24" s="1"/>
      <c r="F24" s="192">
        <v>40330</v>
      </c>
      <c r="G24" s="193">
        <f>918+2551+1983+2168</f>
      </c>
      <c r="H24" s="194">
        <f>(SUM(G4:G24)-(I24*21))</f>
      </c>
      <c r="I24" s="193">
        <v>14300</v>
      </c>
    </row>
    <row x14ac:dyDescent="0.25" r="25" customHeight="1" ht="18.75">
      <c r="A25" s="190" t="s">
        <v>15</v>
      </c>
      <c r="B25" s="193">
        <f>SUM(B4:B23)</f>
      </c>
      <c r="C25" s="193"/>
      <c r="D25" s="193">
        <f>SUM(D4:D23)</f>
      </c>
      <c r="E25" s="1"/>
      <c r="F25" s="190" t="s">
        <v>15</v>
      </c>
      <c r="G25" s="193">
        <f>SUM(G4:G23)</f>
      </c>
      <c r="H25" s="193"/>
      <c r="I25" s="193">
        <f>SUM(I4:I23)</f>
      </c>
    </row>
  </sheetData>
  <mergeCells count="4">
    <mergeCell ref="A1:D1"/>
    <mergeCell ref="F1:I1"/>
    <mergeCell ref="A2:D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41673</v>
      </c>
      <c r="C4" s="21">
        <v>62174</v>
      </c>
      <c r="D4" s="21">
        <f>(SUM(C4:C4)-(F4*1))</f>
      </c>
      <c r="E4" s="21">
        <f>C4/1</f>
      </c>
      <c r="F4" s="22">
        <f>$F$24/$G$23</f>
      </c>
      <c r="G4" s="23">
        <v>1</v>
      </c>
      <c r="H4" s="150">
        <v>41673</v>
      </c>
      <c r="I4" s="24">
        <v>13819</v>
      </c>
      <c r="J4" s="21">
        <f>(SUM(I4:I4)-(L4*1))</f>
      </c>
      <c r="K4" s="21">
        <f>I4/1</f>
      </c>
      <c r="L4" s="21">
        <f>$L$24/$G$23</f>
      </c>
    </row>
    <row x14ac:dyDescent="0.25" r="5" customHeight="1" ht="20.1">
      <c r="A5" s="1"/>
      <c r="B5" s="150">
        <v>41674</v>
      </c>
      <c r="C5" s="21">
        <v>43291</v>
      </c>
      <c r="D5" s="21">
        <f>(SUM(C$4:C5)-(F5*G5))</f>
      </c>
      <c r="E5" s="21">
        <f>SUM(C$4:C5)/G5</f>
      </c>
      <c r="F5" s="22">
        <f>$F$24/$G$23</f>
      </c>
      <c r="G5" s="23">
        <f>G4+1</f>
      </c>
      <c r="H5" s="150">
        <v>41674</v>
      </c>
      <c r="I5" s="24">
        <v>17101</v>
      </c>
      <c r="J5" s="21">
        <f>SUM(I$4:I5)-(L5*G5)</f>
      </c>
      <c r="K5" s="21">
        <f>SUM(I$4:I5)/G5</f>
      </c>
      <c r="L5" s="21">
        <f>$L$24/$G$23</f>
      </c>
    </row>
    <row x14ac:dyDescent="0.25" r="6" customHeight="1" ht="20.1">
      <c r="A6" s="1"/>
      <c r="B6" s="150">
        <v>41675</v>
      </c>
      <c r="C6" s="21">
        <v>29047</v>
      </c>
      <c r="D6" s="21">
        <f>(SUM(C$4:C6)-(F6*G6))</f>
      </c>
      <c r="E6" s="21">
        <f>SUM(C$4:C6)/G6</f>
      </c>
      <c r="F6" s="22">
        <f>$F$24/$G$23</f>
      </c>
      <c r="G6" s="23">
        <f>G5+1</f>
      </c>
      <c r="H6" s="150">
        <v>41675</v>
      </c>
      <c r="I6" s="24">
        <v>7488</v>
      </c>
      <c r="J6" s="21">
        <f>SUM(I$4:I6)-(L6*G6)</f>
      </c>
      <c r="K6" s="21">
        <f>SUM(I$4:I6)/G6</f>
      </c>
      <c r="L6" s="21">
        <f>$L$24/$G$23</f>
      </c>
    </row>
    <row x14ac:dyDescent="0.25" r="7" customHeight="1" ht="19.5">
      <c r="A7" s="1"/>
      <c r="B7" s="150">
        <v>41676</v>
      </c>
      <c r="C7" s="21">
        <v>33927</v>
      </c>
      <c r="D7" s="21">
        <f>(SUM(C$4:C7)-(F7*G7))</f>
      </c>
      <c r="E7" s="21">
        <f>SUM(C$4:C7)/G7</f>
      </c>
      <c r="F7" s="22">
        <f>$F$24/$G$23</f>
      </c>
      <c r="G7" s="23">
        <f>G6+1</f>
      </c>
      <c r="H7" s="150">
        <v>41676</v>
      </c>
      <c r="I7" s="24">
        <v>17958</v>
      </c>
      <c r="J7" s="21">
        <f>SUM(I$4:I7)-(L7*G7)</f>
      </c>
      <c r="K7" s="21">
        <f>SUM(I$4:I7)/G7</f>
      </c>
      <c r="L7" s="21">
        <f>$L$24/$G$23</f>
      </c>
    </row>
    <row x14ac:dyDescent="0.25" r="8" customHeight="1" ht="20.1">
      <c r="A8" s="1"/>
      <c r="B8" s="150">
        <v>41677</v>
      </c>
      <c r="C8" s="21">
        <v>41006</v>
      </c>
      <c r="D8" s="21">
        <f>(SUM(C$4:C8)-(F8*G8))</f>
      </c>
      <c r="E8" s="21">
        <f>SUM(C$4:C8)/G8</f>
      </c>
      <c r="F8" s="22">
        <f>$F$24/$G$23</f>
      </c>
      <c r="G8" s="23">
        <f>G7+1</f>
      </c>
      <c r="H8" s="150">
        <v>41677</v>
      </c>
      <c r="I8" s="24">
        <v>13098</v>
      </c>
      <c r="J8" s="21">
        <f>SUM(I$4:I8)-(L8*G8)</f>
      </c>
      <c r="K8" s="21">
        <f>SUM(I$4:I8)/G8</f>
      </c>
      <c r="L8" s="21">
        <f>$L$24/$G$23</f>
      </c>
    </row>
    <row x14ac:dyDescent="0.25" r="9" customHeight="1" ht="20.1">
      <c r="A9" s="1"/>
      <c r="B9" s="150">
        <v>41680</v>
      </c>
      <c r="C9" s="21">
        <v>25206</v>
      </c>
      <c r="D9" s="21">
        <f>(SUM(C$4:C9)-(F9*G9))</f>
      </c>
      <c r="E9" s="21">
        <f>SUM(C$4:C9)/G9</f>
      </c>
      <c r="F9" s="22">
        <f>$F$24/$G$23</f>
      </c>
      <c r="G9" s="23">
        <f>G8+1</f>
      </c>
      <c r="H9" s="150">
        <v>41680</v>
      </c>
      <c r="I9" s="24">
        <v>20149</v>
      </c>
      <c r="J9" s="21">
        <f>SUM(I$4:I9)-(L9*G9)</f>
      </c>
      <c r="K9" s="21">
        <f>SUM(I$4:I9)/G9</f>
      </c>
      <c r="L9" s="21">
        <f>$L$24/$G$23</f>
      </c>
    </row>
    <row x14ac:dyDescent="0.25" r="10" customHeight="1" ht="20.1">
      <c r="A10" s="1"/>
      <c r="B10" s="150">
        <v>41681</v>
      </c>
      <c r="C10" s="21">
        <v>18163</v>
      </c>
      <c r="D10" s="21">
        <f>(SUM(C$4:C10)-(F10*G10))</f>
      </c>
      <c r="E10" s="21">
        <f>SUM(C$4:C10)/G10</f>
      </c>
      <c r="F10" s="22">
        <f>$F$24/$G$23</f>
      </c>
      <c r="G10" s="23">
        <f>G9+1</f>
      </c>
      <c r="H10" s="150">
        <v>41681</v>
      </c>
      <c r="I10" s="24">
        <v>18877</v>
      </c>
      <c r="J10" s="21">
        <f>SUM(I$4:I10)-(L10*G10)</f>
      </c>
      <c r="K10" s="21">
        <f>SUM(I$4:I10)/G10</f>
      </c>
      <c r="L10" s="21">
        <f>$L$24/$G$23</f>
      </c>
    </row>
    <row x14ac:dyDescent="0.25" r="11" customHeight="1" ht="20.1">
      <c r="A11" s="1"/>
      <c r="B11" s="150">
        <v>41682</v>
      </c>
      <c r="C11" s="21">
        <v>57989</v>
      </c>
      <c r="D11" s="21">
        <f>(SUM(C$4:C11)-(F11*G11))</f>
      </c>
      <c r="E11" s="21">
        <f>SUM(C$4:C11)/G11</f>
      </c>
      <c r="F11" s="22">
        <f>$F$24/$G$23</f>
      </c>
      <c r="G11" s="23">
        <f>G10+1</f>
      </c>
      <c r="H11" s="150">
        <v>41682</v>
      </c>
      <c r="I11" s="24">
        <v>15033</v>
      </c>
      <c r="J11" s="21">
        <f>SUM(I$4:I11)-(L11*G11)</f>
      </c>
      <c r="K11" s="21">
        <f>SUM(I$4:I11)/G11</f>
      </c>
      <c r="L11" s="21">
        <f>$L$24/$G$23</f>
      </c>
    </row>
    <row x14ac:dyDescent="0.25" r="12" customHeight="1" ht="20.1">
      <c r="A12" s="1"/>
      <c r="B12" s="150">
        <v>41683</v>
      </c>
      <c r="C12" s="22">
        <v>60066</v>
      </c>
      <c r="D12" s="21">
        <f>(SUM(C$4:C12)-(F12*G12))</f>
      </c>
      <c r="E12" s="21">
        <f>SUM(C$4:C12)/G12</f>
      </c>
      <c r="F12" s="22">
        <f>$F$24/$G$23</f>
      </c>
      <c r="G12" s="23">
        <f>G11+1</f>
      </c>
      <c r="H12" s="150">
        <v>41683</v>
      </c>
      <c r="I12" s="24">
        <v>18011</v>
      </c>
      <c r="J12" s="21">
        <f>SUM(I$4:I12)-(L12*G12)</f>
      </c>
      <c r="K12" s="21">
        <f>SUM(I$4:I12)/G12</f>
      </c>
      <c r="L12" s="21">
        <f>$L$24/$G$23</f>
      </c>
    </row>
    <row x14ac:dyDescent="0.25" r="13" customHeight="1" ht="20.1">
      <c r="A13" s="1"/>
      <c r="B13" s="150">
        <v>41684</v>
      </c>
      <c r="C13" s="22">
        <v>57387</v>
      </c>
      <c r="D13" s="21">
        <f>(SUM(C$4:C13)-(F13*G13))</f>
      </c>
      <c r="E13" s="21">
        <f>SUM(C$4:C13)/G13</f>
      </c>
      <c r="F13" s="22">
        <f>$F$24/$G$23</f>
      </c>
      <c r="G13" s="23">
        <f>G12+1</f>
      </c>
      <c r="H13" s="150">
        <v>41684</v>
      </c>
      <c r="I13" s="24">
        <v>35559</v>
      </c>
      <c r="J13" s="21">
        <f>SUM(I$4:I13)-(L13*G13)</f>
      </c>
      <c r="K13" s="21">
        <f>SUM(I$4:I13)/G13</f>
      </c>
      <c r="L13" s="21">
        <f>$L$24/$G$23</f>
      </c>
    </row>
    <row x14ac:dyDescent="0.25" r="14" customHeight="1" ht="20.1">
      <c r="A14" s="1"/>
      <c r="B14" s="150">
        <v>41687</v>
      </c>
      <c r="C14" s="22">
        <v>45082</v>
      </c>
      <c r="D14" s="21">
        <f>(SUM(C$4:C14)-(F14*G14))</f>
      </c>
      <c r="E14" s="21">
        <f>SUM(C$4:C14)/G14</f>
      </c>
      <c r="F14" s="22">
        <f>$F$24/$G$23</f>
      </c>
      <c r="G14" s="23">
        <f>G13+1</f>
      </c>
      <c r="H14" s="150">
        <v>41687</v>
      </c>
      <c r="I14" s="24">
        <v>28404</v>
      </c>
      <c r="J14" s="21">
        <f>SUM(I$4:I14)-(L14*G14)</f>
      </c>
      <c r="K14" s="21">
        <f>SUM(I$4:I14)/G14</f>
      </c>
      <c r="L14" s="21">
        <f>$L$24/$G$23</f>
      </c>
    </row>
    <row x14ac:dyDescent="0.25" r="15" customHeight="1" ht="20.1">
      <c r="A15" s="1"/>
      <c r="B15" s="150">
        <v>41688</v>
      </c>
      <c r="C15" s="22">
        <v>61179</v>
      </c>
      <c r="D15" s="21">
        <f>(SUM(C$4:C15)-(F15*G15))</f>
      </c>
      <c r="E15" s="21">
        <f>SUM(C$4:C15)/G15</f>
      </c>
      <c r="F15" s="22">
        <f>$F$24/$G$23</f>
      </c>
      <c r="G15" s="23">
        <f>G14+1</f>
      </c>
      <c r="H15" s="150">
        <v>41688</v>
      </c>
      <c r="I15" s="24">
        <v>18225</v>
      </c>
      <c r="J15" s="21">
        <f>SUM(I$4:I15)-(L15*G15)</f>
      </c>
      <c r="K15" s="21">
        <f>SUM(I$4:I15)/G15</f>
      </c>
      <c r="L15" s="21">
        <f>$L$24/$G$23</f>
      </c>
    </row>
    <row x14ac:dyDescent="0.25" r="16" customHeight="1" ht="20.1">
      <c r="A16" s="1"/>
      <c r="B16" s="150">
        <v>41689</v>
      </c>
      <c r="C16" s="22">
        <v>56565</v>
      </c>
      <c r="D16" s="21">
        <f>(SUM(C$4:C16)-(F16*G16))</f>
      </c>
      <c r="E16" s="21">
        <f>SUM(C$4:C16)/G16</f>
      </c>
      <c r="F16" s="22">
        <f>$F$24/$G$23</f>
      </c>
      <c r="G16" s="23">
        <f>G15+1</f>
      </c>
      <c r="H16" s="150">
        <v>41689</v>
      </c>
      <c r="I16" s="24">
        <v>25346</v>
      </c>
      <c r="J16" s="21">
        <f>SUM(I$4:I16)-(L16*G16)</f>
      </c>
      <c r="K16" s="21">
        <f>SUM(I$4:I16)/G16</f>
      </c>
      <c r="L16" s="21">
        <f>$L$24/$G$23</f>
      </c>
    </row>
    <row x14ac:dyDescent="0.25" r="17" customHeight="1" ht="20.1">
      <c r="A17" s="1"/>
      <c r="B17" s="150">
        <v>41690</v>
      </c>
      <c r="C17" s="22">
        <v>33505</v>
      </c>
      <c r="D17" s="21">
        <f>(SUM(C$4:C17)-(F17*G17))</f>
      </c>
      <c r="E17" s="21">
        <f>SUM(C$4:C17)/G17</f>
      </c>
      <c r="F17" s="22">
        <f>$F$24/$G$23</f>
      </c>
      <c r="G17" s="23">
        <f>G16+1</f>
      </c>
      <c r="H17" s="150">
        <v>41690</v>
      </c>
      <c r="I17" s="24">
        <v>54740</v>
      </c>
      <c r="J17" s="21">
        <f>SUM(I$4:I17)-(L17*G17)</f>
      </c>
      <c r="K17" s="21">
        <f>SUM(I$4:I17)/G17</f>
      </c>
      <c r="L17" s="21">
        <f>$L$24/$G$23</f>
      </c>
    </row>
    <row x14ac:dyDescent="0.25" r="18" customHeight="1" ht="20.1">
      <c r="A18" s="1"/>
      <c r="B18" s="150">
        <v>41691</v>
      </c>
      <c r="C18" s="22">
        <v>40743</v>
      </c>
      <c r="D18" s="21">
        <f>(SUM(C$4:C18)-(F18*G18))</f>
      </c>
      <c r="E18" s="21">
        <f>SUM(C$4:C18)/G18</f>
      </c>
      <c r="F18" s="22">
        <f>$F$24/$G$23</f>
      </c>
      <c r="G18" s="23">
        <f>G17+1</f>
      </c>
      <c r="H18" s="150">
        <v>41691</v>
      </c>
      <c r="I18" s="24">
        <v>27008</v>
      </c>
      <c r="J18" s="21">
        <f>SUM(I$4:I18)-(L18*G18)</f>
      </c>
      <c r="K18" s="21">
        <f>SUM(I$4:I18)/G18</f>
      </c>
      <c r="L18" s="21">
        <f>$L$24/$G$23</f>
      </c>
    </row>
    <row x14ac:dyDescent="0.25" r="19" customHeight="1" ht="20.1">
      <c r="A19" s="1"/>
      <c r="B19" s="150">
        <v>41694</v>
      </c>
      <c r="C19" s="22">
        <v>60704</v>
      </c>
      <c r="D19" s="21">
        <f>(SUM(C$4:C19)-(F19*G19))</f>
      </c>
      <c r="E19" s="21">
        <f>SUM(C$4:C19)/G19</f>
      </c>
      <c r="F19" s="22">
        <f>$F$24/$G$23</f>
      </c>
      <c r="G19" s="23">
        <f>G18+1</f>
      </c>
      <c r="H19" s="150">
        <v>41694</v>
      </c>
      <c r="I19" s="24">
        <v>19649</v>
      </c>
      <c r="J19" s="21">
        <f>SUM(I$4:I19)-(L19*G19)</f>
      </c>
      <c r="K19" s="21">
        <f>SUM(I$4:I19)/G19</f>
      </c>
      <c r="L19" s="21">
        <f>$L$24/$G$23</f>
      </c>
    </row>
    <row x14ac:dyDescent="0.25" r="20" customHeight="1" ht="20.1">
      <c r="A20" s="1"/>
      <c r="B20" s="150">
        <v>41695</v>
      </c>
      <c r="C20" s="22">
        <v>49251</v>
      </c>
      <c r="D20" s="21">
        <f>(SUM(C$4:C20)-(F20*G20))</f>
      </c>
      <c r="E20" s="21">
        <f>SUM(C$4:C20)/G20</f>
      </c>
      <c r="F20" s="22">
        <f>$F$24/$G$23</f>
      </c>
      <c r="G20" s="23">
        <v>17</v>
      </c>
      <c r="H20" s="150">
        <v>41695</v>
      </c>
      <c r="I20" s="24">
        <v>29123</v>
      </c>
      <c r="J20" s="21">
        <f>SUM(I$4:I20)-(L20*G20)</f>
      </c>
      <c r="K20" s="21">
        <f>SUM(I$4:I20)/G20</f>
      </c>
      <c r="L20" s="21">
        <f>$L$24/$G$23</f>
      </c>
    </row>
    <row x14ac:dyDescent="0.25" r="21" customHeight="1" ht="20.1">
      <c r="A21" s="1"/>
      <c r="B21" s="150">
        <v>41696</v>
      </c>
      <c r="C21" s="22">
        <v>30353</v>
      </c>
      <c r="D21" s="21">
        <f>(SUM(C$4:C21)-(F21*G21))</f>
      </c>
      <c r="E21" s="21">
        <f>SUM(C$4:C21)/G21</f>
      </c>
      <c r="F21" s="22">
        <f>$F$24/$G$23</f>
      </c>
      <c r="G21" s="23">
        <v>18</v>
      </c>
      <c r="H21" s="150">
        <v>41696</v>
      </c>
      <c r="I21" s="24">
        <v>30108</v>
      </c>
      <c r="J21" s="21">
        <f>SUM(I$4:I21)-(L21*G21)</f>
      </c>
      <c r="K21" s="21">
        <f>SUM(I$4:I21)/G21</f>
      </c>
      <c r="L21" s="21">
        <f>$L$24/$G$23</f>
      </c>
    </row>
    <row x14ac:dyDescent="0.25" r="22" customHeight="1" ht="20.1">
      <c r="A22" s="1"/>
      <c r="B22" s="150">
        <v>41697</v>
      </c>
      <c r="C22" s="22">
        <v>57252</v>
      </c>
      <c r="D22" s="21">
        <f>(SUM(C$4:C22)-(F22*G22))</f>
      </c>
      <c r="E22" s="21">
        <f>SUM(C$4:C22)/G22</f>
      </c>
      <c r="F22" s="22">
        <f>$F$24/$G$23</f>
      </c>
      <c r="G22" s="23">
        <v>19</v>
      </c>
      <c r="H22" s="150">
        <v>41697</v>
      </c>
      <c r="I22" s="24">
        <v>48890</v>
      </c>
      <c r="J22" s="21">
        <f>SUM(I$4:I22)-(L22*G22)</f>
      </c>
      <c r="K22" s="21">
        <f>SUM(I$4:I22)/G22</f>
      </c>
      <c r="L22" s="21">
        <f>$L$24/$G$23</f>
      </c>
    </row>
    <row x14ac:dyDescent="0.25" r="23" customHeight="1" ht="20.1">
      <c r="A23" s="1"/>
      <c r="B23" s="150">
        <v>41698</v>
      </c>
      <c r="C23" s="22">
        <v>9698</v>
      </c>
      <c r="D23" s="21">
        <f>(SUM(C$4:C23)-(F23*G23))</f>
      </c>
      <c r="E23" s="21">
        <f>SUM(C$4:C23)/G23</f>
      </c>
      <c r="F23" s="22">
        <f>$F$24/$G$23</f>
      </c>
      <c r="G23" s="23">
        <v>20</v>
      </c>
      <c r="H23" s="150">
        <v>41698</v>
      </c>
      <c r="I23" s="24">
        <v>7884</v>
      </c>
      <c r="J23" s="21">
        <f>SUM(I$4:I23)-(L23*G23)</f>
      </c>
      <c r="K23" s="21">
        <f>SUM(I$4:I23)/G23</f>
      </c>
      <c r="L23" s="21">
        <f>$L$24/$G$23</f>
      </c>
    </row>
    <row x14ac:dyDescent="0.25" r="24" customHeight="1" ht="20.1">
      <c r="A24" s="1"/>
      <c r="B24" s="35" t="s">
        <v>15</v>
      </c>
      <c r="C24" s="24">
        <f>SUM(C4:C23)</f>
      </c>
      <c r="D24" s="15"/>
      <c r="E24" s="15"/>
      <c r="F24" s="22">
        <v>1000000</v>
      </c>
      <c r="G24" s="32"/>
      <c r="H24" s="35" t="s">
        <v>15</v>
      </c>
      <c r="I24" s="24">
        <f>SUM(I4:I23)</f>
      </c>
      <c r="J24" s="36"/>
      <c r="K24" s="36"/>
      <c r="L24" s="21">
        <v>500000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41701</v>
      </c>
      <c r="C4" s="21">
        <v>57528</v>
      </c>
      <c r="D4" s="21">
        <f>(SUM(C4:C4)-(F4*1))</f>
      </c>
      <c r="E4" s="21">
        <f>C4/1</f>
      </c>
      <c r="F4" s="22">
        <f>$F$25/$G$24</f>
      </c>
      <c r="G4" s="23">
        <v>1</v>
      </c>
      <c r="H4" s="150">
        <v>41701</v>
      </c>
      <c r="I4" s="24">
        <v>9486</v>
      </c>
      <c r="J4" s="21">
        <f>(SUM(I4:I4)-(L4*1))</f>
      </c>
      <c r="K4" s="21">
        <f>I4/1</f>
      </c>
      <c r="L4" s="21">
        <f>$L$25/$G$24</f>
      </c>
    </row>
    <row x14ac:dyDescent="0.25" r="5" customHeight="1" ht="20.1">
      <c r="A5" s="1"/>
      <c r="B5" s="150">
        <v>41702</v>
      </c>
      <c r="C5" s="21">
        <v>50995</v>
      </c>
      <c r="D5" s="21">
        <f>(SUM(C$4:C5)-(F5*G5))</f>
      </c>
      <c r="E5" s="21">
        <f>SUM(C$4:C5)/G5</f>
      </c>
      <c r="F5" s="22">
        <f>$F$25/$G$24</f>
      </c>
      <c r="G5" s="23">
        <f>G4+1</f>
      </c>
      <c r="H5" s="150">
        <v>41702</v>
      </c>
      <c r="I5" s="24">
        <v>42677</v>
      </c>
      <c r="J5" s="21">
        <f>SUM(I$4:I5)-(L5*G5)</f>
      </c>
      <c r="K5" s="21">
        <f>SUM(I$4:I5)/G5</f>
      </c>
      <c r="L5" s="21">
        <f>$L$25/$G$24</f>
      </c>
    </row>
    <row x14ac:dyDescent="0.25" r="6" customHeight="1" ht="20.1">
      <c r="A6" s="1"/>
      <c r="B6" s="150">
        <v>41703</v>
      </c>
      <c r="C6" s="21">
        <v>41610</v>
      </c>
      <c r="D6" s="21">
        <f>(SUM(C$4:C6)-(F6*G6))</f>
      </c>
      <c r="E6" s="21">
        <f>SUM(C$4:C6)/G6</f>
      </c>
      <c r="F6" s="22">
        <f>$F$25/$G$24</f>
      </c>
      <c r="G6" s="23">
        <f>G5+1</f>
      </c>
      <c r="H6" s="150">
        <v>41703</v>
      </c>
      <c r="I6" s="24">
        <v>22798</v>
      </c>
      <c r="J6" s="21">
        <f>SUM(I$4:I6)-(L6*G6)</f>
      </c>
      <c r="K6" s="21">
        <f>SUM(I$4:I6)/G6</f>
      </c>
      <c r="L6" s="21">
        <f>$L$25/$G$24</f>
      </c>
    </row>
    <row x14ac:dyDescent="0.25" r="7" customHeight="1" ht="19.5">
      <c r="A7" s="1"/>
      <c r="B7" s="150">
        <v>41704</v>
      </c>
      <c r="C7" s="21">
        <v>44946</v>
      </c>
      <c r="D7" s="21">
        <f>(SUM(C$4:C7)-(F7*G7))</f>
      </c>
      <c r="E7" s="21">
        <f>SUM(C$4:C7)/G7</f>
      </c>
      <c r="F7" s="22">
        <f>$F$25/$G$24</f>
      </c>
      <c r="G7" s="23">
        <f>G6+1</f>
      </c>
      <c r="H7" s="150">
        <v>41704</v>
      </c>
      <c r="I7" s="24">
        <v>17022</v>
      </c>
      <c r="J7" s="21">
        <f>SUM(I$4:I7)-(L7*G7)</f>
      </c>
      <c r="K7" s="21">
        <f>SUM(I$4:I7)/G7</f>
      </c>
      <c r="L7" s="21">
        <f>$L$25/$G$24</f>
      </c>
    </row>
    <row x14ac:dyDescent="0.25" r="8" customHeight="1" ht="20.1">
      <c r="A8" s="1"/>
      <c r="B8" s="150">
        <v>41705</v>
      </c>
      <c r="C8" s="21">
        <v>47026</v>
      </c>
      <c r="D8" s="21">
        <f>(SUM(C$4:C8)-(F8*G8))</f>
      </c>
      <c r="E8" s="21">
        <f>SUM(C$4:C8)/G8</f>
      </c>
      <c r="F8" s="22">
        <f>$F$25/$G$24</f>
      </c>
      <c r="G8" s="23">
        <f>G7+1</f>
      </c>
      <c r="H8" s="150">
        <v>41705</v>
      </c>
      <c r="I8" s="24">
        <v>15823</v>
      </c>
      <c r="J8" s="21">
        <f>SUM(I$4:I8)-(L8*G8)</f>
      </c>
      <c r="K8" s="21">
        <f>SUM(I$4:I8)/G8</f>
      </c>
      <c r="L8" s="21">
        <f>$L$25/$G$24</f>
      </c>
    </row>
    <row x14ac:dyDescent="0.25" r="9" customHeight="1" ht="20.1">
      <c r="A9" s="1"/>
      <c r="B9" s="150">
        <v>41708</v>
      </c>
      <c r="C9" s="21">
        <v>36491</v>
      </c>
      <c r="D9" s="21">
        <f>(SUM(C$4:C9)-(F9*G9))</f>
      </c>
      <c r="E9" s="21">
        <f>SUM(C$4:C9)/G9</f>
      </c>
      <c r="F9" s="22">
        <f>$F$25/$G$24</f>
      </c>
      <c r="G9" s="23">
        <f>G8+1</f>
      </c>
      <c r="H9" s="150">
        <v>41708</v>
      </c>
      <c r="I9" s="24">
        <v>13323</v>
      </c>
      <c r="J9" s="21">
        <f>SUM(I$4:I9)-(L9*G9)</f>
      </c>
      <c r="K9" s="21">
        <f>SUM(I$4:I9)/G9</f>
      </c>
      <c r="L9" s="21">
        <f>$L$25/$G$24</f>
      </c>
    </row>
    <row x14ac:dyDescent="0.25" r="10" customHeight="1" ht="20.1">
      <c r="A10" s="1"/>
      <c r="B10" s="150">
        <v>41709</v>
      </c>
      <c r="C10" s="21">
        <v>41234</v>
      </c>
      <c r="D10" s="21">
        <f>(SUM(C$4:C10)-(F10*G10))</f>
      </c>
      <c r="E10" s="21">
        <f>SUM(C$4:C10)/G10</f>
      </c>
      <c r="F10" s="22">
        <f>$F$25/$G$24</f>
      </c>
      <c r="G10" s="23">
        <f>G9+1</f>
      </c>
      <c r="H10" s="150">
        <v>41709</v>
      </c>
      <c r="I10" s="24">
        <v>7100</v>
      </c>
      <c r="J10" s="21">
        <f>SUM(I$4:I10)-(L10*G10)</f>
      </c>
      <c r="K10" s="21">
        <f>SUM(I$4:I10)/G10</f>
      </c>
      <c r="L10" s="21">
        <f>$L$25/$G$24</f>
      </c>
    </row>
    <row x14ac:dyDescent="0.25" r="11" customHeight="1" ht="20.1">
      <c r="A11" s="1"/>
      <c r="B11" s="150">
        <v>41710</v>
      </c>
      <c r="C11" s="21">
        <v>34360</v>
      </c>
      <c r="D11" s="21">
        <f>(SUM(C$4:C11)-(F11*G11))</f>
      </c>
      <c r="E11" s="21">
        <f>SUM(C$4:C11)/G11</f>
      </c>
      <c r="F11" s="22">
        <f>$F$25/$G$24</f>
      </c>
      <c r="G11" s="23">
        <f>G10+1</f>
      </c>
      <c r="H11" s="150">
        <v>41710</v>
      </c>
      <c r="I11" s="24">
        <v>20447</v>
      </c>
      <c r="J11" s="21">
        <f>SUM(I$4:I11)-(L11*G11)</f>
      </c>
      <c r="K11" s="21">
        <f>SUM(I$4:I11)/G11</f>
      </c>
      <c r="L11" s="21">
        <f>$L$25/$G$24</f>
      </c>
    </row>
    <row x14ac:dyDescent="0.25" r="12" customHeight="1" ht="20.1">
      <c r="A12" s="1"/>
      <c r="B12" s="150">
        <v>41711</v>
      </c>
      <c r="C12" s="22">
        <v>25497</v>
      </c>
      <c r="D12" s="21">
        <f>(SUM(C$4:C12)-(F12*G12))</f>
      </c>
      <c r="E12" s="21">
        <f>SUM(C$4:C12)/G12</f>
      </c>
      <c r="F12" s="22">
        <f>$F$25/$G$24</f>
      </c>
      <c r="G12" s="23">
        <f>G11+1</f>
      </c>
      <c r="H12" s="150">
        <v>41711</v>
      </c>
      <c r="I12" s="24">
        <v>24948</v>
      </c>
      <c r="J12" s="21">
        <f>SUM(I$4:I12)-(L12*G12)</f>
      </c>
      <c r="K12" s="21">
        <f>SUM(I$4:I12)/G12</f>
      </c>
      <c r="L12" s="21">
        <f>$L$25/$G$24</f>
      </c>
    </row>
    <row x14ac:dyDescent="0.25" r="13" customHeight="1" ht="20.1">
      <c r="A13" s="1"/>
      <c r="B13" s="150">
        <v>41712</v>
      </c>
      <c r="C13" s="22">
        <v>60388</v>
      </c>
      <c r="D13" s="21">
        <f>(SUM(C$4:C13)-(F13*G13))</f>
      </c>
      <c r="E13" s="21">
        <f>SUM(C$4:C13)/G13</f>
      </c>
      <c r="F13" s="22">
        <f>$F$25/$G$24</f>
      </c>
      <c r="G13" s="23">
        <f>G12+1</f>
      </c>
      <c r="H13" s="150">
        <v>41712</v>
      </c>
      <c r="I13" s="24">
        <v>20704</v>
      </c>
      <c r="J13" s="21">
        <f>SUM(I$4:I13)-(L13*G13)</f>
      </c>
      <c r="K13" s="21">
        <f>SUM(I$4:I13)/G13</f>
      </c>
      <c r="L13" s="21">
        <f>$L$25/$G$24</f>
      </c>
    </row>
    <row x14ac:dyDescent="0.25" r="14" customHeight="1" ht="20.1">
      <c r="A14" s="1"/>
      <c r="B14" s="150">
        <v>41715</v>
      </c>
      <c r="C14" s="22">
        <v>62301</v>
      </c>
      <c r="D14" s="21">
        <f>(SUM(C$4:C14)-(F14*G14))</f>
      </c>
      <c r="E14" s="21">
        <f>SUM(C$4:C14)/G14</f>
      </c>
      <c r="F14" s="22">
        <f>$F$25/$G$24</f>
      </c>
      <c r="G14" s="23">
        <f>G13+1</f>
      </c>
      <c r="H14" s="150">
        <v>41715</v>
      </c>
      <c r="I14" s="24">
        <v>33769</v>
      </c>
      <c r="J14" s="21">
        <f>SUM(I$4:I14)-(L14*G14)</f>
      </c>
      <c r="K14" s="21">
        <f>SUM(I$4:I14)/G14</f>
      </c>
      <c r="L14" s="21">
        <f>$L$25/$G$24</f>
      </c>
    </row>
    <row x14ac:dyDescent="0.25" r="15" customHeight="1" ht="20.1">
      <c r="A15" s="1"/>
      <c r="B15" s="150">
        <v>41716</v>
      </c>
      <c r="C15" s="22">
        <v>31830</v>
      </c>
      <c r="D15" s="21">
        <f>(SUM(C$4:C15)-(F15*G15))</f>
      </c>
      <c r="E15" s="21">
        <f>SUM(C$4:C15)/G15</f>
      </c>
      <c r="F15" s="22">
        <f>$F$25/$G$24</f>
      </c>
      <c r="G15" s="23">
        <f>G14+1</f>
      </c>
      <c r="H15" s="150">
        <v>41716</v>
      </c>
      <c r="I15" s="24">
        <v>22273</v>
      </c>
      <c r="J15" s="21">
        <f>SUM(I$4:I15)-(L15*G15)</f>
      </c>
      <c r="K15" s="21">
        <f>SUM(I$4:I15)/G15</f>
      </c>
      <c r="L15" s="21">
        <f>$L$25/$G$24</f>
      </c>
    </row>
    <row x14ac:dyDescent="0.25" r="16" customHeight="1" ht="20.1">
      <c r="A16" s="1"/>
      <c r="B16" s="150">
        <v>41717</v>
      </c>
      <c r="C16" s="22">
        <v>17584</v>
      </c>
      <c r="D16" s="21">
        <f>(SUM(C$4:C16)-(F16*G16))</f>
      </c>
      <c r="E16" s="21">
        <f>SUM(C$4:C16)/G16</f>
      </c>
      <c r="F16" s="22">
        <f>$F$25/$G$24</f>
      </c>
      <c r="G16" s="23">
        <f>G15+1</f>
      </c>
      <c r="H16" s="150">
        <v>41717</v>
      </c>
      <c r="I16" s="24">
        <v>20528</v>
      </c>
      <c r="J16" s="21">
        <f>SUM(I$4:I16)-(L16*G16)</f>
      </c>
      <c r="K16" s="21">
        <f>SUM(I$4:I16)/G16</f>
      </c>
      <c r="L16" s="21">
        <f>$L$25/$G$24</f>
      </c>
    </row>
    <row x14ac:dyDescent="0.25" r="17" customHeight="1" ht="20.1">
      <c r="A17" s="1"/>
      <c r="B17" s="150">
        <v>41718</v>
      </c>
      <c r="C17" s="22">
        <v>51419</v>
      </c>
      <c r="D17" s="21">
        <f>(SUM(C$4:C17)-(F17*G17))</f>
      </c>
      <c r="E17" s="21">
        <f>SUM(C$4:C17)/G17</f>
      </c>
      <c r="F17" s="22">
        <f>$F$25/$G$24</f>
      </c>
      <c r="G17" s="23">
        <f>G16+1</f>
      </c>
      <c r="H17" s="150">
        <v>41718</v>
      </c>
      <c r="I17" s="24">
        <v>45940</v>
      </c>
      <c r="J17" s="21">
        <f>SUM(I$4:I17)-(L17*G17)</f>
      </c>
      <c r="K17" s="21">
        <f>SUM(I$4:I17)/G17</f>
      </c>
      <c r="L17" s="21">
        <f>$L$25/$G$24</f>
      </c>
    </row>
    <row x14ac:dyDescent="0.25" r="18" customHeight="1" ht="20.1">
      <c r="A18" s="1"/>
      <c r="B18" s="150">
        <v>41719</v>
      </c>
      <c r="C18" s="22">
        <v>48285</v>
      </c>
      <c r="D18" s="21">
        <f>(SUM(C$4:C18)-(F18*G18))</f>
      </c>
      <c r="E18" s="21">
        <f>SUM(C$4:C18)/G18</f>
      </c>
      <c r="F18" s="22">
        <f>$F$25/$G$24</f>
      </c>
      <c r="G18" s="23">
        <f>G17+1</f>
      </c>
      <c r="H18" s="150">
        <v>41719</v>
      </c>
      <c r="I18" s="24">
        <v>18845</v>
      </c>
      <c r="J18" s="21">
        <f>SUM(I$4:I18)-(L18*G18)</f>
      </c>
      <c r="K18" s="21">
        <f>SUM(I$4:I18)/G18</f>
      </c>
      <c r="L18" s="21">
        <f>$L$25/$G$24</f>
      </c>
    </row>
    <row x14ac:dyDescent="0.25" r="19" customHeight="1" ht="20.1">
      <c r="A19" s="1"/>
      <c r="B19" s="150">
        <v>41722</v>
      </c>
      <c r="C19" s="22">
        <v>27206</v>
      </c>
      <c r="D19" s="21">
        <f>(SUM(C$4:C19)-(F19*G19))</f>
      </c>
      <c r="E19" s="21">
        <f>SUM(C$4:C19)/G19</f>
      </c>
      <c r="F19" s="22">
        <f>$F$25/$G$24</f>
      </c>
      <c r="G19" s="23">
        <f>G18+1</f>
      </c>
      <c r="H19" s="150">
        <v>41722</v>
      </c>
      <c r="I19" s="24">
        <v>37305</v>
      </c>
      <c r="J19" s="21">
        <f>SUM(I$4:I19)-(L19*G19)</f>
      </c>
      <c r="K19" s="21">
        <f>SUM(I$4:I19)/G19</f>
      </c>
      <c r="L19" s="21">
        <f>$L$25/$G$24</f>
      </c>
    </row>
    <row x14ac:dyDescent="0.25" r="20" customHeight="1" ht="20.1">
      <c r="A20" s="1"/>
      <c r="B20" s="150">
        <v>41723</v>
      </c>
      <c r="C20" s="22">
        <v>15546</v>
      </c>
      <c r="D20" s="21">
        <f>(SUM(C$4:C20)-(F20*G20))</f>
      </c>
      <c r="E20" s="21">
        <f>SUM(C$4:C20)/G20</f>
      </c>
      <c r="F20" s="22">
        <f>$F$25/$G$24</f>
      </c>
      <c r="G20" s="23">
        <v>17</v>
      </c>
      <c r="H20" s="150">
        <v>41723</v>
      </c>
      <c r="I20" s="24">
        <v>29282</v>
      </c>
      <c r="J20" s="21">
        <f>SUM(I$4:I20)-(L20*G20)</f>
      </c>
      <c r="K20" s="21">
        <f>SUM(I$4:I20)/G20</f>
      </c>
      <c r="L20" s="21">
        <f>$L$25/$G$24</f>
      </c>
    </row>
    <row x14ac:dyDescent="0.25" r="21" customHeight="1" ht="20.1">
      <c r="A21" s="1"/>
      <c r="B21" s="150">
        <v>41724</v>
      </c>
      <c r="C21" s="22">
        <v>59608</v>
      </c>
      <c r="D21" s="21">
        <f>(SUM(C$4:C21)-(F21*G21))</f>
      </c>
      <c r="E21" s="21">
        <f>SUM(C$4:C21)/G21</f>
      </c>
      <c r="F21" s="22">
        <f>$F$25/$G$24</f>
      </c>
      <c r="G21" s="23">
        <v>18</v>
      </c>
      <c r="H21" s="150">
        <v>41724</v>
      </c>
      <c r="I21" s="24">
        <v>28428</v>
      </c>
      <c r="J21" s="21">
        <f>SUM(I$4:I21)-(L21*G21)</f>
      </c>
      <c r="K21" s="21">
        <f>SUM(I$4:I21)/G21</f>
      </c>
      <c r="L21" s="21">
        <f>$L$25/$G$24</f>
      </c>
    </row>
    <row x14ac:dyDescent="0.25" r="22" customHeight="1" ht="20.1">
      <c r="A22" s="1"/>
      <c r="B22" s="150">
        <v>41725</v>
      </c>
      <c r="C22" s="22">
        <v>46974</v>
      </c>
      <c r="D22" s="21">
        <f>(SUM(C$4:C22)-(F22*G22))</f>
      </c>
      <c r="E22" s="21">
        <f>SUM(C$4:C22)/G22</f>
      </c>
      <c r="F22" s="22">
        <f>$F$25/$G$24</f>
      </c>
      <c r="G22" s="23">
        <v>19</v>
      </c>
      <c r="H22" s="150">
        <v>41725</v>
      </c>
      <c r="I22" s="24">
        <v>55119</v>
      </c>
      <c r="J22" s="21">
        <f>SUM(I$4:I22)-(L22*G22)</f>
      </c>
      <c r="K22" s="21">
        <f>SUM(I$4:I22)/G22</f>
      </c>
      <c r="L22" s="21">
        <f>$L$25/$G$24</f>
      </c>
    </row>
    <row x14ac:dyDescent="0.25" r="23" customHeight="1" ht="20.1">
      <c r="A23" s="1"/>
      <c r="B23" s="150">
        <v>41726</v>
      </c>
      <c r="C23" s="22">
        <v>37684</v>
      </c>
      <c r="D23" s="21">
        <f>(SUM(C$4:C23)-(F23*G23))</f>
      </c>
      <c r="E23" s="21">
        <f>SUM(C$4:C23)/G23</f>
      </c>
      <c r="F23" s="22">
        <f>$F$25/$G$24</f>
      </c>
      <c r="G23" s="23">
        <v>20</v>
      </c>
      <c r="H23" s="150">
        <v>41726</v>
      </c>
      <c r="I23" s="24">
        <v>12136</v>
      </c>
      <c r="J23" s="21">
        <f>SUM(I$4:I23)-(L23*G23)</f>
      </c>
      <c r="K23" s="21">
        <f>SUM(I$4:I23)/G23</f>
      </c>
      <c r="L23" s="21">
        <f>$L$25/$G$24</f>
      </c>
    </row>
    <row x14ac:dyDescent="0.25" r="24" customHeight="1" ht="20.1">
      <c r="A24" s="1"/>
      <c r="B24" s="150">
        <v>41729</v>
      </c>
      <c r="C24" s="22">
        <v>23211</v>
      </c>
      <c r="D24" s="21">
        <f>(SUM(C$4:C24)-(F24*G24))</f>
      </c>
      <c r="E24" s="21">
        <f>SUM(C$4:C24)/G24</f>
      </c>
      <c r="F24" s="22">
        <f>$F$25/$G$24</f>
      </c>
      <c r="G24" s="23">
        <v>21</v>
      </c>
      <c r="H24" s="150">
        <v>41729</v>
      </c>
      <c r="I24" s="24">
        <v>11016</v>
      </c>
      <c r="J24" s="21">
        <f>SUM(I$4:I24)-(L24*G24)</f>
      </c>
      <c r="K24" s="21">
        <f>SUM(I$4:I24)/G24</f>
      </c>
      <c r="L24" s="21">
        <f>$L$25/$G$24</f>
      </c>
    </row>
    <row x14ac:dyDescent="0.25" r="25" customHeight="1" ht="20.1">
      <c r="A25" s="1"/>
      <c r="B25" s="35" t="s">
        <v>15</v>
      </c>
      <c r="C25" s="24">
        <f>SUM(C4:C24)</f>
      </c>
      <c r="D25" s="15"/>
      <c r="E25" s="15"/>
      <c r="F25" s="22">
        <v>1100000</v>
      </c>
      <c r="G25" s="32"/>
      <c r="H25" s="35" t="s">
        <v>15</v>
      </c>
      <c r="I25" s="24">
        <f>SUM(I4:I24)</f>
      </c>
      <c r="J25" s="36"/>
      <c r="K25" s="36"/>
      <c r="L25" s="21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41761</v>
      </c>
      <c r="C4" s="21">
        <v>49886</v>
      </c>
      <c r="D4" s="21">
        <f>(SUM(C4:C4)-(F4*1))</f>
      </c>
      <c r="E4" s="21">
        <f>C4/1</f>
      </c>
      <c r="F4" s="22">
        <f>$F$25/$G$24</f>
      </c>
      <c r="G4" s="23">
        <v>1</v>
      </c>
      <c r="H4" s="150">
        <v>41761</v>
      </c>
      <c r="I4" s="24">
        <v>20846</v>
      </c>
      <c r="J4" s="21">
        <f>(SUM(I4:I4)-(L4*1))</f>
      </c>
      <c r="K4" s="21">
        <f>I4/1</f>
      </c>
      <c r="L4" s="21">
        <f>$L$25/$G$24</f>
      </c>
    </row>
    <row x14ac:dyDescent="0.25" r="5" customHeight="1" ht="20.1">
      <c r="A5" s="1"/>
      <c r="B5" s="150">
        <v>41764</v>
      </c>
      <c r="C5" s="21">
        <v>55937</v>
      </c>
      <c r="D5" s="21">
        <f>(SUM(C$4:C5)-(F5*G5))</f>
      </c>
      <c r="E5" s="21">
        <f>SUM(C$4:C5)/G5</f>
      </c>
      <c r="F5" s="22">
        <f>$F$25/$G$24</f>
      </c>
      <c r="G5" s="23">
        <f>G4+1</f>
      </c>
      <c r="H5" s="150">
        <v>41764</v>
      </c>
      <c r="I5" s="24">
        <v>9650</v>
      </c>
      <c r="J5" s="21">
        <f>SUM(I$4:I5)-(L5*G5)</f>
      </c>
      <c r="K5" s="21">
        <f>SUM(I$4:I5)/G5</f>
      </c>
      <c r="L5" s="21">
        <f>$L$25/$G$24</f>
      </c>
    </row>
    <row x14ac:dyDescent="0.25" r="6" customHeight="1" ht="20.1">
      <c r="A6" s="1"/>
      <c r="B6" s="150">
        <v>41765</v>
      </c>
      <c r="C6" s="21">
        <v>44140</v>
      </c>
      <c r="D6" s="21">
        <f>(SUM(C$4:C6)-(F6*G6))</f>
      </c>
      <c r="E6" s="21">
        <f>SUM(C$4:C6)/G6</f>
      </c>
      <c r="F6" s="22">
        <f>$F$25/$G$24</f>
      </c>
      <c r="G6" s="23">
        <f>G5+1</f>
      </c>
      <c r="H6" s="150">
        <v>41765</v>
      </c>
      <c r="I6" s="24">
        <v>16747</v>
      </c>
      <c r="J6" s="21">
        <f>SUM(I$4:I6)-(L6*G6)</f>
      </c>
      <c r="K6" s="21">
        <f>SUM(I$4:I6)/G6</f>
      </c>
      <c r="L6" s="21">
        <f>$L$25/$G$24</f>
      </c>
    </row>
    <row x14ac:dyDescent="0.25" r="7" customHeight="1" ht="19.5">
      <c r="A7" s="1"/>
      <c r="B7" s="150">
        <v>41766</v>
      </c>
      <c r="C7" s="21">
        <v>27469</v>
      </c>
      <c r="D7" s="21">
        <f>(SUM(C$4:C7)-(F7*G7))</f>
      </c>
      <c r="E7" s="21">
        <f>SUM(C$4:C7)/G7</f>
      </c>
      <c r="F7" s="22">
        <f>$F$25/$G$24</f>
      </c>
      <c r="G7" s="23">
        <f>G6+1</f>
      </c>
      <c r="H7" s="150">
        <v>41766</v>
      </c>
      <c r="I7" s="24">
        <v>18821</v>
      </c>
      <c r="J7" s="21">
        <f>SUM(I$4:I7)-(L7*G7)</f>
      </c>
      <c r="K7" s="21">
        <f>SUM(I$4:I7)/G7</f>
      </c>
      <c r="L7" s="21">
        <f>$L$25/$G$24</f>
      </c>
    </row>
    <row x14ac:dyDescent="0.25" r="8" customHeight="1" ht="20.1">
      <c r="A8" s="1"/>
      <c r="B8" s="150">
        <v>41767</v>
      </c>
      <c r="C8" s="21">
        <v>42142</v>
      </c>
      <c r="D8" s="21">
        <f>(SUM(C$4:C8)-(F8*G8))</f>
      </c>
      <c r="E8" s="21">
        <f>SUM(C$4:C8)/G8</f>
      </c>
      <c r="F8" s="22">
        <f>$F$25/$G$24</f>
      </c>
      <c r="G8" s="23">
        <f>G7+1</f>
      </c>
      <c r="H8" s="150">
        <v>41767</v>
      </c>
      <c r="I8" s="24">
        <v>20422</v>
      </c>
      <c r="J8" s="21">
        <f>SUM(I$4:I8)-(L8*G8)</f>
      </c>
      <c r="K8" s="21">
        <f>SUM(I$4:I8)/G8</f>
      </c>
      <c r="L8" s="21">
        <f>$L$25/$G$24</f>
      </c>
    </row>
    <row x14ac:dyDescent="0.25" r="9" customHeight="1" ht="20.1">
      <c r="A9" s="1"/>
      <c r="B9" s="150">
        <v>41768</v>
      </c>
      <c r="C9" s="21">
        <v>67003</v>
      </c>
      <c r="D9" s="21">
        <f>(SUM(C$4:C9)-(F9*G9))</f>
      </c>
      <c r="E9" s="21">
        <f>SUM(C$4:C9)/G9</f>
      </c>
      <c r="F9" s="22">
        <f>$F$25/$G$24</f>
      </c>
      <c r="G9" s="23">
        <f>G8+1</f>
      </c>
      <c r="H9" s="150">
        <v>41768</v>
      </c>
      <c r="I9" s="24">
        <v>21934</v>
      </c>
      <c r="J9" s="21">
        <f>SUM(I$4:I9)-(L9*G9)</f>
      </c>
      <c r="K9" s="21">
        <f>SUM(I$4:I9)/G9</f>
      </c>
      <c r="L9" s="21">
        <f>$L$25/$G$24</f>
      </c>
    </row>
    <row x14ac:dyDescent="0.25" r="10" customHeight="1" ht="20.1">
      <c r="A10" s="1"/>
      <c r="B10" s="150">
        <v>41771</v>
      </c>
      <c r="C10" s="21">
        <v>36511</v>
      </c>
      <c r="D10" s="21">
        <f>(SUM(C$4:C10)-(F10*G10))</f>
      </c>
      <c r="E10" s="21">
        <f>SUM(C$4:C10)/G10</f>
      </c>
      <c r="F10" s="22">
        <f>$F$25/$G$24</f>
      </c>
      <c r="G10" s="23">
        <f>G9+1</f>
      </c>
      <c r="H10" s="150">
        <v>41771</v>
      </c>
      <c r="I10" s="24">
        <v>15576</v>
      </c>
      <c r="J10" s="21">
        <f>SUM(I$4:I10)-(L10*G10)</f>
      </c>
      <c r="K10" s="21">
        <f>SUM(I$4:I10)/G10</f>
      </c>
      <c r="L10" s="21">
        <f>$L$25/$G$24</f>
      </c>
    </row>
    <row x14ac:dyDescent="0.25" r="11" customHeight="1" ht="20.1">
      <c r="A11" s="1"/>
      <c r="B11" s="150">
        <v>41772</v>
      </c>
      <c r="C11" s="21">
        <v>55769</v>
      </c>
      <c r="D11" s="21">
        <f>(SUM(C$4:C11)-(F11*G11))</f>
      </c>
      <c r="E11" s="21">
        <f>SUM(C$4:C11)/G11</f>
      </c>
      <c r="F11" s="22">
        <f>$F$25/$G$24</f>
      </c>
      <c r="G11" s="23">
        <f>G10+1</f>
      </c>
      <c r="H11" s="150">
        <v>41772</v>
      </c>
      <c r="I11" s="24">
        <v>6469</v>
      </c>
      <c r="J11" s="21">
        <f>SUM(I$4:I11)-(L11*G11)</f>
      </c>
      <c r="K11" s="21">
        <f>SUM(I$4:I11)/G11</f>
      </c>
      <c r="L11" s="21">
        <f>$L$25/$G$24</f>
      </c>
    </row>
    <row x14ac:dyDescent="0.25" r="12" customHeight="1" ht="20.1">
      <c r="A12" s="1"/>
      <c r="B12" s="150">
        <v>41773</v>
      </c>
      <c r="C12" s="22">
        <v>77467</v>
      </c>
      <c r="D12" s="21">
        <f>(SUM(C$4:C12)-(F12*G12))</f>
      </c>
      <c r="E12" s="21">
        <f>SUM(C$4:C12)/G12</f>
      </c>
      <c r="F12" s="22">
        <f>$F$25/$G$24</f>
      </c>
      <c r="G12" s="23">
        <f>G11+1</f>
      </c>
      <c r="H12" s="150">
        <v>41773</v>
      </c>
      <c r="I12" s="24">
        <v>9461</v>
      </c>
      <c r="J12" s="21">
        <f>SUM(I$4:I12)-(L12*G12)</f>
      </c>
      <c r="K12" s="21">
        <f>SUM(I$4:I12)/G12</f>
      </c>
      <c r="L12" s="21">
        <f>$L$25/$G$24</f>
      </c>
    </row>
    <row x14ac:dyDescent="0.25" r="13" customHeight="1" ht="20.1">
      <c r="A13" s="1"/>
      <c r="B13" s="150">
        <v>41774</v>
      </c>
      <c r="C13" s="22">
        <v>51870</v>
      </c>
      <c r="D13" s="21">
        <f>(SUM(C$4:C13)-(F13*G13))</f>
      </c>
      <c r="E13" s="21">
        <f>SUM(C$4:C13)/G13</f>
      </c>
      <c r="F13" s="22">
        <f>$F$25/$G$24</f>
      </c>
      <c r="G13" s="23">
        <f>G12+1</f>
      </c>
      <c r="H13" s="150">
        <v>41774</v>
      </c>
      <c r="I13" s="24">
        <v>14695</v>
      </c>
      <c r="J13" s="21">
        <f>SUM(I$4:I13)-(L13*G13)</f>
      </c>
      <c r="K13" s="21">
        <f>SUM(I$4:I13)/G13</f>
      </c>
      <c r="L13" s="21">
        <f>$L$25/$G$24</f>
      </c>
    </row>
    <row x14ac:dyDescent="0.25" r="14" customHeight="1" ht="20.1">
      <c r="A14" s="1"/>
      <c r="B14" s="150">
        <v>41775</v>
      </c>
      <c r="C14" s="22">
        <v>48531</v>
      </c>
      <c r="D14" s="21">
        <f>(SUM(C$4:C14)-(F14*G14))</f>
      </c>
      <c r="E14" s="21">
        <f>SUM(C$4:C14)/G14</f>
      </c>
      <c r="F14" s="22">
        <f>$F$25/$G$24</f>
      </c>
      <c r="G14" s="23">
        <f>G13+1</f>
      </c>
      <c r="H14" s="150">
        <v>41775</v>
      </c>
      <c r="I14" s="24">
        <v>19867</v>
      </c>
      <c r="J14" s="21">
        <f>SUM(I$4:I14)-(L14*G14)</f>
      </c>
      <c r="K14" s="21">
        <f>SUM(I$4:I14)/G14</f>
      </c>
      <c r="L14" s="21">
        <f>$L$25/$G$24</f>
      </c>
    </row>
    <row x14ac:dyDescent="0.25" r="15" customHeight="1" ht="20.1">
      <c r="A15" s="1"/>
      <c r="B15" s="150">
        <v>41778</v>
      </c>
      <c r="C15" s="22">
        <v>48513</v>
      </c>
      <c r="D15" s="21">
        <f>(SUM(C$4:C15)-(F15*G15))</f>
      </c>
      <c r="E15" s="21">
        <f>SUM(C$4:C15)/G15</f>
      </c>
      <c r="F15" s="22">
        <f>$F$25/$G$24</f>
      </c>
      <c r="G15" s="23">
        <v>12</v>
      </c>
      <c r="H15" s="150">
        <v>41778</v>
      </c>
      <c r="I15" s="24">
        <v>32465</v>
      </c>
      <c r="J15" s="21">
        <f>SUM(I$4:I15)-(L15*G15)</f>
      </c>
      <c r="K15" s="21">
        <f>SUM(I$4:I15)/G15</f>
      </c>
      <c r="L15" s="21">
        <f>$L$25/$G$24</f>
      </c>
    </row>
    <row x14ac:dyDescent="0.25" r="16" customHeight="1" ht="20.1">
      <c r="A16" s="1"/>
      <c r="B16" s="150">
        <v>41779</v>
      </c>
      <c r="C16" s="22">
        <v>63087</v>
      </c>
      <c r="D16" s="21">
        <f>(SUM(C$4:C16)-(F16*G16))</f>
      </c>
      <c r="E16" s="21">
        <f>SUM(C$4:C16)/G16</f>
      </c>
      <c r="F16" s="22">
        <f>$F$25/$G$24</f>
      </c>
      <c r="G16" s="23">
        <v>13</v>
      </c>
      <c r="H16" s="150">
        <v>41779</v>
      </c>
      <c r="I16" s="24">
        <v>26621</v>
      </c>
      <c r="J16" s="21">
        <f>SUM(I$4:I16)-(L16*G16)</f>
      </c>
      <c r="K16" s="21">
        <f>SUM(I$4:I16)/G16</f>
      </c>
      <c r="L16" s="21">
        <f>$L$25/$G$24</f>
      </c>
    </row>
    <row x14ac:dyDescent="0.25" r="17" customHeight="1" ht="20.1">
      <c r="A17" s="1"/>
      <c r="B17" s="150">
        <v>41780</v>
      </c>
      <c r="C17" s="22">
        <v>32561</v>
      </c>
      <c r="D17" s="21">
        <f>(SUM(C$4:C17)-(F17*G17))</f>
      </c>
      <c r="E17" s="21">
        <f>SUM(C$4:C17)/G17</f>
      </c>
      <c r="F17" s="22">
        <f>$F$25/$G$24</f>
      </c>
      <c r="G17" s="23">
        <v>14</v>
      </c>
      <c r="H17" s="150">
        <v>41780</v>
      </c>
      <c r="I17" s="24">
        <v>26579</v>
      </c>
      <c r="J17" s="21">
        <f>SUM(I$4:I17)-(L17*G17)</f>
      </c>
      <c r="K17" s="21">
        <f>SUM(I$4:I17)/G17</f>
      </c>
      <c r="L17" s="21">
        <f>$L$25/$G$24</f>
      </c>
    </row>
    <row x14ac:dyDescent="0.25" r="18" customHeight="1" ht="20.1">
      <c r="A18" s="1"/>
      <c r="B18" s="150">
        <v>41781</v>
      </c>
      <c r="C18" s="22">
        <v>23892</v>
      </c>
      <c r="D18" s="21">
        <f>(SUM(C$4:C18)-(F18*G18))</f>
      </c>
      <c r="E18" s="21">
        <f>SUM(C$4:C18)/G18</f>
      </c>
      <c r="F18" s="22">
        <f>$F$25/$G$24</f>
      </c>
      <c r="G18" s="23">
        <v>15</v>
      </c>
      <c r="H18" s="150">
        <v>41781</v>
      </c>
      <c r="I18" s="24">
        <v>29215</v>
      </c>
      <c r="J18" s="21">
        <f>SUM(I$4:I18)-(L18*G18)</f>
      </c>
      <c r="K18" s="21">
        <f>SUM(I$4:I18)/G18</f>
      </c>
      <c r="L18" s="21">
        <f>$L$25/$G$24</f>
      </c>
    </row>
    <row x14ac:dyDescent="0.25" r="19" customHeight="1" ht="20.1">
      <c r="A19" s="1"/>
      <c r="B19" s="150">
        <v>41782</v>
      </c>
      <c r="C19" s="22">
        <v>30722</v>
      </c>
      <c r="D19" s="21">
        <f>(SUM(C$4:C19)-(F19*G19))</f>
      </c>
      <c r="E19" s="21">
        <f>SUM(C$4:C19)/G19</f>
      </c>
      <c r="F19" s="22">
        <f>$F$25/$G$24</f>
      </c>
      <c r="G19" s="23">
        <f>G18+1</f>
      </c>
      <c r="H19" s="150">
        <v>41782</v>
      </c>
      <c r="I19" s="24">
        <v>19142</v>
      </c>
      <c r="J19" s="21">
        <f>SUM(I$4:I19)-(L19*G19)</f>
      </c>
      <c r="K19" s="21">
        <f>SUM(I$4:I19)/G19</f>
      </c>
      <c r="L19" s="21">
        <f>$L$25/$G$24</f>
      </c>
    </row>
    <row x14ac:dyDescent="0.25" r="20" customHeight="1" ht="20.1">
      <c r="A20" s="1"/>
      <c r="B20" s="150">
        <v>41785</v>
      </c>
      <c r="C20" s="22">
        <v>43377</v>
      </c>
      <c r="D20" s="21">
        <f>(SUM(C$4:C20)-(F20*G20))</f>
      </c>
      <c r="E20" s="21">
        <f>SUM(C$4:C20)/G20</f>
      </c>
      <c r="F20" s="22">
        <f>$F$25/$G$24</f>
      </c>
      <c r="G20" s="23">
        <f>G19+1</f>
      </c>
      <c r="H20" s="150">
        <v>41785</v>
      </c>
      <c r="I20" s="24">
        <v>16078</v>
      </c>
      <c r="J20" s="21">
        <f>SUM(I$4:I20)-(L20*G20)</f>
      </c>
      <c r="K20" s="21">
        <f>SUM(I$4:I20)/G20</f>
      </c>
      <c r="L20" s="21">
        <f>$L$25/$G$24</f>
      </c>
    </row>
    <row x14ac:dyDescent="0.25" r="21" customHeight="1" ht="20.1">
      <c r="A21" s="1"/>
      <c r="B21" s="150">
        <v>41786</v>
      </c>
      <c r="C21" s="22">
        <v>35572</v>
      </c>
      <c r="D21" s="21">
        <f>(SUM(C$4:C21)-(F21*G21))</f>
      </c>
      <c r="E21" s="21">
        <f>SUM(C$4:C21)/G21</f>
      </c>
      <c r="F21" s="22">
        <f>$F$25/$G$24</f>
      </c>
      <c r="G21" s="23">
        <f>G20+1</f>
      </c>
      <c r="H21" s="150">
        <v>41786</v>
      </c>
      <c r="I21" s="24">
        <v>40701</v>
      </c>
      <c r="J21" s="21">
        <f>SUM(I$4:I21)-(L21*G21)</f>
      </c>
      <c r="K21" s="21">
        <f>SUM(I$4:I21)/G21</f>
      </c>
      <c r="L21" s="21">
        <f>$L$25/$G$24</f>
      </c>
    </row>
    <row x14ac:dyDescent="0.25" r="22" customHeight="1" ht="20.1">
      <c r="A22" s="1"/>
      <c r="B22" s="150">
        <v>41787</v>
      </c>
      <c r="C22" s="22">
        <v>27238</v>
      </c>
      <c r="D22" s="21">
        <f>(SUM(C$4:C22)-(F22*G22))</f>
      </c>
      <c r="E22" s="21">
        <f>SUM(C$4:C22)/G22</f>
      </c>
      <c r="F22" s="22">
        <f>$F$25/$G$24</f>
      </c>
      <c r="G22" s="23">
        <v>19</v>
      </c>
      <c r="H22" s="150">
        <v>41787</v>
      </c>
      <c r="I22" s="24">
        <v>19373</v>
      </c>
      <c r="J22" s="21">
        <f>SUM(I$4:I22)-(L22*G22)</f>
      </c>
      <c r="K22" s="21">
        <f>SUM(I$4:I22)/G22</f>
      </c>
      <c r="L22" s="21">
        <f>$L$25/$G$24</f>
      </c>
    </row>
    <row x14ac:dyDescent="0.25" r="23" customHeight="1" ht="20.1">
      <c r="A23" s="1"/>
      <c r="B23" s="150">
        <v>41788</v>
      </c>
      <c r="C23" s="22">
        <v>37925</v>
      </c>
      <c r="D23" s="21">
        <f>(SUM(C$4:C23)-(F23*G23))</f>
      </c>
      <c r="E23" s="21">
        <f>SUM(C$4:C23)/G23</f>
      </c>
      <c r="F23" s="22">
        <f>$F$25/$G$24</f>
      </c>
      <c r="G23" s="23">
        <v>20</v>
      </c>
      <c r="H23" s="150">
        <v>41788</v>
      </c>
      <c r="I23" s="24">
        <v>39634</v>
      </c>
      <c r="J23" s="21">
        <f>SUM(I$4:I23)-(L23*G23)</f>
      </c>
      <c r="K23" s="21">
        <f>SUM(I$4:I23)/G23</f>
      </c>
      <c r="L23" s="21">
        <f>$L$25/$G$24</f>
      </c>
    </row>
    <row x14ac:dyDescent="0.25" r="24" customHeight="1" ht="20.1">
      <c r="A24" s="1"/>
      <c r="B24" s="150">
        <v>41789</v>
      </c>
      <c r="C24" s="22">
        <v>29280</v>
      </c>
      <c r="D24" s="21">
        <f>(SUM(C$4:C24)-(F24*G24))</f>
      </c>
      <c r="E24" s="21">
        <f>SUM(C$4:C24)/G24</f>
      </c>
      <c r="F24" s="22">
        <f>$F$25/$G$24</f>
      </c>
      <c r="G24" s="23">
        <v>21</v>
      </c>
      <c r="H24" s="150">
        <v>41789</v>
      </c>
      <c r="I24" s="24">
        <v>14238</v>
      </c>
      <c r="J24" s="21">
        <f>SUM(I$4:I24)-(L24*G24)</f>
      </c>
      <c r="K24" s="21">
        <f>SUM(I$4:I24)/G24</f>
      </c>
      <c r="L24" s="21">
        <f>$L$25/$G$24</f>
      </c>
    </row>
    <row x14ac:dyDescent="0.25" r="25" customHeight="1" ht="20.1">
      <c r="A25" s="1"/>
      <c r="B25" s="35" t="s">
        <v>15</v>
      </c>
      <c r="C25" s="24">
        <f>SUM(C4:C24)</f>
      </c>
      <c r="D25" s="15"/>
      <c r="E25" s="15"/>
      <c r="F25" s="22">
        <v>1100000</v>
      </c>
      <c r="G25" s="32"/>
      <c r="H25" s="35" t="s">
        <v>15</v>
      </c>
      <c r="I25" s="24">
        <f>SUM(I4:I24)</f>
      </c>
      <c r="J25" s="36"/>
      <c r="K25" s="36"/>
      <c r="L25" s="21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7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41974</v>
      </c>
      <c r="C4" s="21">
        <v>62163</v>
      </c>
      <c r="D4" s="21">
        <f>(SUM(C4:C4)-(F4*1))</f>
      </c>
      <c r="E4" s="21">
        <f>C4/1</f>
      </c>
      <c r="F4" s="22">
        <f>$F$22/$G$21</f>
      </c>
      <c r="G4" s="23">
        <v>1</v>
      </c>
      <c r="H4" s="150">
        <v>41974</v>
      </c>
      <c r="I4" s="24">
        <v>36868</v>
      </c>
      <c r="J4" s="21">
        <f>(SUM(I4:I4)-(L4*1))</f>
      </c>
      <c r="K4" s="21">
        <f>I4/1</f>
      </c>
      <c r="L4" s="21">
        <f>$L$22/$G$21</f>
      </c>
    </row>
    <row x14ac:dyDescent="0.25" r="5" customHeight="1" ht="20.1">
      <c r="A5" s="1"/>
      <c r="B5" s="150">
        <v>41975</v>
      </c>
      <c r="C5" s="21">
        <v>53743</v>
      </c>
      <c r="D5" s="21">
        <f>(SUM(C$4:C5)-(F5*G5))</f>
      </c>
      <c r="E5" s="21">
        <f>SUM(C$4:C5)/G5</f>
      </c>
      <c r="F5" s="22">
        <f>$F$22/$G$21</f>
      </c>
      <c r="G5" s="23">
        <f>G4+1</f>
      </c>
      <c r="H5" s="150">
        <v>41975</v>
      </c>
      <c r="I5" s="24">
        <v>31619</v>
      </c>
      <c r="J5" s="21">
        <f>SUM(I$4:I5)-(L5*G5)</f>
      </c>
      <c r="K5" s="21">
        <f>SUM(I$4:I5)/G5</f>
      </c>
      <c r="L5" s="21">
        <f>$L$22/$G$21</f>
      </c>
    </row>
    <row x14ac:dyDescent="0.25" r="6" customHeight="1" ht="20.1">
      <c r="A6" s="1"/>
      <c r="B6" s="150">
        <v>41976</v>
      </c>
      <c r="C6" s="21">
        <v>43599</v>
      </c>
      <c r="D6" s="21">
        <f>(SUM(C$4:C6)-(F6*G6))</f>
      </c>
      <c r="E6" s="21">
        <f>SUM(C$4:C6)/G6</f>
      </c>
      <c r="F6" s="22">
        <f>$F$22/$G$21</f>
      </c>
      <c r="G6" s="23">
        <f>G5+1</f>
      </c>
      <c r="H6" s="150">
        <v>41976</v>
      </c>
      <c r="I6" s="24">
        <v>35693</v>
      </c>
      <c r="J6" s="21">
        <f>SUM(I$4:I6)-(L6*G6)</f>
      </c>
      <c r="K6" s="21">
        <f>SUM(I$4:I6)/G6</f>
      </c>
      <c r="L6" s="21">
        <f>$L$22/$G$21</f>
      </c>
    </row>
    <row x14ac:dyDescent="0.25" r="7" customHeight="1" ht="19.5">
      <c r="A7" s="1"/>
      <c r="B7" s="150">
        <v>41977</v>
      </c>
      <c r="C7" s="21">
        <v>47454</v>
      </c>
      <c r="D7" s="21">
        <f>(SUM(C$4:C7)-(F7*G7))</f>
      </c>
      <c r="E7" s="21">
        <f>SUM(C$4:C7)/G7</f>
      </c>
      <c r="F7" s="22">
        <f>$F$22/$G$21</f>
      </c>
      <c r="G7" s="23">
        <f>G6+1</f>
      </c>
      <c r="H7" s="150">
        <v>41977</v>
      </c>
      <c r="I7" s="24">
        <v>29195</v>
      </c>
      <c r="J7" s="21">
        <f>SUM(I$4:I7)-(L7*G7)</f>
      </c>
      <c r="K7" s="21">
        <f>SUM(I$4:I7)/G7</f>
      </c>
      <c r="L7" s="21">
        <f>$L$22/$G$21</f>
      </c>
    </row>
    <row x14ac:dyDescent="0.25" r="8" customHeight="1" ht="20.1">
      <c r="A8" s="1"/>
      <c r="B8" s="150">
        <v>41978</v>
      </c>
      <c r="C8" s="21">
        <v>70088</v>
      </c>
      <c r="D8" s="21">
        <f>(SUM(C$4:C8)-(F8*G8))</f>
      </c>
      <c r="E8" s="21">
        <f>SUM(C$4:C8)/G8</f>
      </c>
      <c r="F8" s="22">
        <f>$F$22/$G$21</f>
      </c>
      <c r="G8" s="23">
        <f>G7+1</f>
      </c>
      <c r="H8" s="150">
        <v>41978</v>
      </c>
      <c r="I8" s="24">
        <v>23956</v>
      </c>
      <c r="J8" s="21">
        <f>SUM(I$4:I8)-(L8*G8)</f>
      </c>
      <c r="K8" s="21">
        <f>SUM(I$4:I8)/G8</f>
      </c>
      <c r="L8" s="21">
        <f>$L$22/$G$21</f>
      </c>
    </row>
    <row x14ac:dyDescent="0.25" r="9" customHeight="1" ht="20.1">
      <c r="A9" s="1"/>
      <c r="B9" s="150">
        <v>41981</v>
      </c>
      <c r="C9" s="21">
        <v>58080</v>
      </c>
      <c r="D9" s="21">
        <f>(SUM(C$4:C9)-(F9*G9))</f>
      </c>
      <c r="E9" s="21">
        <f>SUM(C$4:C9)/G9</f>
      </c>
      <c r="F9" s="22">
        <f>$F$22/$G$21</f>
      </c>
      <c r="G9" s="23">
        <f>G8+1</f>
      </c>
      <c r="H9" s="150">
        <v>41981</v>
      </c>
      <c r="I9" s="24">
        <v>52638</v>
      </c>
      <c r="J9" s="21">
        <f>SUM(I$4:I9)-(L9*G9)</f>
      </c>
      <c r="K9" s="21">
        <f>SUM(I$4:I9)/G9</f>
      </c>
      <c r="L9" s="21">
        <f>$L$22/$G$21</f>
      </c>
    </row>
    <row x14ac:dyDescent="0.25" r="10" customHeight="1" ht="20.1">
      <c r="A10" s="1"/>
      <c r="B10" s="150">
        <v>41982</v>
      </c>
      <c r="C10" s="21">
        <v>31282</v>
      </c>
      <c r="D10" s="21">
        <f>(SUM(C$4:C10)-(F10*G10))</f>
      </c>
      <c r="E10" s="21">
        <f>SUM(C$4:C10)/G10</f>
      </c>
      <c r="F10" s="22">
        <f>$F$22/$G$21</f>
      </c>
      <c r="G10" s="23">
        <v>7</v>
      </c>
      <c r="H10" s="150">
        <v>41982</v>
      </c>
      <c r="I10" s="24">
        <v>23272</v>
      </c>
      <c r="J10" s="21">
        <f>SUM(I$4:I10)-(L10*G10)</f>
      </c>
      <c r="K10" s="21">
        <f>SUM(I$4:I10)/G10</f>
      </c>
      <c r="L10" s="21">
        <f>$L$22/$G$21</f>
      </c>
    </row>
    <row x14ac:dyDescent="0.25" r="11" customHeight="1" ht="20.1">
      <c r="A11" s="1"/>
      <c r="B11" s="150">
        <v>41983</v>
      </c>
      <c r="C11" s="21">
        <v>51626</v>
      </c>
      <c r="D11" s="21">
        <f>(SUM(C$4:C11)-(F11*G11))</f>
      </c>
      <c r="E11" s="21">
        <f>SUM(C$4:C11)/G11</f>
      </c>
      <c r="F11" s="22">
        <f>$F$22/$G$21</f>
      </c>
      <c r="G11" s="23">
        <f>G10+1</f>
      </c>
      <c r="H11" s="150">
        <v>41983</v>
      </c>
      <c r="I11" s="24">
        <v>34792</v>
      </c>
      <c r="J11" s="21">
        <f>SUM(I$4:I11)-(L11*G11)</f>
      </c>
      <c r="K11" s="21">
        <f>SUM(I$4:I11)/G11</f>
      </c>
      <c r="L11" s="21">
        <f>$L$22/$G$21</f>
      </c>
    </row>
    <row x14ac:dyDescent="0.25" r="12" customHeight="1" ht="20.1">
      <c r="A12" s="1"/>
      <c r="B12" s="150">
        <v>41984</v>
      </c>
      <c r="C12" s="21">
        <v>59071</v>
      </c>
      <c r="D12" s="21">
        <f>(SUM(C$4:C12)-(F12*G12))</f>
      </c>
      <c r="E12" s="21">
        <f>SUM(C$4:C12)/G12</f>
      </c>
      <c r="F12" s="22">
        <f>$F$22/$G$21</f>
      </c>
      <c r="G12" s="23">
        <v>9</v>
      </c>
      <c r="H12" s="150">
        <v>41984</v>
      </c>
      <c r="I12" s="24">
        <v>22334</v>
      </c>
      <c r="J12" s="21">
        <f>SUM(I$4:I12)-(L12*G12)</f>
      </c>
      <c r="K12" s="21">
        <f>SUM(I$4:I12)/G12</f>
      </c>
      <c r="L12" s="21">
        <f>$L$22/$G$21</f>
      </c>
    </row>
    <row x14ac:dyDescent="0.25" r="13" customHeight="1" ht="20.1">
      <c r="A13" s="1"/>
      <c r="B13" s="150">
        <v>41985</v>
      </c>
      <c r="C13" s="22">
        <v>51935</v>
      </c>
      <c r="D13" s="21">
        <f>(SUM(C$4:C13)-(F13*G13))</f>
      </c>
      <c r="E13" s="21">
        <f>SUM(C$4:C13)/G13</f>
      </c>
      <c r="F13" s="22">
        <f>$F$22/$G$21</f>
      </c>
      <c r="G13" s="23">
        <v>10</v>
      </c>
      <c r="H13" s="150">
        <v>41985</v>
      </c>
      <c r="I13" s="24">
        <v>33111</v>
      </c>
      <c r="J13" s="21">
        <f>SUM(I$4:I13)-(L13*G13)</f>
      </c>
      <c r="K13" s="21">
        <f>SUM(I$4:I13)/G13</f>
      </c>
      <c r="L13" s="21">
        <f>$L$22/$G$21</f>
      </c>
    </row>
    <row x14ac:dyDescent="0.25" r="14" customHeight="1" ht="20.1">
      <c r="A14" s="1"/>
      <c r="B14" s="150">
        <v>41988</v>
      </c>
      <c r="C14" s="22">
        <v>59031</v>
      </c>
      <c r="D14" s="21">
        <f>(SUM(C$4:C14)-(F14*G14))</f>
      </c>
      <c r="E14" s="21">
        <f>SUM(C$4:C14)/G14</f>
      </c>
      <c r="F14" s="22">
        <f>$F$22/$G$21</f>
      </c>
      <c r="G14" s="23">
        <v>11</v>
      </c>
      <c r="H14" s="150">
        <v>41988</v>
      </c>
      <c r="I14" s="24">
        <v>34226</v>
      </c>
      <c r="J14" s="21">
        <f>SUM(I$4:I14)-(L14*G14)</f>
      </c>
      <c r="K14" s="21">
        <f>SUM(I$4:I14)/G14</f>
      </c>
      <c r="L14" s="21">
        <f>$L$22/$G$21</f>
      </c>
    </row>
    <row x14ac:dyDescent="0.25" r="15" customHeight="1" ht="20.1">
      <c r="A15" s="1"/>
      <c r="B15" s="150">
        <v>41989</v>
      </c>
      <c r="C15" s="22">
        <v>42425</v>
      </c>
      <c r="D15" s="21">
        <f>(SUM(C$4:C15)-(F15*G15))</f>
      </c>
      <c r="E15" s="21">
        <f>SUM(C$4:C15)/G15</f>
      </c>
      <c r="F15" s="22">
        <f>$F$22/$G$21</f>
      </c>
      <c r="G15" s="23">
        <v>12</v>
      </c>
      <c r="H15" s="150">
        <v>41989</v>
      </c>
      <c r="I15" s="24">
        <v>34395</v>
      </c>
      <c r="J15" s="21">
        <f>SUM(I$4:I15)-(L15*G15)</f>
      </c>
      <c r="K15" s="21">
        <f>SUM(I$4:I15)/G15</f>
      </c>
      <c r="L15" s="21">
        <f>$L$22/$G$21</f>
      </c>
    </row>
    <row x14ac:dyDescent="0.25" r="16" customHeight="1" ht="20.1">
      <c r="A16" s="1"/>
      <c r="B16" s="150">
        <v>41990</v>
      </c>
      <c r="C16" s="22">
        <v>67856</v>
      </c>
      <c r="D16" s="21">
        <f>(SUM(C$4:C16)-(F16*G16))</f>
      </c>
      <c r="E16" s="21">
        <f>SUM(C$4:C16)/G16</f>
      </c>
      <c r="F16" s="22">
        <f>$F$22/$G$21</f>
      </c>
      <c r="G16" s="23">
        <v>13</v>
      </c>
      <c r="H16" s="150">
        <v>41990</v>
      </c>
      <c r="I16" s="24">
        <v>44019</v>
      </c>
      <c r="J16" s="21">
        <f>SUM(I$4:I16)-(L16*G16)</f>
      </c>
      <c r="K16" s="21">
        <f>SUM(I$4:I16)/G16</f>
      </c>
      <c r="L16" s="21">
        <f>$L$22/$G$21</f>
      </c>
    </row>
    <row x14ac:dyDescent="0.25" r="17" customHeight="1" ht="20.1">
      <c r="A17" s="1"/>
      <c r="B17" s="150">
        <v>41991</v>
      </c>
      <c r="C17" s="22">
        <v>47307</v>
      </c>
      <c r="D17" s="21">
        <f>(SUM(C$4:C17)-(F17*G17))</f>
      </c>
      <c r="E17" s="21">
        <f>SUM(C$4:C17)/G17</f>
      </c>
      <c r="F17" s="22">
        <f>$F$22/$G$21</f>
      </c>
      <c r="G17" s="23">
        <v>14</v>
      </c>
      <c r="H17" s="150">
        <v>41991</v>
      </c>
      <c r="I17" s="24">
        <v>20375</v>
      </c>
      <c r="J17" s="21">
        <f>SUM(I$4:I17)-(L17*G17)</f>
      </c>
      <c r="K17" s="21">
        <f>SUM(I$4:I17)/G17</f>
      </c>
      <c r="L17" s="21">
        <f>$L$22/$G$21</f>
      </c>
    </row>
    <row x14ac:dyDescent="0.25" r="18" customHeight="1" ht="20.1">
      <c r="A18" s="1"/>
      <c r="B18" s="150">
        <v>41995</v>
      </c>
      <c r="C18" s="22">
        <v>49186</v>
      </c>
      <c r="D18" s="21">
        <f>(SUM(C$4:C18)-(F18*G18))</f>
      </c>
      <c r="E18" s="21">
        <f>SUM(C$4:C18)/G18</f>
      </c>
      <c r="F18" s="22">
        <f>$F$22/$G$21</f>
      </c>
      <c r="G18" s="23">
        <v>15</v>
      </c>
      <c r="H18" s="150">
        <v>41995</v>
      </c>
      <c r="I18" s="24">
        <v>36222</v>
      </c>
      <c r="J18" s="21">
        <f>SUM(I$4:I18)-(L18*G18)</f>
      </c>
      <c r="K18" s="21">
        <f>SUM(I$4:I18)/G18</f>
      </c>
      <c r="L18" s="21">
        <f>$L$22/$G$21</f>
      </c>
    </row>
    <row x14ac:dyDescent="0.25" r="19" customHeight="1" ht="20.1">
      <c r="A19" s="1"/>
      <c r="B19" s="150">
        <v>41996</v>
      </c>
      <c r="C19" s="22">
        <v>44280</v>
      </c>
      <c r="D19" s="21">
        <f>(SUM(C$4:C19)-(F19*G19))</f>
      </c>
      <c r="E19" s="21">
        <f>SUM(C$4:C19)/G19</f>
      </c>
      <c r="F19" s="22">
        <f>$F$22/$G$21</f>
      </c>
      <c r="G19" s="23">
        <v>16</v>
      </c>
      <c r="H19" s="150">
        <v>41996</v>
      </c>
      <c r="I19" s="24">
        <v>14822</v>
      </c>
      <c r="J19" s="21">
        <f>SUM(I$4:I19)-(L19*G19)</f>
      </c>
      <c r="K19" s="21">
        <f>SUM(I$4:I19)/G19</f>
      </c>
      <c r="L19" s="21">
        <f>$L$22/$G$21</f>
      </c>
    </row>
    <row x14ac:dyDescent="0.25" r="20" customHeight="1" ht="20.1">
      <c r="A20" s="1"/>
      <c r="B20" s="150">
        <v>42002</v>
      </c>
      <c r="C20" s="22">
        <v>0</v>
      </c>
      <c r="D20" s="21">
        <f>(SUM(C$4:C20)-(F20*G20))</f>
      </c>
      <c r="E20" s="21">
        <f>SUM(C$4:C20)/G20</f>
      </c>
      <c r="F20" s="22">
        <f>$F$22/$G$21</f>
      </c>
      <c r="G20" s="23">
        <v>17</v>
      </c>
      <c r="H20" s="150">
        <v>42002</v>
      </c>
      <c r="I20" s="24"/>
      <c r="J20" s="21">
        <f>SUM(I$4:I20)-(L20*G20)</f>
      </c>
      <c r="K20" s="21">
        <f>SUM(I$4:I20)/G20</f>
      </c>
      <c r="L20" s="21">
        <f>$L$22/$G$21</f>
      </c>
    </row>
    <row x14ac:dyDescent="0.25" r="21" customHeight="1" ht="20.1">
      <c r="A21" s="1"/>
      <c r="B21" s="150">
        <v>42003</v>
      </c>
      <c r="C21" s="22">
        <v>0</v>
      </c>
      <c r="D21" s="21">
        <f>(SUM(C$4:C21)-(F21*G21))</f>
      </c>
      <c r="E21" s="21">
        <f>SUM(C$4:C21)/G21</f>
      </c>
      <c r="F21" s="22">
        <f>$F$22/$G$21</f>
      </c>
      <c r="G21" s="23">
        <v>18</v>
      </c>
      <c r="H21" s="150">
        <v>42003</v>
      </c>
      <c r="I21" s="24"/>
      <c r="J21" s="21">
        <f>SUM(I$4:I21)-(L21*G21)</f>
      </c>
      <c r="K21" s="21">
        <f>SUM(I$4:I21)/G21</f>
      </c>
      <c r="L21" s="21">
        <f>$L$22/$G$21</f>
      </c>
    </row>
    <row x14ac:dyDescent="0.25" r="22" customHeight="1" ht="20.1">
      <c r="A22" s="1"/>
      <c r="B22" s="35" t="s">
        <v>15</v>
      </c>
      <c r="C22" s="24">
        <f>SUM(C4:C21)</f>
      </c>
      <c r="D22" s="15"/>
      <c r="E22" s="15"/>
      <c r="F22" s="22">
        <v>1000000</v>
      </c>
      <c r="G22" s="32"/>
      <c r="H22" s="35" t="s">
        <v>15</v>
      </c>
      <c r="I22" s="24">
        <f>SUM(I4:I21)</f>
      </c>
      <c r="J22" s="36"/>
      <c r="K22" s="36"/>
      <c r="L22" s="21">
        <v>550000</v>
      </c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46"/>
      <c r="B26" s="47"/>
      <c r="C26" s="48"/>
      <c r="D26" s="48"/>
      <c r="E26" s="4"/>
      <c r="F26" s="4"/>
      <c r="G26" s="4"/>
      <c r="H26" s="7"/>
      <c r="I26" s="38"/>
      <c r="J26" s="49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9"/>
    </row>
  </sheetData>
  <mergeCells count="5">
    <mergeCell ref="B1:F1"/>
    <mergeCell ref="H1:L1"/>
    <mergeCell ref="B2:F2"/>
    <mergeCell ref="H2:L2"/>
    <mergeCell ref="A26:D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42006</v>
      </c>
      <c r="C4" s="21">
        <v>103376</v>
      </c>
      <c r="D4" s="21">
        <f>(SUM(C4:C4)-(F4*1))</f>
      </c>
      <c r="E4" s="21">
        <f>C4/1</f>
      </c>
      <c r="F4" s="22">
        <f>$F$25/$G$24</f>
      </c>
      <c r="G4" s="23">
        <v>1</v>
      </c>
      <c r="H4" s="150">
        <v>42006</v>
      </c>
      <c r="I4" s="24">
        <v>16743</v>
      </c>
      <c r="J4" s="21">
        <f>(SUM(I4:I4)-(L4*1))</f>
      </c>
      <c r="K4" s="21">
        <f>I4/1</f>
      </c>
      <c r="L4" s="21">
        <f>$L$25/$G$24</f>
      </c>
    </row>
    <row x14ac:dyDescent="0.25" r="5" customHeight="1" ht="20.1">
      <c r="A5" s="1"/>
      <c r="B5" s="150">
        <v>42009</v>
      </c>
      <c r="C5" s="21">
        <v>70999</v>
      </c>
      <c r="D5" s="21">
        <f>(SUM(C$4:C5)-(F5*G5))</f>
      </c>
      <c r="E5" s="21">
        <f>SUM(C$4:C5)/G5</f>
      </c>
      <c r="F5" s="22">
        <f>$F$25/$G$24</f>
      </c>
      <c r="G5" s="23">
        <f>G4+1</f>
      </c>
      <c r="H5" s="150">
        <v>42009</v>
      </c>
      <c r="I5" s="24">
        <v>8138</v>
      </c>
      <c r="J5" s="21">
        <f>SUM(I$4:I5)-(L5*G5)</f>
      </c>
      <c r="K5" s="21">
        <f>SUM(I$4:I5)/G5</f>
      </c>
      <c r="L5" s="21">
        <f>$L$25/$G$24</f>
      </c>
    </row>
    <row x14ac:dyDescent="0.25" r="6" customHeight="1" ht="20.1">
      <c r="A6" s="1"/>
      <c r="B6" s="150">
        <v>42010</v>
      </c>
      <c r="C6" s="21">
        <v>51547</v>
      </c>
      <c r="D6" s="21">
        <f>(SUM(C$4:C6)-(F6*G6))</f>
      </c>
      <c r="E6" s="21">
        <f>SUM(C$4:C6)/G6</f>
      </c>
      <c r="F6" s="22">
        <f>$F$25/$G$24</f>
      </c>
      <c r="G6" s="23">
        <f>G5+1</f>
      </c>
      <c r="H6" s="150">
        <v>42010</v>
      </c>
      <c r="I6" s="24">
        <v>20791</v>
      </c>
      <c r="J6" s="21">
        <f>SUM(I$4:I6)-(L6*G6)</f>
      </c>
      <c r="K6" s="21">
        <f>SUM(I$4:I6)/G6</f>
      </c>
      <c r="L6" s="21">
        <f>$L$25/$G$24</f>
      </c>
    </row>
    <row x14ac:dyDescent="0.25" r="7" customHeight="1" ht="19.5">
      <c r="A7" s="1"/>
      <c r="B7" s="150">
        <v>42011</v>
      </c>
      <c r="C7" s="21">
        <v>27886</v>
      </c>
      <c r="D7" s="21">
        <f>(SUM(C$4:C7)-(F7*G7))</f>
      </c>
      <c r="E7" s="21">
        <f>SUM(C$4:C7)/G7</f>
      </c>
      <c r="F7" s="22">
        <f>$F$25/$G$24</f>
      </c>
      <c r="G7" s="23">
        <f>G6+1</f>
      </c>
      <c r="H7" s="150">
        <v>42011</v>
      </c>
      <c r="I7" s="24">
        <v>12503</v>
      </c>
      <c r="J7" s="21">
        <f>SUM(I$4:I7)-(L7*G7)</f>
      </c>
      <c r="K7" s="21">
        <f>SUM(I$4:I7)/G7</f>
      </c>
      <c r="L7" s="21">
        <f>$L$25/$G$24</f>
      </c>
    </row>
    <row x14ac:dyDescent="0.25" r="8" customHeight="1" ht="20.1">
      <c r="A8" s="1"/>
      <c r="B8" s="150">
        <v>42012</v>
      </c>
      <c r="C8" s="21">
        <v>52692</v>
      </c>
      <c r="D8" s="21">
        <f>(SUM(C$4:C8)-(F8*G8))</f>
      </c>
      <c r="E8" s="21">
        <f>SUM(C$4:C8)/G8</f>
      </c>
      <c r="F8" s="22">
        <f>$F$25/$G$24</f>
      </c>
      <c r="G8" s="23">
        <f>G7+1</f>
      </c>
      <c r="H8" s="150">
        <v>42012</v>
      </c>
      <c r="I8" s="24">
        <v>34146</v>
      </c>
      <c r="J8" s="21">
        <f>SUM(I$4:I8)-(L8*G8)</f>
      </c>
      <c r="K8" s="21">
        <f>SUM(I$4:I8)/G8</f>
      </c>
      <c r="L8" s="21">
        <f>$L$25/$G$24</f>
      </c>
    </row>
    <row x14ac:dyDescent="0.25" r="9" customHeight="1" ht="20.1">
      <c r="A9" s="1"/>
      <c r="B9" s="150">
        <v>42013</v>
      </c>
      <c r="C9" s="21">
        <v>55572</v>
      </c>
      <c r="D9" s="21">
        <f>(SUM(C$4:C9)-(F9*G9))</f>
      </c>
      <c r="E9" s="21">
        <f>SUM(C$4:C9)/G9</f>
      </c>
      <c r="F9" s="22">
        <f>$F$25/$G$24</f>
      </c>
      <c r="G9" s="23">
        <f>G8+1</f>
      </c>
      <c r="H9" s="150">
        <v>42013</v>
      </c>
      <c r="I9" s="24">
        <v>14539</v>
      </c>
      <c r="J9" s="21">
        <f>SUM(I$4:I9)-(L9*G9)</f>
      </c>
      <c r="K9" s="21">
        <f>SUM(I$4:I9)/G9</f>
      </c>
      <c r="L9" s="21">
        <f>$L$25/$G$24</f>
      </c>
    </row>
    <row x14ac:dyDescent="0.25" r="10" customHeight="1" ht="20.1">
      <c r="A10" s="1"/>
      <c r="B10" s="150">
        <v>42016</v>
      </c>
      <c r="C10" s="21">
        <v>58096</v>
      </c>
      <c r="D10" s="21">
        <f>(SUM(C$4:C10)-(F10*G10))</f>
      </c>
      <c r="E10" s="21">
        <f>SUM(C$4:C10)/G10</f>
      </c>
      <c r="F10" s="22">
        <f>$F$25/$G$24</f>
      </c>
      <c r="G10" s="23">
        <v>7</v>
      </c>
      <c r="H10" s="150">
        <v>42016</v>
      </c>
      <c r="I10" s="24">
        <v>638</v>
      </c>
      <c r="J10" s="21">
        <f>SUM(I$4:I10)-(L10*G10)</f>
      </c>
      <c r="K10" s="21">
        <f>SUM(I$4:I10)/G10</f>
      </c>
      <c r="L10" s="21">
        <f>$L$25/$G$24</f>
      </c>
    </row>
    <row x14ac:dyDescent="0.25" r="11" customHeight="1" ht="20.1">
      <c r="A11" s="1"/>
      <c r="B11" s="150">
        <v>42017</v>
      </c>
      <c r="C11" s="21">
        <v>59874</v>
      </c>
      <c r="D11" s="21">
        <f>(SUM(C$4:C11)-(F11*G11))</f>
      </c>
      <c r="E11" s="21">
        <f>SUM(C$4:C11)/G11</f>
      </c>
      <c r="F11" s="22">
        <f>$F$25/$G$24</f>
      </c>
      <c r="G11" s="23">
        <f>G10+1</f>
      </c>
      <c r="H11" s="150">
        <v>42017</v>
      </c>
      <c r="I11" s="24">
        <v>19267</v>
      </c>
      <c r="J11" s="21">
        <f>SUM(I$4:I11)-(L11*G11)</f>
      </c>
      <c r="K11" s="21">
        <f>SUM(I$4:I11)/G11</f>
      </c>
      <c r="L11" s="21">
        <f>$L$25/$G$24</f>
      </c>
    </row>
    <row x14ac:dyDescent="0.25" r="12" customHeight="1" ht="20.1">
      <c r="A12" s="1"/>
      <c r="B12" s="150">
        <v>42018</v>
      </c>
      <c r="C12" s="21">
        <v>66254</v>
      </c>
      <c r="D12" s="21">
        <f>(SUM(C$4:C12)-(F12*G12))</f>
      </c>
      <c r="E12" s="21">
        <f>SUM(C$4:C12)/G12</f>
      </c>
      <c r="F12" s="22">
        <f>$F$25/$G$24</f>
      </c>
      <c r="G12" s="23">
        <v>9</v>
      </c>
      <c r="H12" s="150">
        <v>42018</v>
      </c>
      <c r="I12" s="24">
        <v>6567</v>
      </c>
      <c r="J12" s="21">
        <f>SUM(I$4:I12)-(L12*G12)</f>
      </c>
      <c r="K12" s="21">
        <f>SUM(I$4:I12)/G12</f>
      </c>
      <c r="L12" s="21">
        <f>$L$25/$G$24</f>
      </c>
    </row>
    <row x14ac:dyDescent="0.25" r="13" customHeight="1" ht="20.1">
      <c r="A13" s="1"/>
      <c r="B13" s="150">
        <v>42019</v>
      </c>
      <c r="C13" s="22">
        <v>40388</v>
      </c>
      <c r="D13" s="21">
        <f>(SUM(C$4:C13)-(F13*G13))</f>
      </c>
      <c r="E13" s="21">
        <f>SUM(C$4:C13)/G13</f>
      </c>
      <c r="F13" s="22">
        <f>$F$25/$G$24</f>
      </c>
      <c r="G13" s="23">
        <v>10</v>
      </c>
      <c r="H13" s="150">
        <v>42019</v>
      </c>
      <c r="I13" s="24">
        <v>21092</v>
      </c>
      <c r="J13" s="21">
        <f>SUM(I$4:I13)-(L13*G13)</f>
      </c>
      <c r="K13" s="21">
        <f>SUM(I$4:I13)/G13</f>
      </c>
      <c r="L13" s="21">
        <f>$L$25/$G$24</f>
      </c>
    </row>
    <row x14ac:dyDescent="0.25" r="14" customHeight="1" ht="20.1">
      <c r="A14" s="1"/>
      <c r="B14" s="150">
        <v>42020</v>
      </c>
      <c r="C14" s="22">
        <v>87598</v>
      </c>
      <c r="D14" s="21">
        <f>(SUM(C$4:C14)-(F14*G14))</f>
      </c>
      <c r="E14" s="21">
        <f>SUM(C$4:C14)/G14</f>
      </c>
      <c r="F14" s="22">
        <f>$F$25/$G$24</f>
      </c>
      <c r="G14" s="23">
        <v>11</v>
      </c>
      <c r="H14" s="150">
        <v>42020</v>
      </c>
      <c r="I14" s="24">
        <v>41623</v>
      </c>
      <c r="J14" s="21">
        <f>SUM(I$4:I14)-(L14*G14)</f>
      </c>
      <c r="K14" s="21">
        <f>SUM(I$4:I14)/G14</f>
      </c>
      <c r="L14" s="21">
        <f>$L$25/$G$24</f>
      </c>
    </row>
    <row x14ac:dyDescent="0.25" r="15" customHeight="1" ht="20.1">
      <c r="A15" s="1"/>
      <c r="B15" s="150">
        <v>42023</v>
      </c>
      <c r="C15" s="22">
        <v>37901</v>
      </c>
      <c r="D15" s="21">
        <f>(SUM(C$4:C15)-(F15*G15))</f>
      </c>
      <c r="E15" s="21">
        <f>SUM(C$4:C15)/G15</f>
      </c>
      <c r="F15" s="22">
        <f>$F$25/$G$24</f>
      </c>
      <c r="G15" s="23">
        <v>12</v>
      </c>
      <c r="H15" s="150">
        <v>42023</v>
      </c>
      <c r="I15" s="24">
        <v>59370</v>
      </c>
      <c r="J15" s="21">
        <f>SUM(I$4:I15)-(L15*G15)</f>
      </c>
      <c r="K15" s="21">
        <f>SUM(I$4:I15)/G15</f>
      </c>
      <c r="L15" s="21">
        <f>$L$25/$G$24</f>
      </c>
    </row>
    <row x14ac:dyDescent="0.25" r="16" customHeight="1" ht="20.1">
      <c r="A16" s="1"/>
      <c r="B16" s="150">
        <v>42024</v>
      </c>
      <c r="C16" s="22">
        <v>47572</v>
      </c>
      <c r="D16" s="21">
        <f>(SUM(C$4:C16)-(F16*G16))</f>
      </c>
      <c r="E16" s="21">
        <f>SUM(C$4:C16)/G16</f>
      </c>
      <c r="F16" s="22">
        <f>$F$25/$G$24</f>
      </c>
      <c r="G16" s="23">
        <v>13</v>
      </c>
      <c r="H16" s="150">
        <v>42024</v>
      </c>
      <c r="I16" s="24">
        <v>35163</v>
      </c>
      <c r="J16" s="21">
        <f>SUM(I$4:I16)-(L16*G16)</f>
      </c>
      <c r="K16" s="21">
        <f>SUM(I$4:I16)/G16</f>
      </c>
      <c r="L16" s="21">
        <f>$L$25/$G$24</f>
      </c>
    </row>
    <row x14ac:dyDescent="0.25" r="17" customHeight="1" ht="20.1">
      <c r="A17" s="1"/>
      <c r="B17" s="150">
        <v>42025</v>
      </c>
      <c r="C17" s="22">
        <v>46589</v>
      </c>
      <c r="D17" s="21">
        <f>(SUM(C$4:C17)-(F17*G17))</f>
      </c>
      <c r="E17" s="21">
        <f>SUM(C$4:C17)/G17</f>
      </c>
      <c r="F17" s="22">
        <f>$F$25/$G$24</f>
      </c>
      <c r="G17" s="23">
        <v>14</v>
      </c>
      <c r="H17" s="150">
        <v>42025</v>
      </c>
      <c r="I17" s="24">
        <v>55666</v>
      </c>
      <c r="J17" s="21">
        <f>SUM(I$4:I17)-(L17*G17)</f>
      </c>
      <c r="K17" s="21">
        <f>SUM(I$4:I17)/G17</f>
      </c>
      <c r="L17" s="21">
        <f>$L$25/$G$24</f>
      </c>
    </row>
    <row x14ac:dyDescent="0.25" r="18" customHeight="1" ht="20.1">
      <c r="A18" s="1"/>
      <c r="B18" s="150">
        <v>42026</v>
      </c>
      <c r="C18" s="22">
        <v>48913</v>
      </c>
      <c r="D18" s="21">
        <f>(SUM(C$4:C18)-(F18*G18))</f>
      </c>
      <c r="E18" s="21">
        <f>SUM(C$4:C18)/G18</f>
      </c>
      <c r="F18" s="22">
        <f>$F$25/$G$24</f>
      </c>
      <c r="G18" s="23">
        <v>15</v>
      </c>
      <c r="H18" s="150">
        <v>42026</v>
      </c>
      <c r="I18" s="24">
        <v>28252</v>
      </c>
      <c r="J18" s="21">
        <f>SUM(I$4:I18)-(L18*G18)</f>
      </c>
      <c r="K18" s="21">
        <f>SUM(I$4:I18)/G18</f>
      </c>
      <c r="L18" s="21">
        <f>$L$25/$G$24</f>
      </c>
    </row>
    <row x14ac:dyDescent="0.25" r="19" customHeight="1" ht="20.1">
      <c r="A19" s="1"/>
      <c r="B19" s="150">
        <v>42027</v>
      </c>
      <c r="C19" s="22">
        <v>55856</v>
      </c>
      <c r="D19" s="21">
        <f>(SUM(C$4:C19)-(F19*G19))</f>
      </c>
      <c r="E19" s="21">
        <f>SUM(C$4:C19)/G19</f>
      </c>
      <c r="F19" s="22">
        <f>$F$25/$G$24</f>
      </c>
      <c r="G19" s="23">
        <v>16</v>
      </c>
      <c r="H19" s="150">
        <v>42027</v>
      </c>
      <c r="I19" s="24">
        <v>29118</v>
      </c>
      <c r="J19" s="21">
        <f>SUM(I$4:I19)-(L19*G19)</f>
      </c>
      <c r="K19" s="21">
        <f>SUM(I$4:I19)/G19</f>
      </c>
      <c r="L19" s="21">
        <f>$L$25/$G$24</f>
      </c>
    </row>
    <row x14ac:dyDescent="0.25" r="20" customHeight="1" ht="20.1">
      <c r="A20" s="1"/>
      <c r="B20" s="150">
        <v>42030</v>
      </c>
      <c r="C20" s="22">
        <v>63303</v>
      </c>
      <c r="D20" s="21">
        <f>(SUM(C$4:C20)-(F20*G20))</f>
      </c>
      <c r="E20" s="21">
        <f>SUM(C$4:C20)/G20</f>
      </c>
      <c r="F20" s="22">
        <f>$F$25/$G$24</f>
      </c>
      <c r="G20" s="23">
        <v>17</v>
      </c>
      <c r="H20" s="150">
        <v>42030</v>
      </c>
      <c r="I20" s="24">
        <v>24186</v>
      </c>
      <c r="J20" s="21">
        <f>SUM(I$4:I20)-(L20*G20)</f>
      </c>
      <c r="K20" s="21">
        <f>SUM(I$4:I20)/G20</f>
      </c>
      <c r="L20" s="21">
        <f>$L$25/$G$24</f>
      </c>
    </row>
    <row x14ac:dyDescent="0.25" r="21" customHeight="1" ht="20.1">
      <c r="A21" s="1"/>
      <c r="B21" s="150">
        <v>42031</v>
      </c>
      <c r="C21" s="22">
        <v>70729</v>
      </c>
      <c r="D21" s="21">
        <f>(SUM(C$4:C21)-(F21*G21))</f>
      </c>
      <c r="E21" s="21">
        <f>SUM(C$4:C21)/G21</f>
      </c>
      <c r="F21" s="22">
        <f>$F$25/$G$24</f>
      </c>
      <c r="G21" s="23">
        <v>18</v>
      </c>
      <c r="H21" s="150">
        <v>42031</v>
      </c>
      <c r="I21" s="24">
        <v>39669</v>
      </c>
      <c r="J21" s="21">
        <f>SUM(I$4:I21)-(L21*G21)</f>
      </c>
      <c r="K21" s="21">
        <f>SUM(I$4:I21)/G21</f>
      </c>
      <c r="L21" s="21">
        <f>$L$25/$G$24</f>
      </c>
    </row>
    <row x14ac:dyDescent="0.25" r="22" customHeight="1" ht="20.1">
      <c r="A22" s="1"/>
      <c r="B22" s="150">
        <v>42032</v>
      </c>
      <c r="C22" s="22">
        <v>73153</v>
      </c>
      <c r="D22" s="21">
        <f>(SUM(C$4:C22)-(F22*G22))</f>
      </c>
      <c r="E22" s="21">
        <f>SUM(C$4:C22)/G22</f>
      </c>
      <c r="F22" s="22">
        <f>$F$25/$G$24</f>
      </c>
      <c r="G22" s="23">
        <v>19</v>
      </c>
      <c r="H22" s="150">
        <v>42032</v>
      </c>
      <c r="I22" s="24">
        <v>37567</v>
      </c>
      <c r="J22" s="21">
        <f>SUM(I$4:I22)-(L22*G22)</f>
      </c>
      <c r="K22" s="21">
        <f>SUM(I$4:I22)/G22</f>
      </c>
      <c r="L22" s="21">
        <f>$L$25/$G$24</f>
      </c>
    </row>
    <row x14ac:dyDescent="0.25" r="23" customHeight="1" ht="20.1">
      <c r="A23" s="1"/>
      <c r="B23" s="150">
        <v>42033</v>
      </c>
      <c r="C23" s="22">
        <v>65258</v>
      </c>
      <c r="D23" s="21">
        <f>(SUM(C$4:C23)-(F23*G23))</f>
      </c>
      <c r="E23" s="21">
        <f>SUM(C$4:C23)/G23</f>
      </c>
      <c r="F23" s="22">
        <f>$F$25/$G$24</f>
      </c>
      <c r="G23" s="23">
        <v>20</v>
      </c>
      <c r="H23" s="150">
        <v>42033</v>
      </c>
      <c r="I23" s="24">
        <v>53613</v>
      </c>
      <c r="J23" s="21">
        <f>SUM(I$4:I23)-(L23*G23)</f>
      </c>
      <c r="K23" s="21">
        <f>SUM(I$4:I23)/G23</f>
      </c>
      <c r="L23" s="21">
        <f>$L$25/$G$24</f>
      </c>
    </row>
    <row x14ac:dyDescent="0.25" r="24" customHeight="1" ht="20.1">
      <c r="A24" s="1"/>
      <c r="B24" s="150">
        <v>42034</v>
      </c>
      <c r="C24" s="22">
        <v>61620</v>
      </c>
      <c r="D24" s="21">
        <f>(SUM(C$4:C24)-(F24*G24))</f>
      </c>
      <c r="E24" s="21">
        <f>SUM(C$4:C24)/G24</f>
      </c>
      <c r="F24" s="22">
        <f>$F$25/$G$24</f>
      </c>
      <c r="G24" s="23">
        <v>21</v>
      </c>
      <c r="H24" s="150">
        <v>42034</v>
      </c>
      <c r="I24" s="24">
        <v>26336</v>
      </c>
      <c r="J24" s="21">
        <f>SUM(I$4:I24)-(L24*G24)</f>
      </c>
      <c r="K24" s="21">
        <f>SUM(I$4:I24)/G24</f>
      </c>
      <c r="L24" s="21">
        <f>$L$25/$G$24</f>
      </c>
    </row>
    <row x14ac:dyDescent="0.25" r="25" customHeight="1" ht="20.1">
      <c r="A25" s="1"/>
      <c r="B25" s="35" t="s">
        <v>15</v>
      </c>
      <c r="C25" s="24">
        <f>SUM(C4:C24)</f>
      </c>
      <c r="D25" s="15"/>
      <c r="E25" s="15"/>
      <c r="F25" s="22">
        <v>1100000</v>
      </c>
      <c r="G25" s="32"/>
      <c r="H25" s="35" t="s">
        <v>15</v>
      </c>
      <c r="I25" s="24">
        <f>SUM(I4:I24)</f>
      </c>
      <c r="J25" s="36"/>
      <c r="K25" s="36"/>
      <c r="L25" s="21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42037</v>
      </c>
      <c r="C4" s="21">
        <v>51582</v>
      </c>
      <c r="D4" s="21">
        <f>(SUM(C4:C4)-(F4*1))</f>
      </c>
      <c r="E4" s="21">
        <f>C4/1</f>
      </c>
      <c r="F4" s="22">
        <f>$F$24/$G$23</f>
      </c>
      <c r="G4" s="23">
        <v>1</v>
      </c>
      <c r="H4" s="150">
        <v>42037</v>
      </c>
      <c r="I4" s="24">
        <v>19851</v>
      </c>
      <c r="J4" s="21">
        <f>(SUM(I4:I4)-(L4*1))</f>
      </c>
      <c r="K4" s="21">
        <f>I4/1</f>
      </c>
      <c r="L4" s="21">
        <f>$L$24/$G$23</f>
      </c>
    </row>
    <row x14ac:dyDescent="0.25" r="5" customHeight="1" ht="20.1">
      <c r="A5" s="1"/>
      <c r="B5" s="150">
        <v>42038</v>
      </c>
      <c r="C5" s="21">
        <v>57063</v>
      </c>
      <c r="D5" s="21">
        <f>(SUM(C$4:C5)-(F5*G5))</f>
      </c>
      <c r="E5" s="21">
        <f>SUM(C$4:C5)/G5</f>
      </c>
      <c r="F5" s="22">
        <f>$F$24/$G$23</f>
      </c>
      <c r="G5" s="23">
        <f>G4+1</f>
      </c>
      <c r="H5" s="150">
        <v>42038</v>
      </c>
      <c r="I5" s="24">
        <v>22912</v>
      </c>
      <c r="J5" s="21">
        <f>SUM(I$4:I5)-(L5*G5)</f>
      </c>
      <c r="K5" s="21">
        <f>SUM(I$4:I5)/G5</f>
      </c>
      <c r="L5" s="21">
        <f>$L$24/$G$23</f>
      </c>
    </row>
    <row x14ac:dyDescent="0.25" r="6" customHeight="1" ht="20.1">
      <c r="A6" s="1"/>
      <c r="B6" s="150">
        <v>42039</v>
      </c>
      <c r="C6" s="21">
        <v>58782</v>
      </c>
      <c r="D6" s="21">
        <f>(SUM(C$4:C6)-(F6*G6))</f>
      </c>
      <c r="E6" s="21">
        <f>SUM(C$4:C6)/G6</f>
      </c>
      <c r="F6" s="22">
        <f>$F$24/$G$23</f>
      </c>
      <c r="G6" s="23">
        <f>G5+1</f>
      </c>
      <c r="H6" s="150">
        <v>42039</v>
      </c>
      <c r="I6" s="24">
        <v>40798</v>
      </c>
      <c r="J6" s="21">
        <f>SUM(I$4:I6)-(L6*G6)</f>
      </c>
      <c r="K6" s="21">
        <f>SUM(I$4:I6)/G6</f>
      </c>
      <c r="L6" s="21">
        <f>$L$24/$G$23</f>
      </c>
    </row>
    <row x14ac:dyDescent="0.25" r="7" customHeight="1" ht="19.5">
      <c r="A7" s="1"/>
      <c r="B7" s="150">
        <v>42040</v>
      </c>
      <c r="C7" s="21">
        <v>63584</v>
      </c>
      <c r="D7" s="21">
        <f>(SUM(C$4:C7)-(F7*G7))</f>
      </c>
      <c r="E7" s="21">
        <f>SUM(C$4:C7)/G7</f>
      </c>
      <c r="F7" s="22">
        <f>$F$24/$G$23</f>
      </c>
      <c r="G7" s="23">
        <f>G6+1</f>
      </c>
      <c r="H7" s="150">
        <v>42040</v>
      </c>
      <c r="I7" s="24">
        <v>35828</v>
      </c>
      <c r="J7" s="21">
        <f>SUM(I$4:I7)-(L7*G7)</f>
      </c>
      <c r="K7" s="21">
        <f>SUM(I$4:I7)/G7</f>
      </c>
      <c r="L7" s="21">
        <f>$L$24/$G$23</f>
      </c>
    </row>
    <row x14ac:dyDescent="0.25" r="8" customHeight="1" ht="20.1">
      <c r="A8" s="1"/>
      <c r="B8" s="150">
        <v>42041</v>
      </c>
      <c r="C8" s="21">
        <v>67148</v>
      </c>
      <c r="D8" s="21">
        <f>(SUM(C$4:C8)-(F8*G8))</f>
      </c>
      <c r="E8" s="21">
        <f>SUM(C$4:C8)/G8</f>
      </c>
      <c r="F8" s="22">
        <f>$F$24/$G$23</f>
      </c>
      <c r="G8" s="23">
        <f>G7+1</f>
      </c>
      <c r="H8" s="150">
        <v>42041</v>
      </c>
      <c r="I8" s="24">
        <v>41961</v>
      </c>
      <c r="J8" s="21">
        <f>SUM(I$4:I8)-(L8*G8)</f>
      </c>
      <c r="K8" s="21">
        <f>SUM(I$4:I8)/G8</f>
      </c>
      <c r="L8" s="21">
        <f>$L$24/$G$23</f>
      </c>
    </row>
    <row x14ac:dyDescent="0.25" r="9" customHeight="1" ht="20.1">
      <c r="A9" s="1"/>
      <c r="B9" s="150">
        <v>42044</v>
      </c>
      <c r="C9" s="21">
        <v>56872</v>
      </c>
      <c r="D9" s="21">
        <f>(SUM(C$4:C9)-(F9*G9))</f>
      </c>
      <c r="E9" s="21">
        <f>SUM(C$4:C9)/G9</f>
      </c>
      <c r="F9" s="22">
        <f>$F$24/$G$23</f>
      </c>
      <c r="G9" s="23">
        <f>G8+1</f>
      </c>
      <c r="H9" s="150">
        <v>42044</v>
      </c>
      <c r="I9" s="24">
        <v>39975</v>
      </c>
      <c r="J9" s="21">
        <f>SUM(I$4:I9)-(L9*G9)</f>
      </c>
      <c r="K9" s="21">
        <f>SUM(I$4:I9)/G9</f>
      </c>
      <c r="L9" s="21">
        <f>$L$24/$G$23</f>
      </c>
    </row>
    <row x14ac:dyDescent="0.25" r="10" customHeight="1" ht="20.1">
      <c r="A10" s="1"/>
      <c r="B10" s="150">
        <v>42045</v>
      </c>
      <c r="C10" s="21">
        <v>60028</v>
      </c>
      <c r="D10" s="21">
        <f>(SUM(C$4:C10)-(F10*G10))</f>
      </c>
      <c r="E10" s="21">
        <f>SUM(C$4:C10)/G10</f>
      </c>
      <c r="F10" s="22">
        <f>$F$24/$G$23</f>
      </c>
      <c r="G10" s="23">
        <v>7</v>
      </c>
      <c r="H10" s="150">
        <v>42045</v>
      </c>
      <c r="I10" s="24">
        <v>27811</v>
      </c>
      <c r="J10" s="21">
        <f>SUM(I$4:I10)-(L10*G10)</f>
      </c>
      <c r="K10" s="21">
        <f>SUM(I$4:I10)/G10</f>
      </c>
      <c r="L10" s="21">
        <f>$L$24/$G$23</f>
      </c>
    </row>
    <row x14ac:dyDescent="0.25" r="11" customHeight="1" ht="20.1">
      <c r="A11" s="1"/>
      <c r="B11" s="150">
        <v>42046</v>
      </c>
      <c r="C11" s="21">
        <v>65411</v>
      </c>
      <c r="D11" s="21">
        <f>(SUM(C$4:C11)-(F11*G11))</f>
      </c>
      <c r="E11" s="21">
        <f>SUM(C$4:C11)/G11</f>
      </c>
      <c r="F11" s="22">
        <f>$F$24/$G$23</f>
      </c>
      <c r="G11" s="23">
        <f>G10+1</f>
      </c>
      <c r="H11" s="150">
        <v>42046</v>
      </c>
      <c r="I11" s="24">
        <v>38546</v>
      </c>
      <c r="J11" s="21">
        <f>SUM(I$4:I11)-(L11*G11)</f>
      </c>
      <c r="K11" s="21">
        <f>SUM(I$4:I11)/G11</f>
      </c>
      <c r="L11" s="21">
        <f>$L$24/$G$23</f>
      </c>
    </row>
    <row x14ac:dyDescent="0.25" r="12" customHeight="1" ht="20.1">
      <c r="A12" s="1"/>
      <c r="B12" s="150">
        <v>42047</v>
      </c>
      <c r="C12" s="22">
        <v>64894</v>
      </c>
      <c r="D12" s="21">
        <f>(SUM(C$4:C12)-(F12*G12))</f>
      </c>
      <c r="E12" s="21">
        <f>SUM(C$4:C12)/G12</f>
      </c>
      <c r="F12" s="22">
        <f>$F$24/$G$23</f>
      </c>
      <c r="G12" s="23">
        <v>9</v>
      </c>
      <c r="H12" s="150">
        <v>42047</v>
      </c>
      <c r="I12" s="24">
        <v>27766</v>
      </c>
      <c r="J12" s="21">
        <f>SUM(I$4:I12)-(L12*G12)</f>
      </c>
      <c r="K12" s="21">
        <f>SUM(I$4:I12)/G12</f>
      </c>
      <c r="L12" s="21">
        <f>$L$24/$G$23</f>
      </c>
    </row>
    <row x14ac:dyDescent="0.25" r="13" customHeight="1" ht="20.1">
      <c r="A13" s="1"/>
      <c r="B13" s="150">
        <v>42048</v>
      </c>
      <c r="C13" s="22">
        <v>72923</v>
      </c>
      <c r="D13" s="21">
        <f>(SUM(C$4:C13)-(F13*G13))</f>
      </c>
      <c r="E13" s="21">
        <f>SUM(C$4:C13)/G13</f>
      </c>
      <c r="F13" s="22">
        <f>$F$24/$G$23</f>
      </c>
      <c r="G13" s="23">
        <v>10</v>
      </c>
      <c r="H13" s="150">
        <v>42048</v>
      </c>
      <c r="I13" s="24">
        <v>39307</v>
      </c>
      <c r="J13" s="21">
        <f>SUM(I$4:I13)-(L13*G13)</f>
      </c>
      <c r="K13" s="21">
        <f>SUM(I$4:I13)/G13</f>
      </c>
      <c r="L13" s="21">
        <f>$L$24/$G$23</f>
      </c>
    </row>
    <row x14ac:dyDescent="0.25" r="14" customHeight="1" ht="20.1">
      <c r="A14" s="1"/>
      <c r="B14" s="150">
        <v>42051</v>
      </c>
      <c r="C14" s="22">
        <v>50723</v>
      </c>
      <c r="D14" s="21">
        <f>(SUM(C$4:C14)-(F14*G14))</f>
      </c>
      <c r="E14" s="21">
        <f>SUM(C$4:C14)/G14</f>
      </c>
      <c r="F14" s="22">
        <f>$F$24/$G$23</f>
      </c>
      <c r="G14" s="23">
        <v>11</v>
      </c>
      <c r="H14" s="150">
        <v>42051</v>
      </c>
      <c r="I14" s="24">
        <v>8457</v>
      </c>
      <c r="J14" s="21">
        <f>SUM(I$4:I14)-(L14*G14)</f>
      </c>
      <c r="K14" s="21">
        <f>SUM(I$4:I14)/G14</f>
      </c>
      <c r="L14" s="21">
        <f>$L$24/$G$23</f>
      </c>
    </row>
    <row x14ac:dyDescent="0.25" r="15" customHeight="1" ht="20.1">
      <c r="A15" s="1"/>
      <c r="B15" s="150">
        <v>42052</v>
      </c>
      <c r="C15" s="22">
        <v>57436</v>
      </c>
      <c r="D15" s="21">
        <f>(SUM(C$4:C15)-(F15*G15))</f>
      </c>
      <c r="E15" s="21">
        <f>SUM(C$4:C15)/G15</f>
      </c>
      <c r="F15" s="22">
        <f>$F$24/$G$23</f>
      </c>
      <c r="G15" s="23">
        <v>12</v>
      </c>
      <c r="H15" s="150">
        <v>42052</v>
      </c>
      <c r="I15" s="24">
        <v>32400</v>
      </c>
      <c r="J15" s="21">
        <f>SUM(I$4:I15)-(L15*G15)</f>
      </c>
      <c r="K15" s="21">
        <f>SUM(I$4:I15)/G15</f>
      </c>
      <c r="L15" s="21">
        <f>$L$24/$G$23</f>
      </c>
    </row>
    <row x14ac:dyDescent="0.25" r="16" customHeight="1" ht="20.1">
      <c r="A16" s="1"/>
      <c r="B16" s="150">
        <v>42053</v>
      </c>
      <c r="C16" s="22">
        <v>55336</v>
      </c>
      <c r="D16" s="21">
        <f>(SUM(C$4:C16)-(F16*G16))</f>
      </c>
      <c r="E16" s="21">
        <f>SUM(C$4:C16)/G16</f>
      </c>
      <c r="F16" s="22">
        <f>$F$24/$G$23</f>
      </c>
      <c r="G16" s="23">
        <v>13</v>
      </c>
      <c r="H16" s="150">
        <v>42053</v>
      </c>
      <c r="I16" s="24">
        <v>31871</v>
      </c>
      <c r="J16" s="21">
        <f>SUM(I$4:I16)-(L16*G16)</f>
      </c>
      <c r="K16" s="21">
        <f>SUM(I$4:I16)/G16</f>
      </c>
      <c r="L16" s="21">
        <f>$L$24/$G$23</f>
      </c>
    </row>
    <row x14ac:dyDescent="0.25" r="17" customHeight="1" ht="20.1">
      <c r="A17" s="1"/>
      <c r="B17" s="150">
        <v>42054</v>
      </c>
      <c r="C17" s="22">
        <v>75904</v>
      </c>
      <c r="D17" s="21">
        <f>(SUM(C$4:C17)-(F17*G17))</f>
      </c>
      <c r="E17" s="21">
        <f>SUM(C$4:C17)/G17</f>
      </c>
      <c r="F17" s="22">
        <f>$F$24/$G$23</f>
      </c>
      <c r="G17" s="23">
        <v>14</v>
      </c>
      <c r="H17" s="150">
        <v>42054</v>
      </c>
      <c r="I17" s="24">
        <v>38483</v>
      </c>
      <c r="J17" s="21">
        <f>SUM(I$4:I17)-(L17*G17)</f>
      </c>
      <c r="K17" s="21">
        <f>SUM(I$4:I17)/G17</f>
      </c>
      <c r="L17" s="21">
        <f>$L$24/$G$23</f>
      </c>
    </row>
    <row x14ac:dyDescent="0.25" r="18" customHeight="1" ht="20.1">
      <c r="A18" s="1"/>
      <c r="B18" s="150">
        <v>42055</v>
      </c>
      <c r="C18" s="22">
        <v>53810</v>
      </c>
      <c r="D18" s="21">
        <f>(SUM(C$4:C18)-(F18*G18))</f>
      </c>
      <c r="E18" s="21">
        <f>SUM(C$4:C18)/G18</f>
      </c>
      <c r="F18" s="22">
        <f>$F$24/$G$23</f>
      </c>
      <c r="G18" s="23">
        <v>15</v>
      </c>
      <c r="H18" s="150">
        <v>42055</v>
      </c>
      <c r="I18" s="24">
        <v>38591</v>
      </c>
      <c r="J18" s="21">
        <f>SUM(I$4:I18)-(L18*G18)</f>
      </c>
      <c r="K18" s="21">
        <f>SUM(I$4:I18)/G18</f>
      </c>
      <c r="L18" s="21">
        <f>$L$24/$G$23</f>
      </c>
    </row>
    <row x14ac:dyDescent="0.25" r="19" customHeight="1" ht="20.1">
      <c r="A19" s="1"/>
      <c r="B19" s="150">
        <v>42058</v>
      </c>
      <c r="C19" s="22">
        <v>37577</v>
      </c>
      <c r="D19" s="21">
        <f>(SUM(C$4:C19)-(F19*G19))</f>
      </c>
      <c r="E19" s="21">
        <f>SUM(C$4:C19)/G19</f>
      </c>
      <c r="F19" s="22">
        <f>$F$24/$G$23</f>
      </c>
      <c r="G19" s="23">
        <v>16</v>
      </c>
      <c r="H19" s="150">
        <v>42058</v>
      </c>
      <c r="I19" s="24">
        <v>32145</v>
      </c>
      <c r="J19" s="21">
        <f>SUM(I$4:I19)-(L19*G19)</f>
      </c>
      <c r="K19" s="21">
        <f>SUM(I$4:I19)/G19</f>
      </c>
      <c r="L19" s="21">
        <f>$L$24/$G$23</f>
      </c>
    </row>
    <row x14ac:dyDescent="0.25" r="20" customHeight="1" ht="20.1">
      <c r="A20" s="1"/>
      <c r="B20" s="150">
        <v>42059</v>
      </c>
      <c r="C20" s="22">
        <v>56087</v>
      </c>
      <c r="D20" s="21">
        <f>(SUM(C$4:C20)-(F20*G20))</f>
      </c>
      <c r="E20" s="21">
        <f>SUM(C$4:C20)/G20</f>
      </c>
      <c r="F20" s="22">
        <f>$F$24/$G$23</f>
      </c>
      <c r="G20" s="23">
        <v>17</v>
      </c>
      <c r="H20" s="150">
        <v>42059</v>
      </c>
      <c r="I20" s="24">
        <v>49437</v>
      </c>
      <c r="J20" s="21">
        <f>SUM(I$4:I20)-(L20*G20)</f>
      </c>
      <c r="K20" s="21">
        <f>SUM(I$4:I20)/G20</f>
      </c>
      <c r="L20" s="21">
        <f>$L$24/$G$23</f>
      </c>
    </row>
    <row x14ac:dyDescent="0.25" r="21" customHeight="1" ht="20.1">
      <c r="A21" s="1"/>
      <c r="B21" s="150">
        <v>42060</v>
      </c>
      <c r="C21" s="22">
        <v>59843</v>
      </c>
      <c r="D21" s="21">
        <f>(SUM(C$4:C21)-(F21*G21))</f>
      </c>
      <c r="E21" s="21">
        <f>SUM(C$4:C21)/G21</f>
      </c>
      <c r="F21" s="22">
        <f>$F$24/$G$23</f>
      </c>
      <c r="G21" s="23">
        <v>18</v>
      </c>
      <c r="H21" s="150">
        <v>42060</v>
      </c>
      <c r="I21" s="24">
        <v>22744</v>
      </c>
      <c r="J21" s="21">
        <f>SUM(I$4:I21)-(L21*G21)</f>
      </c>
      <c r="K21" s="21">
        <f>SUM(I$4:I21)/G21</f>
      </c>
      <c r="L21" s="21">
        <f>$L$24/$G$23</f>
      </c>
    </row>
    <row x14ac:dyDescent="0.25" r="22" customHeight="1" ht="20.1">
      <c r="A22" s="1"/>
      <c r="B22" s="150">
        <v>42061</v>
      </c>
      <c r="C22" s="22">
        <v>64267</v>
      </c>
      <c r="D22" s="21">
        <f>(SUM(C$4:C22)-(F22*G22))</f>
      </c>
      <c r="E22" s="21">
        <f>SUM(C$4:C22)/G22</f>
      </c>
      <c r="F22" s="22">
        <f>$F$24/$G$23</f>
      </c>
      <c r="G22" s="23">
        <v>19</v>
      </c>
      <c r="H22" s="150">
        <v>42061</v>
      </c>
      <c r="I22" s="24">
        <v>24154</v>
      </c>
      <c r="J22" s="21">
        <f>SUM(I$4:I22)-(L22*G22)</f>
      </c>
      <c r="K22" s="21">
        <f>SUM(I$4:I22)/G22</f>
      </c>
      <c r="L22" s="21">
        <f>$L$24/$G$23</f>
      </c>
    </row>
    <row x14ac:dyDescent="0.25" r="23" customHeight="1" ht="20.1">
      <c r="A23" s="1"/>
      <c r="B23" s="150">
        <v>42062</v>
      </c>
      <c r="C23" s="22">
        <v>36765</v>
      </c>
      <c r="D23" s="21">
        <f>(SUM(C$4:C23)-(F23*G23))</f>
      </c>
      <c r="E23" s="21">
        <f>SUM(C$4:C23)/G23</f>
      </c>
      <c r="F23" s="22">
        <f>$F$24/$G$23</f>
      </c>
      <c r="G23" s="23">
        <v>20</v>
      </c>
      <c r="H23" s="150">
        <v>42062</v>
      </c>
      <c r="I23" s="24">
        <v>12846</v>
      </c>
      <c r="J23" s="21">
        <f>SUM(I$4:I23)-(L23*G23)</f>
      </c>
      <c r="K23" s="21">
        <f>SUM(I$4:I23)/G23</f>
      </c>
      <c r="L23" s="21">
        <f>$L$24/$G$23</f>
      </c>
    </row>
    <row x14ac:dyDescent="0.25" r="24" customHeight="1" ht="20.1">
      <c r="A24" s="1"/>
      <c r="B24" s="35" t="s">
        <v>15</v>
      </c>
      <c r="C24" s="24">
        <f>SUM(C4:C23)</f>
      </c>
      <c r="D24" s="15"/>
      <c r="E24" s="15"/>
      <c r="F24" s="22">
        <v>1160000</v>
      </c>
      <c r="G24" s="32"/>
      <c r="H24" s="35" t="s">
        <v>15</v>
      </c>
      <c r="I24" s="24">
        <f>SUM(I4:I23)</f>
      </c>
      <c r="J24" s="36"/>
      <c r="K24" s="36"/>
      <c r="L24" s="21">
        <v>600000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6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42065</v>
      </c>
      <c r="C4" s="21">
        <v>28806</v>
      </c>
      <c r="D4" s="21">
        <f>(SUM(C4:C4)-(F4*1))</f>
      </c>
      <c r="E4" s="21">
        <f>C4/1</f>
      </c>
      <c r="F4" s="22">
        <f>$F$26/$G$25</f>
      </c>
      <c r="G4" s="23">
        <v>1</v>
      </c>
      <c r="H4" s="150">
        <v>42065</v>
      </c>
      <c r="I4" s="24">
        <v>17107</v>
      </c>
      <c r="J4" s="21">
        <f>(SUM(I4:I4)-(L4*1))</f>
      </c>
      <c r="K4" s="21">
        <f>I4/1</f>
      </c>
      <c r="L4" s="21">
        <f>$L$26/$G$25</f>
      </c>
    </row>
    <row x14ac:dyDescent="0.25" r="5" customHeight="1" ht="20.1">
      <c r="A5" s="1"/>
      <c r="B5" s="150">
        <v>42066</v>
      </c>
      <c r="C5" s="21">
        <v>43479</v>
      </c>
      <c r="D5" s="21">
        <f>(SUM(C$4:C5)-(F5*G5))</f>
      </c>
      <c r="E5" s="21">
        <f>SUM(C$4:C5)/G5</f>
      </c>
      <c r="F5" s="22">
        <f>$F$26/$G$25</f>
      </c>
      <c r="G5" s="23">
        <f>G4+1</f>
      </c>
      <c r="H5" s="150">
        <v>42066</v>
      </c>
      <c r="I5" s="24">
        <v>24130</v>
      </c>
      <c r="J5" s="21">
        <f>SUM(I$4:I5)-(L5*G5)</f>
      </c>
      <c r="K5" s="21">
        <f>SUM(I$4:I5)/G5</f>
      </c>
      <c r="L5" s="21">
        <f>$L$26/$G$25</f>
      </c>
    </row>
    <row x14ac:dyDescent="0.25" r="6" customHeight="1" ht="20.1">
      <c r="A6" s="1"/>
      <c r="B6" s="150">
        <v>42067</v>
      </c>
      <c r="C6" s="21">
        <v>21391</v>
      </c>
      <c r="D6" s="21">
        <f>(SUM(C$4:C6)-(F6*G6))</f>
      </c>
      <c r="E6" s="21">
        <f>SUM(C$4:C6)/G6</f>
      </c>
      <c r="F6" s="22">
        <f>$F$26/$G$25</f>
      </c>
      <c r="G6" s="23">
        <f>G5+1</f>
      </c>
      <c r="H6" s="150">
        <v>42067</v>
      </c>
      <c r="I6" s="24">
        <v>17843</v>
      </c>
      <c r="J6" s="21">
        <f>SUM(I$4:I6)-(L6*G6)</f>
      </c>
      <c r="K6" s="21">
        <f>SUM(I$4:I6)/G6</f>
      </c>
      <c r="L6" s="21">
        <f>$L$26/$G$25</f>
      </c>
    </row>
    <row x14ac:dyDescent="0.25" r="7" customHeight="1" ht="19.5">
      <c r="A7" s="1"/>
      <c r="B7" s="150">
        <v>42068</v>
      </c>
      <c r="C7" s="21">
        <v>60389</v>
      </c>
      <c r="D7" s="21">
        <f>(SUM(C$4:C7)-(F7*G7))</f>
      </c>
      <c r="E7" s="21">
        <f>SUM(C$4:C7)/G7</f>
      </c>
      <c r="F7" s="22">
        <f>$F$26/$G$25</f>
      </c>
      <c r="G7" s="23">
        <f>G6+1</f>
      </c>
      <c r="H7" s="150">
        <v>42068</v>
      </c>
      <c r="I7" s="24">
        <v>41881</v>
      </c>
      <c r="J7" s="21">
        <f>SUM(I$4:I7)-(L7*G7)</f>
      </c>
      <c r="K7" s="21">
        <f>SUM(I$4:I7)/G7</f>
      </c>
      <c r="L7" s="21">
        <f>$L$26/$G$25</f>
      </c>
    </row>
    <row x14ac:dyDescent="0.25" r="8" customHeight="1" ht="20.1">
      <c r="A8" s="1"/>
      <c r="B8" s="150">
        <v>42069</v>
      </c>
      <c r="C8" s="21">
        <v>39718</v>
      </c>
      <c r="D8" s="21">
        <f>(SUM(C$4:C8)-(F8*G8))</f>
      </c>
      <c r="E8" s="21">
        <f>SUM(C$4:C8)/G8</f>
      </c>
      <c r="F8" s="22">
        <f>$F$26/$G$25</f>
      </c>
      <c r="G8" s="23">
        <f>G7+1</f>
      </c>
      <c r="H8" s="150">
        <v>42069</v>
      </c>
      <c r="I8" s="24">
        <v>17139</v>
      </c>
      <c r="J8" s="21">
        <f>SUM(I$4:I8)-(L8*G8)</f>
      </c>
      <c r="K8" s="21">
        <f>SUM(I$4:I8)/G8</f>
      </c>
      <c r="L8" s="21">
        <f>$L$26/$G$25</f>
      </c>
    </row>
    <row x14ac:dyDescent="0.25" r="9" customHeight="1" ht="20.1">
      <c r="A9" s="1"/>
      <c r="B9" s="150">
        <v>42072</v>
      </c>
      <c r="C9" s="21">
        <v>51872</v>
      </c>
      <c r="D9" s="21">
        <f>(SUM(C$4:C9)-(F9*G9))</f>
      </c>
      <c r="E9" s="21">
        <f>SUM(C$4:C9)/G9</f>
      </c>
      <c r="F9" s="22">
        <f>$F$26/$G$25</f>
      </c>
      <c r="G9" s="23">
        <f>G8+1</f>
      </c>
      <c r="H9" s="150">
        <v>42072</v>
      </c>
      <c r="I9" s="24">
        <v>39591</v>
      </c>
      <c r="J9" s="21">
        <f>SUM(I$4:I9)-(L9*G9)</f>
      </c>
      <c r="K9" s="21">
        <f>SUM(I$4:I9)/G9</f>
      </c>
      <c r="L9" s="21">
        <f>$L$26/$G$25</f>
      </c>
    </row>
    <row x14ac:dyDescent="0.25" r="10" customHeight="1" ht="20.1">
      <c r="A10" s="1"/>
      <c r="B10" s="150">
        <v>42073</v>
      </c>
      <c r="C10" s="21">
        <v>21129</v>
      </c>
      <c r="D10" s="21">
        <f>(SUM(C$4:C10)-(F10*G10))</f>
      </c>
      <c r="E10" s="21">
        <f>SUM(C$4:C10)/G10</f>
      </c>
      <c r="F10" s="22">
        <f>$F$26/$G$25</f>
      </c>
      <c r="G10" s="23">
        <v>7</v>
      </c>
      <c r="H10" s="150">
        <v>42073</v>
      </c>
      <c r="I10" s="24">
        <v>41336</v>
      </c>
      <c r="J10" s="21">
        <f>SUM(I$4:I10)-(L10*G10)</f>
      </c>
      <c r="K10" s="21">
        <f>SUM(I$4:I10)/G10</f>
      </c>
      <c r="L10" s="21">
        <f>$L$26/$G$25</f>
      </c>
    </row>
    <row x14ac:dyDescent="0.25" r="11" customHeight="1" ht="20.1">
      <c r="A11" s="1"/>
      <c r="B11" s="150">
        <v>42074</v>
      </c>
      <c r="C11" s="21">
        <v>54086</v>
      </c>
      <c r="D11" s="21">
        <f>(SUM(C$4:C11)-(F11*G11))</f>
      </c>
      <c r="E11" s="21">
        <f>SUM(C$4:C11)/G11</f>
      </c>
      <c r="F11" s="22">
        <f>$F$26/$G$25</f>
      </c>
      <c r="G11" s="23">
        <f>G10+1</f>
      </c>
      <c r="H11" s="150">
        <v>42074</v>
      </c>
      <c r="I11" s="24">
        <v>52644</v>
      </c>
      <c r="J11" s="21">
        <f>SUM(I$4:I11)-(L11*G11)</f>
      </c>
      <c r="K11" s="21">
        <f>SUM(I$4:I11)/G11</f>
      </c>
      <c r="L11" s="21">
        <f>$L$26/$G$25</f>
      </c>
    </row>
    <row x14ac:dyDescent="0.25" r="12" customHeight="1" ht="20.1">
      <c r="A12" s="1"/>
      <c r="B12" s="150">
        <v>42075</v>
      </c>
      <c r="C12" s="22">
        <v>72549</v>
      </c>
      <c r="D12" s="21">
        <f>(SUM(C$4:C12)-(F12*G12))</f>
      </c>
      <c r="E12" s="21">
        <f>SUM(C$4:C12)/G12</f>
      </c>
      <c r="F12" s="22">
        <f>$F$26/$G$25</f>
      </c>
      <c r="G12" s="23">
        <v>9</v>
      </c>
      <c r="H12" s="150">
        <v>42075</v>
      </c>
      <c r="I12" s="24">
        <v>32647</v>
      </c>
      <c r="J12" s="21">
        <f>SUM(I$4:I12)-(L12*G12)</f>
      </c>
      <c r="K12" s="21">
        <f>SUM(I$4:I12)/G12</f>
      </c>
      <c r="L12" s="21">
        <f>$L$26/$G$25</f>
      </c>
    </row>
    <row x14ac:dyDescent="0.25" r="13" customHeight="1" ht="20.1">
      <c r="A13" s="1"/>
      <c r="B13" s="150">
        <v>42076</v>
      </c>
      <c r="C13" s="22">
        <v>78058</v>
      </c>
      <c r="D13" s="21">
        <f>(SUM(C$4:C13)-(F13*G13))</f>
      </c>
      <c r="E13" s="21">
        <f>SUM(C$4:C13)/G13</f>
      </c>
      <c r="F13" s="22">
        <f>$F$26/$G$25</f>
      </c>
      <c r="G13" s="23">
        <v>10</v>
      </c>
      <c r="H13" s="150">
        <v>42076</v>
      </c>
      <c r="I13" s="24">
        <v>8453</v>
      </c>
      <c r="J13" s="21">
        <f>SUM(I$4:I13)-(L13*G13)</f>
      </c>
      <c r="K13" s="21">
        <f>SUM(I$4:I13)/G13</f>
      </c>
      <c r="L13" s="21">
        <f>$L$26/$G$25</f>
      </c>
    </row>
    <row x14ac:dyDescent="0.25" r="14" customHeight="1" ht="20.1">
      <c r="A14" s="1"/>
      <c r="B14" s="150">
        <v>42079</v>
      </c>
      <c r="C14" s="22">
        <v>57112</v>
      </c>
      <c r="D14" s="21">
        <f>(SUM(C$4:C14)-(F14*G14))</f>
      </c>
      <c r="E14" s="21">
        <f>SUM(C$4:C14)/G14</f>
      </c>
      <c r="F14" s="22">
        <f>$F$26/$G$25</f>
      </c>
      <c r="G14" s="23">
        <v>11</v>
      </c>
      <c r="H14" s="150">
        <v>42079</v>
      </c>
      <c r="I14" s="24">
        <v>34220</v>
      </c>
      <c r="J14" s="21">
        <f>SUM(I$4:I14)-(L14*G14)</f>
      </c>
      <c r="K14" s="21">
        <f>SUM(I$4:I14)/G14</f>
      </c>
      <c r="L14" s="21">
        <f>$L$26/$G$25</f>
      </c>
    </row>
    <row x14ac:dyDescent="0.25" r="15" customHeight="1" ht="20.1">
      <c r="A15" s="1"/>
      <c r="B15" s="150">
        <v>42080</v>
      </c>
      <c r="C15" s="22">
        <v>59413</v>
      </c>
      <c r="D15" s="21">
        <f>(SUM(C$4:C15)-(F15*G15))</f>
      </c>
      <c r="E15" s="21">
        <f>SUM(C$4:C15)/G15</f>
      </c>
      <c r="F15" s="22">
        <f>$F$26/$G$25</f>
      </c>
      <c r="G15" s="23">
        <v>12</v>
      </c>
      <c r="H15" s="150">
        <v>42080</v>
      </c>
      <c r="I15" s="24">
        <v>30249</v>
      </c>
      <c r="J15" s="21">
        <f>SUM(I$4:I15)-(L15*G15)</f>
      </c>
      <c r="K15" s="21">
        <f>SUM(I$4:I15)/G15</f>
      </c>
      <c r="L15" s="21">
        <f>$L$26/$G$25</f>
      </c>
    </row>
    <row x14ac:dyDescent="0.25" r="16" customHeight="1" ht="20.1">
      <c r="A16" s="1"/>
      <c r="B16" s="150">
        <v>42081</v>
      </c>
      <c r="C16" s="22">
        <v>65788</v>
      </c>
      <c r="D16" s="21">
        <f>(SUM(C$4:C16)-(F16*G16))</f>
      </c>
      <c r="E16" s="21">
        <f>SUM(C$4:C16)/G16</f>
      </c>
      <c r="F16" s="22">
        <f>$F$26/$G$25</f>
      </c>
      <c r="G16" s="23">
        <v>13</v>
      </c>
      <c r="H16" s="150">
        <v>42081</v>
      </c>
      <c r="I16" s="24">
        <v>30657</v>
      </c>
      <c r="J16" s="21">
        <f>SUM(I$4:I16)-(L16*G16)</f>
      </c>
      <c r="K16" s="21">
        <f>SUM(I$4:I16)/G16</f>
      </c>
      <c r="L16" s="21">
        <f>$L$26/$G$25</f>
      </c>
    </row>
    <row x14ac:dyDescent="0.25" r="17" customHeight="1" ht="20.1">
      <c r="A17" s="1"/>
      <c r="B17" s="150">
        <v>42082</v>
      </c>
      <c r="C17" s="22">
        <v>55710</v>
      </c>
      <c r="D17" s="21">
        <f>(SUM(C$4:C17)-(F17*G17))</f>
      </c>
      <c r="E17" s="21">
        <f>SUM(C$4:C17)/G17</f>
      </c>
      <c r="F17" s="22">
        <f>$F$26/$G$25</f>
      </c>
      <c r="G17" s="23">
        <v>14</v>
      </c>
      <c r="H17" s="150">
        <v>42082</v>
      </c>
      <c r="I17" s="24">
        <v>53052</v>
      </c>
      <c r="J17" s="21">
        <f>SUM(I$4:I17)-(L17*G17)</f>
      </c>
      <c r="K17" s="21">
        <f>SUM(I$4:I17)/G17</f>
      </c>
      <c r="L17" s="21">
        <f>$L$26/$G$25</f>
      </c>
    </row>
    <row x14ac:dyDescent="0.25" r="18" customHeight="1" ht="20.1">
      <c r="A18" s="1"/>
      <c r="B18" s="150">
        <v>42083</v>
      </c>
      <c r="C18" s="22">
        <v>52614</v>
      </c>
      <c r="D18" s="21">
        <f>(SUM(C$4:C18)-(F18*G18))</f>
      </c>
      <c r="E18" s="21">
        <f>SUM(C$4:C18)/G18</f>
      </c>
      <c r="F18" s="22">
        <f>$F$26/$G$25</f>
      </c>
      <c r="G18" s="23">
        <v>15</v>
      </c>
      <c r="H18" s="150">
        <v>42083</v>
      </c>
      <c r="I18" s="24">
        <v>26203</v>
      </c>
      <c r="J18" s="21">
        <f>SUM(I$4:I18)-(L18*G18)</f>
      </c>
      <c r="K18" s="21">
        <f>SUM(I$4:I18)/G18</f>
      </c>
      <c r="L18" s="21">
        <f>$L$26/$G$25</f>
      </c>
    </row>
    <row x14ac:dyDescent="0.25" r="19" customHeight="1" ht="20.1">
      <c r="A19" s="1"/>
      <c r="B19" s="150">
        <v>42086</v>
      </c>
      <c r="C19" s="22">
        <v>51430</v>
      </c>
      <c r="D19" s="21">
        <f>(SUM(C$4:C19)-(F19*G19))</f>
      </c>
      <c r="E19" s="21">
        <f>SUM(C$4:C19)/G19</f>
      </c>
      <c r="F19" s="22">
        <f>$F$26/$G$25</f>
      </c>
      <c r="G19" s="23">
        <v>16</v>
      </c>
      <c r="H19" s="150">
        <v>42086</v>
      </c>
      <c r="I19" s="24">
        <v>14683</v>
      </c>
      <c r="J19" s="21">
        <f>SUM(I$4:I19)-(L19*G19)</f>
      </c>
      <c r="K19" s="21">
        <f>SUM(I$4:I19)/G19</f>
      </c>
      <c r="L19" s="21">
        <f>$L$26/$G$25</f>
      </c>
    </row>
    <row x14ac:dyDescent="0.25" r="20" customHeight="1" ht="20.1">
      <c r="A20" s="1"/>
      <c r="B20" s="150">
        <v>42087</v>
      </c>
      <c r="C20" s="22">
        <v>64617</v>
      </c>
      <c r="D20" s="21">
        <f>(SUM(C$4:C20)-(F20*G20))</f>
      </c>
      <c r="E20" s="21">
        <f>SUM(C$4:C20)/G20</f>
      </c>
      <c r="F20" s="22">
        <f>$F$26/$G$25</f>
      </c>
      <c r="G20" s="23">
        <v>17</v>
      </c>
      <c r="H20" s="150">
        <v>42087</v>
      </c>
      <c r="I20" s="24">
        <v>34644</v>
      </c>
      <c r="J20" s="21">
        <f>SUM(I$4:I20)-(L20*G20)</f>
      </c>
      <c r="K20" s="21">
        <f>SUM(I$4:I20)/G20</f>
      </c>
      <c r="L20" s="21">
        <f>$L$26/$G$25</f>
      </c>
    </row>
    <row x14ac:dyDescent="0.25" r="21" customHeight="1" ht="20.1">
      <c r="A21" s="1"/>
      <c r="B21" s="150">
        <v>42088</v>
      </c>
      <c r="C21" s="22">
        <v>48711</v>
      </c>
      <c r="D21" s="21">
        <f>(SUM(C$4:C21)-(F21*G21))</f>
      </c>
      <c r="E21" s="21">
        <f>SUM(C$4:C21)/G21</f>
      </c>
      <c r="F21" s="22">
        <f>$F$26/$G$25</f>
      </c>
      <c r="G21" s="23">
        <v>18</v>
      </c>
      <c r="H21" s="150">
        <v>42088</v>
      </c>
      <c r="I21" s="24">
        <v>45945</v>
      </c>
      <c r="J21" s="21">
        <f>SUM(I$4:I21)-(L21*G21)</f>
      </c>
      <c r="K21" s="21">
        <f>SUM(I$4:I21)/G21</f>
      </c>
      <c r="L21" s="21">
        <f>$L$26/$G$25</f>
      </c>
    </row>
    <row x14ac:dyDescent="0.25" r="22" customHeight="1" ht="20.1">
      <c r="A22" s="1"/>
      <c r="B22" s="150">
        <v>42089</v>
      </c>
      <c r="C22" s="22">
        <v>41585</v>
      </c>
      <c r="D22" s="21">
        <f>(SUM(C$4:C22)-(F22*G22))</f>
      </c>
      <c r="E22" s="21">
        <f>SUM(C$4:C22)/G22</f>
      </c>
      <c r="F22" s="22">
        <f>$F$26/$G$25</f>
      </c>
      <c r="G22" s="23">
        <v>19</v>
      </c>
      <c r="H22" s="150">
        <v>42089</v>
      </c>
      <c r="I22" s="24">
        <v>40494</v>
      </c>
      <c r="J22" s="21">
        <f>SUM(I$4:I22)-(L22*G22)</f>
      </c>
      <c r="K22" s="21">
        <f>SUM(I$4:I22)/G22</f>
      </c>
      <c r="L22" s="21">
        <f>$L$26/$G$25</f>
      </c>
    </row>
    <row x14ac:dyDescent="0.25" r="23" customHeight="1" ht="20.1">
      <c r="A23" s="1"/>
      <c r="B23" s="150">
        <v>42090</v>
      </c>
      <c r="C23" s="22">
        <v>56607</v>
      </c>
      <c r="D23" s="21">
        <f>(SUM(C$4:C23)-(F23*G23))</f>
      </c>
      <c r="E23" s="21">
        <f>SUM(C$4:C23)/G23</f>
      </c>
      <c r="F23" s="22">
        <f>$F$26/$G$25</f>
      </c>
      <c r="G23" s="23">
        <v>20</v>
      </c>
      <c r="H23" s="150">
        <v>42090</v>
      </c>
      <c r="I23" s="24">
        <v>38633</v>
      </c>
      <c r="J23" s="21">
        <f>SUM(I$4:I23)-(L23*G23)</f>
      </c>
      <c r="K23" s="21">
        <f>SUM(I$4:I23)/G23</f>
      </c>
      <c r="L23" s="21">
        <f>$L$26/$G$25</f>
      </c>
    </row>
    <row x14ac:dyDescent="0.25" r="24" customHeight="1" ht="20.1">
      <c r="A24" s="1"/>
      <c r="B24" s="150">
        <v>42093</v>
      </c>
      <c r="C24" s="22">
        <v>65564</v>
      </c>
      <c r="D24" s="21">
        <f>(SUM(C$4:C24)-(F24*G24))</f>
      </c>
      <c r="E24" s="21">
        <f>SUM(C$4:C24)/G24</f>
      </c>
      <c r="F24" s="22">
        <f>$F$26/$G$25</f>
      </c>
      <c r="G24" s="23">
        <v>21</v>
      </c>
      <c r="H24" s="150">
        <v>42093</v>
      </c>
      <c r="I24" s="24">
        <v>29426</v>
      </c>
      <c r="J24" s="21">
        <f>SUM(I$4:I24)-(L24*G24)</f>
      </c>
      <c r="K24" s="21">
        <f>SUM(I$4:I24)/G24</f>
      </c>
      <c r="L24" s="21">
        <f>$L$26/$G$25</f>
      </c>
    </row>
    <row x14ac:dyDescent="0.25" r="25" customHeight="1" ht="20.1">
      <c r="A25" s="1"/>
      <c r="B25" s="150">
        <v>42093</v>
      </c>
      <c r="C25" s="22">
        <v>24063</v>
      </c>
      <c r="D25" s="21">
        <f>(SUM(C$4:C25)-(F25*G25))</f>
      </c>
      <c r="E25" s="21">
        <f>SUM(C$4:C25)/G25</f>
      </c>
      <c r="F25" s="22">
        <f>$F$26/$G$25</f>
      </c>
      <c r="G25" s="23">
        <v>22</v>
      </c>
      <c r="H25" s="150">
        <v>42093</v>
      </c>
      <c r="I25" s="24">
        <v>12476</v>
      </c>
      <c r="J25" s="21">
        <f>SUM(I$4:I25)-(L25*G25)</f>
      </c>
      <c r="K25" s="21">
        <f>SUM(I$4:I25)/G25</f>
      </c>
      <c r="L25" s="21">
        <f>$L$26/$G$25</f>
      </c>
    </row>
    <row x14ac:dyDescent="0.25" r="26" customHeight="1" ht="20.1">
      <c r="A26" s="1"/>
      <c r="B26" s="35" t="s">
        <v>15</v>
      </c>
      <c r="C26" s="24">
        <f>SUM(C4:C25)</f>
      </c>
      <c r="D26" s="15"/>
      <c r="E26" s="15"/>
      <c r="F26" s="22">
        <v>1200000</v>
      </c>
      <c r="G26" s="32"/>
      <c r="H26" s="35" t="s">
        <v>15</v>
      </c>
      <c r="I26" s="24">
        <f>SUM(I4:I25)</f>
      </c>
      <c r="J26" s="36"/>
      <c r="K26" s="36"/>
      <c r="L26" s="21">
        <v>600000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46"/>
      <c r="B30" s="47"/>
      <c r="C30" s="48"/>
      <c r="D30" s="48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151"/>
      <c r="G31" s="4"/>
      <c r="H31" s="7"/>
      <c r="I31" s="4"/>
      <c r="J31" s="4"/>
      <c r="K31" s="4"/>
      <c r="L31" s="49"/>
    </row>
    <row x14ac:dyDescent="0.25" r="32" customHeight="1" ht="18.75">
      <c r="A32" s="1"/>
      <c r="B32" s="7"/>
      <c r="C32" s="4"/>
      <c r="D32" s="4"/>
      <c r="E32" s="4"/>
      <c r="F32" s="151"/>
      <c r="G32" s="4"/>
      <c r="H32" s="7"/>
      <c r="I32" s="4"/>
      <c r="J32" s="4"/>
      <c r="K32" s="4"/>
      <c r="L32" s="4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</row>
    <row x14ac:dyDescent="0.25" r="34" customHeight="1" ht="18.75">
      <c r="A34" s="1"/>
      <c r="B34" s="7"/>
      <c r="C34" s="4"/>
      <c r="D34" s="4"/>
      <c r="E34" s="4"/>
      <c r="F34" s="151"/>
      <c r="G34" s="4"/>
      <c r="H34" s="7"/>
      <c r="I34" s="4"/>
      <c r="J34" s="4"/>
      <c r="K34" s="4"/>
      <c r="L34" s="4"/>
    </row>
  </sheetData>
  <mergeCells count="5">
    <mergeCell ref="B1:F1"/>
    <mergeCell ref="H1:L1"/>
    <mergeCell ref="B2:F2"/>
    <mergeCell ref="H2:L2"/>
    <mergeCell ref="A30:D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41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7.147857142857143" customWidth="1" bestFit="1"/>
    <col min="11" max="11" style="53" width="8.005" customWidth="1" bestFit="1"/>
    <col min="12" max="12" style="53" width="8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0.290714285714287" customWidth="1" bestFit="1"/>
    <col min="16" max="16" style="53" width="9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005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8.719285714285713" customWidth="1" bestFit="1"/>
    <col min="35" max="35" style="148" width="8.719285714285713" customWidth="1" bestFit="1"/>
    <col min="36" max="36" style="148" width="9.719285714285713" customWidth="1" bestFit="1"/>
    <col min="37" max="37" style="149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3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8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9.147857142857141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9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52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136" t="s">
        <v>25</v>
      </c>
      <c r="BZ1" s="137"/>
      <c r="CA1" s="138"/>
      <c r="CB1" s="138"/>
      <c r="CC1" s="138"/>
      <c r="CD1" s="139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140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141"/>
      <c r="BZ2" s="1"/>
      <c r="CA2" s="4"/>
      <c r="CB2" s="4"/>
      <c r="CC2" s="4"/>
      <c r="CD2" s="142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140"/>
      <c r="AJ3" s="140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106"/>
      <c r="BZ3" s="143"/>
      <c r="CA3" s="103"/>
      <c r="CB3" s="103"/>
      <c r="CC3" s="103"/>
      <c r="CD3" s="104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54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 t="s">
        <v>54</v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 t="s">
        <v>54</v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 t="s">
        <v>54</v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 t="s">
        <v>54</v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41</v>
      </c>
      <c r="C7" s="36"/>
      <c r="D7" s="36"/>
      <c r="E7" s="36">
        <f>IF(D7&gt;0,SUM(D$7:D7)-SUM(C$7:C7),0)</f>
      </c>
      <c r="F7" s="118">
        <f>IF(D7&gt;0,IF(C7&gt;0,D7/C7,0),0)</f>
      </c>
      <c r="G7" s="144"/>
      <c r="H7" s="36"/>
      <c r="I7" s="36">
        <f>IF(H7&gt;0,SUM(H$7:H7)-SUM(G$7:G7),0)</f>
      </c>
      <c r="J7" s="118">
        <f>IF(H7&gt;0,IF(G7&gt;0,H7/G7,0),0)</f>
      </c>
      <c r="K7" s="36"/>
      <c r="L7" s="36"/>
      <c r="M7" s="36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IF(SUM(D7,H7,L7)&gt;0,SUM(D7,H7,L7),0)</f>
      </c>
      <c r="Q7" s="119">
        <f>IF(P7&gt;0,SUM(P$7:P7)-SUM(O$7:O7),0)</f>
      </c>
      <c r="R7" s="118">
        <f>IF(P7&gt;0,IF(O7&gt;0,P7/O7,0),0)</f>
      </c>
      <c r="S7" s="1"/>
      <c r="T7" s="98">
        <v>40817</v>
      </c>
      <c r="U7" s="117" t="s">
        <v>41</v>
      </c>
      <c r="V7" s="36"/>
      <c r="W7" s="36"/>
      <c r="X7" s="36">
        <f>IF(W7&gt;0,SUM(W$7:W7)-SUM(V$7:V7),0)</f>
      </c>
      <c r="Y7" s="118">
        <f>IF(W7&gt;0,IF(V7&gt;0,W7/V7,0),0)</f>
      </c>
      <c r="Z7" s="36"/>
      <c r="AA7" s="36"/>
      <c r="AB7" s="36">
        <f>IF(AA7&gt;0,SUM(AA$7:AA7)-SUM(Z$7:Z7),0)</f>
      </c>
      <c r="AC7" s="118">
        <f>IF(AA7&gt;0,IF(Z7&gt;0,AA7/Z7,0),0)</f>
      </c>
      <c r="AD7" s="36"/>
      <c r="AE7" s="36"/>
      <c r="AF7" s="36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IF(SUM(W7,AA7,AE7)&gt;0,SUM(W7,AA7,AE7),0)</f>
      </c>
      <c r="AJ7" s="119">
        <f>IF(AI7&gt;0,SUM(AI$7:AI7)-SUM(AH$7:AH7),0)</f>
      </c>
      <c r="AK7" s="118">
        <f>IF(AI7&gt;0,IF(AH7&gt;0,AI7/AH7,0),0)</f>
      </c>
      <c r="AL7" s="1"/>
      <c r="AM7" s="98">
        <v>40817</v>
      </c>
      <c r="AN7" s="117" t="s">
        <v>41</v>
      </c>
      <c r="AO7" s="36"/>
      <c r="AP7" s="36"/>
      <c r="AQ7" s="36">
        <f>IF(AP7&gt;0,SUM(AP$7:AP7)-SUM(AO$7:AO7),0)</f>
      </c>
      <c r="AR7" s="118">
        <f>IF(AP7&gt;0,IF(AO7&gt;0,AP7/AO7,0),0)</f>
      </c>
      <c r="AS7" s="36"/>
      <c r="AT7" s="36"/>
      <c r="AU7" s="36">
        <f>IF(AT7&gt;0,SUM(AT$7:AT7)-SUM(AS$7:AS7),0)</f>
      </c>
      <c r="AV7" s="118">
        <f>IF(AT7&gt;0,IF(AS7&gt;0,AT7/AS7,0),0)</f>
      </c>
      <c r="AW7" s="36"/>
      <c r="AX7" s="36"/>
      <c r="AY7" s="36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IF(SUM(AP7,AT7,AX7)&gt;0,SUM(AP7,AT7,AX7),0)</f>
      </c>
      <c r="BC7" s="119">
        <f>IF(BB7&gt;0,SUM(BB$7:BB7)-SUM(BA$7:BA7),0)</f>
      </c>
      <c r="BD7" s="118">
        <f>IF(BB7&gt;0,IF(BA7&gt;0,BB7/BA7,0),0)</f>
      </c>
      <c r="BE7" s="1"/>
      <c r="BF7" s="98">
        <v>40817</v>
      </c>
      <c r="BG7" s="117" t="s">
        <v>41</v>
      </c>
      <c r="BH7" s="36"/>
      <c r="BI7" s="36"/>
      <c r="BJ7" s="36">
        <f>IF(BI7&gt;0,SUM(BI$7:BI7)-SUM(BH$7:BH7),0)</f>
      </c>
      <c r="BK7" s="118">
        <f>IF(BI7&gt;0,IF(BH7&gt;0,BI7/BH7,0),0)</f>
      </c>
      <c r="BL7" s="36"/>
      <c r="BM7" s="36"/>
      <c r="BN7" s="36">
        <f>IF(BM7&gt;0,SUM(BM$7:BM7)-SUM(BL$7:BL7),0)</f>
      </c>
      <c r="BO7" s="118">
        <f>IF(BM7&gt;0,IF(BL7&gt;0,BM7/BL7,0),0)</f>
      </c>
      <c r="BP7" s="36"/>
      <c r="BQ7" s="36"/>
      <c r="BR7" s="36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19">
        <f>IF(BU7&gt;0,SUM(BU$7:BU7)-SUM(BT$7:BT7),0)</f>
      </c>
      <c r="BW7" s="118">
        <f>IF(BU7&gt;0,IF(BT7&gt;0,BU7/BT7,0),0)</f>
      </c>
      <c r="BX7" s="1"/>
      <c r="BY7" s="98">
        <v>40817</v>
      </c>
      <c r="BZ7" s="117" t="s">
        <v>41</v>
      </c>
      <c r="CA7" s="36"/>
      <c r="CB7" s="36"/>
      <c r="CC7" s="36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42</v>
      </c>
      <c r="C8" s="36"/>
      <c r="D8" s="36"/>
      <c r="E8" s="36">
        <f>IF(D8&gt;0,SUM(D$7:D8)-SUM(C$7:C8),0)</f>
      </c>
      <c r="F8" s="118">
        <f>IF(D8&gt;0,IF(C8&gt;0,D8/C8,0),0)</f>
      </c>
      <c r="G8" s="144"/>
      <c r="H8" s="122"/>
      <c r="I8" s="36">
        <f>IF(H8&gt;0,SUM(H$7:H8)-SUM(G$7:G8),0)</f>
      </c>
      <c r="J8" s="118">
        <f>IF(H8&gt;0,IF(G8&gt;0,H8/G8,0),0)</f>
      </c>
      <c r="K8" s="36"/>
      <c r="L8" s="36"/>
      <c r="M8" s="36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IF(SUM(D8,H8,L8)&gt;0,SUM(D8,H8,L8),0)</f>
      </c>
      <c r="Q8" s="119">
        <f>IF(P8&gt;0,SUM(P$7:P8)-SUM(O$7:O8),0)</f>
      </c>
      <c r="R8" s="118">
        <f>IF(P8&gt;0,IF(O8&gt;0,P8/O8,0),0)</f>
      </c>
      <c r="S8" s="1"/>
      <c r="T8" s="98">
        <f>T7+1</f>
      </c>
      <c r="U8" s="117" t="s">
        <v>42</v>
      </c>
      <c r="V8" s="36"/>
      <c r="W8" s="36"/>
      <c r="X8" s="36">
        <f>IF(W8&gt;0,SUM(W$7:W8)-SUM(V$7:V8),0)</f>
      </c>
      <c r="Y8" s="118">
        <f>IF(W8&gt;0,IF(V8&gt;0,W8/V8,0),0)</f>
      </c>
      <c r="Z8" s="36"/>
      <c r="AA8" s="36"/>
      <c r="AB8" s="36">
        <f>IF(AA8&gt;0,SUM(AA$7:AA8)-SUM(Z$7:Z8),0)</f>
      </c>
      <c r="AC8" s="118">
        <f>IF(AA8&gt;0,IF(Z8&gt;0,AA8/Z8,0),0)</f>
      </c>
      <c r="AD8" s="36"/>
      <c r="AE8" s="36"/>
      <c r="AF8" s="36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IF(SUM(W8,AA8,AE8)&gt;0,SUM(W8,AA8,AE8),0)</f>
      </c>
      <c r="AJ8" s="119">
        <f>IF(AI8&gt;0,SUM(AI$7:AI8)-SUM(AH$7:AH8),0)</f>
      </c>
      <c r="AK8" s="118">
        <f>IF(AI8&gt;0,IF(AH8&gt;0,AI8/AH8,0),0)</f>
      </c>
      <c r="AL8" s="1"/>
      <c r="AM8" s="98">
        <f>AM7+1</f>
      </c>
      <c r="AN8" s="117" t="s">
        <v>42</v>
      </c>
      <c r="AO8" s="36"/>
      <c r="AP8" s="36"/>
      <c r="AQ8" s="36">
        <f>IF(AP8&gt;0,SUM(AP$7:AP8)-SUM(AO$7:AO8),0)</f>
      </c>
      <c r="AR8" s="118">
        <f>IF(AP8&gt;0,IF(AO8&gt;0,AP8/AO8,0),0)</f>
      </c>
      <c r="AS8" s="36"/>
      <c r="AT8" s="36"/>
      <c r="AU8" s="36">
        <f>IF(AT8&gt;0,SUM(AT$7:AT8)-SUM(AS$7:AS8),0)</f>
      </c>
      <c r="AV8" s="118">
        <f>IF(AT8&gt;0,IF(AS8&gt;0,AT8/AS8,0),0)</f>
      </c>
      <c r="AW8" s="36"/>
      <c r="AX8" s="36"/>
      <c r="AY8" s="36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IF(SUM(AP8,AT8,AX8)&gt;0,SUM(AP8,AT8,AX8),0)</f>
      </c>
      <c r="BC8" s="119">
        <f>IF(BB8&gt;0,SUM(BB$7:BB8)-SUM(BA$7:BA8),0)</f>
      </c>
      <c r="BD8" s="118">
        <f>IF(BB8&gt;0,IF(BA8&gt;0,BB8/BA8,0),0)</f>
      </c>
      <c r="BE8" s="1"/>
      <c r="BF8" s="98">
        <f>BF7+1</f>
      </c>
      <c r="BG8" s="117" t="s">
        <v>42</v>
      </c>
      <c r="BH8" s="36"/>
      <c r="BI8" s="36"/>
      <c r="BJ8" s="36">
        <f>IF(BI8&gt;0,SUM(BI$7:BI8)-SUM(BH$7:BH8),0)</f>
      </c>
      <c r="BK8" s="118">
        <f>IF(BI8&gt;0,IF(BH8&gt;0,BI8/BH8,0),0)</f>
      </c>
      <c r="BL8" s="36"/>
      <c r="BM8" s="36"/>
      <c r="BN8" s="36">
        <f>IF(BM8&gt;0,SUM(BM$7:BM8)-SUM(BL$7:BL8),0)</f>
      </c>
      <c r="BO8" s="118">
        <f>IF(BM8&gt;0,IF(BL8&gt;0,BM8/BL8,0),0)</f>
      </c>
      <c r="BP8" s="36"/>
      <c r="BQ8" s="36"/>
      <c r="BR8" s="36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19">
        <f>IF(BU8&gt;0,SUM(BU$7:BU8)-SUM(BT$7:BT8),0)</f>
      </c>
      <c r="BW8" s="118">
        <f>IF(BU8&gt;0,IF(BT8&gt;0,BU8/BT8,0),0)</f>
      </c>
      <c r="BX8" s="1"/>
      <c r="BY8" s="98">
        <f>BY7+1</f>
      </c>
      <c r="BZ8" s="117" t="s">
        <v>42</v>
      </c>
      <c r="CA8" s="36"/>
      <c r="CB8" s="36"/>
      <c r="CC8" s="36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43</v>
      </c>
      <c r="C9" s="36"/>
      <c r="D9" s="36"/>
      <c r="E9" s="36">
        <f>IF(D9&gt;0,SUM(D$7:D9)-SUM(C$7:C9),0)</f>
      </c>
      <c r="F9" s="118">
        <f>IF(D9&gt;0,IF(C9&gt;0,D9/C9,0),0)</f>
      </c>
      <c r="G9" s="144"/>
      <c r="H9" s="36"/>
      <c r="I9" s="36">
        <f>IF(H9&gt;0,SUM(H$7:H9)-SUM(G$7:G9),0)</f>
      </c>
      <c r="J9" s="118">
        <f>IF(H9&gt;0,IF(G9&gt;0,H9/G9,0),0)</f>
      </c>
      <c r="K9" s="36"/>
      <c r="L9" s="36"/>
      <c r="M9" s="36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IF(SUM(D9,H9,L9)&gt;0,SUM(D9,H9,L9),0)</f>
      </c>
      <c r="Q9" s="119">
        <f>IF(P9&gt;0,SUM(P$7:P9)-SUM(O$7:O9),0)</f>
      </c>
      <c r="R9" s="118">
        <f>IF(P9&gt;0,IF(O9&gt;0,P9/O9,0),0)</f>
      </c>
      <c r="S9" s="1"/>
      <c r="T9" s="98">
        <f>T8+1</f>
      </c>
      <c r="U9" s="117" t="s">
        <v>43</v>
      </c>
      <c r="V9" s="36"/>
      <c r="W9" s="36"/>
      <c r="X9" s="36">
        <f>IF(W9&gt;0,SUM(W$7:W9)-SUM(V$7:V9),0)</f>
      </c>
      <c r="Y9" s="118">
        <f>IF(W9&gt;0,IF(V9&gt;0,W9/V9,0),0)</f>
      </c>
      <c r="Z9" s="36"/>
      <c r="AA9" s="36"/>
      <c r="AB9" s="36">
        <f>IF(AA9&gt;0,SUM(AA$7:AA9)-SUM(Z$7:Z9),0)</f>
      </c>
      <c r="AC9" s="118">
        <f>IF(AA9&gt;0,IF(Z9&gt;0,AA9/Z9,0),0)</f>
      </c>
      <c r="AD9" s="36"/>
      <c r="AE9" s="36"/>
      <c r="AF9" s="36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IF(SUM(W9,AA9,AE9)&gt;0,SUM(W9,AA9,AE9),0)</f>
      </c>
      <c r="AJ9" s="119">
        <f>IF(AI9&gt;0,SUM(AI$7:AI9)-SUM(AH$7:AH9),0)</f>
      </c>
      <c r="AK9" s="118">
        <f>IF(AI9&gt;0,IF(AH9&gt;0,AI9/AH9,0),0)</f>
      </c>
      <c r="AL9" s="1"/>
      <c r="AM9" s="98">
        <f>AM8+1</f>
      </c>
      <c r="AN9" s="117" t="s">
        <v>43</v>
      </c>
      <c r="AO9" s="36"/>
      <c r="AP9" s="36"/>
      <c r="AQ9" s="36">
        <f>IF(AP9&gt;0,SUM(AP$7:AP9)-SUM(AO$7:AO9),0)</f>
      </c>
      <c r="AR9" s="118">
        <f>IF(AP9&gt;0,IF(AO9&gt;0,AP9/AO9,0),0)</f>
      </c>
      <c r="AS9" s="36"/>
      <c r="AT9" s="36"/>
      <c r="AU9" s="36">
        <f>IF(AT9&gt;0,SUM(AT$7:AT9)-SUM(AS$7:AS9),0)</f>
      </c>
      <c r="AV9" s="118">
        <f>IF(AT9&gt;0,IF(AS9&gt;0,AT9/AS9,0),0)</f>
      </c>
      <c r="AW9" s="36"/>
      <c r="AX9" s="36"/>
      <c r="AY9" s="36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IF(SUM(AP9,AT9,AX9)&gt;0,SUM(AP9,AT9,AX9),0)</f>
      </c>
      <c r="BC9" s="119">
        <f>IF(BB9&gt;0,SUM(BB$7:BB9)-SUM(BA$7:BA9),0)</f>
      </c>
      <c r="BD9" s="118">
        <f>IF(BB9&gt;0,IF(BA9&gt;0,BB9/BA9,0),0)</f>
      </c>
      <c r="BE9" s="1"/>
      <c r="BF9" s="98">
        <f>BF8+1</f>
      </c>
      <c r="BG9" s="117" t="s">
        <v>43</v>
      </c>
      <c r="BH9" s="36"/>
      <c r="BI9" s="36"/>
      <c r="BJ9" s="36">
        <f>IF(BI9&gt;0,SUM(BI$7:BI9)-SUM(BH$7:BH9),0)</f>
      </c>
      <c r="BK9" s="118">
        <f>IF(BI9&gt;0,IF(BH9&gt;0,BI9/BH9,0),0)</f>
      </c>
      <c r="BL9" s="36"/>
      <c r="BM9" s="36"/>
      <c r="BN9" s="36">
        <f>IF(BM9&gt;0,SUM(BM$7:BM9)-SUM(BL$7:BL9),0)</f>
      </c>
      <c r="BO9" s="118">
        <f>IF(BM9&gt;0,IF(BL9&gt;0,BM9/BL9,0),0)</f>
      </c>
      <c r="BP9" s="36"/>
      <c r="BQ9" s="36"/>
      <c r="BR9" s="36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19">
        <f>IF(BU9&gt;0,SUM(BU$7:BU9)-SUM(BT$7:BT9),0)</f>
      </c>
      <c r="BW9" s="118">
        <f>IF(BU9&gt;0,IF(BT9&gt;0,BU9/BT9,0),0)</f>
      </c>
      <c r="BX9" s="1"/>
      <c r="BY9" s="98">
        <f>BY8+1</f>
      </c>
      <c r="BZ9" s="117" t="s">
        <v>43</v>
      </c>
      <c r="CA9" s="36"/>
      <c r="CB9" s="36"/>
      <c r="CC9" s="36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44</v>
      </c>
      <c r="C10" s="36">
        <v>15000</v>
      </c>
      <c r="D10" s="36">
        <v>4699</v>
      </c>
      <c r="E10" s="36">
        <f>IF(D10&gt;0,SUM(D$7:D10)-SUM(C$7:C10),0)</f>
      </c>
      <c r="F10" s="118">
        <f>IF(D10&gt;0,IF(C10&gt;0,D10/C10,0),0)</f>
      </c>
      <c r="G10" s="144"/>
      <c r="H10" s="36"/>
      <c r="I10" s="36">
        <f>IF(H10&gt;0,SUM(H$7:H10)-SUM(G$7:G10),0)</f>
      </c>
      <c r="J10" s="118">
        <f>IF(H10&gt;0,IF(G10&gt;0,H10/G10,0),0)</f>
      </c>
      <c r="K10" s="36">
        <v>15000</v>
      </c>
      <c r="L10" s="36">
        <v>4699</v>
      </c>
      <c r="M10" s="36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IF(SUM(D10,H10,L10)&gt;0,SUM(D10,H10,L10),0)</f>
      </c>
      <c r="Q10" s="119">
        <f>IF(P10&gt;0,SUM(P$7:P10)-SUM(O$7:O10),0)</f>
      </c>
      <c r="R10" s="118">
        <f>IF(P10&gt;0,IF(O10&gt;0,P10/O10,0),0)</f>
      </c>
      <c r="S10" s="1"/>
      <c r="T10" s="98">
        <f>T9+1</f>
      </c>
      <c r="U10" s="117" t="s">
        <v>44</v>
      </c>
      <c r="V10" s="36">
        <v>14000</v>
      </c>
      <c r="W10" s="36">
        <v>7884</v>
      </c>
      <c r="X10" s="36">
        <f>IF(W10&gt;0,SUM(W$7:W10)-SUM(V$7:V10),0)</f>
      </c>
      <c r="Y10" s="118">
        <f>IF(W10&gt;0,IF(V10&gt;0,W10/V10,0),0)</f>
      </c>
      <c r="Z10" s="36">
        <v>14000</v>
      </c>
      <c r="AA10" s="36">
        <v>8395</v>
      </c>
      <c r="AB10" s="36">
        <f>IF(AA10&gt;0,SUM(AA$7:AA10)-SUM(Z$7:Z10),0)</f>
      </c>
      <c r="AC10" s="118">
        <f>IF(AA10&gt;0,IF(Z10&gt;0,AA10/Z10,0),0)</f>
      </c>
      <c r="AD10" s="36">
        <v>14000</v>
      </c>
      <c r="AE10" s="36">
        <v>7998</v>
      </c>
      <c r="AF10" s="36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IF(SUM(W10,AA10,AE10)&gt;0,SUM(W10,AA10,AE10),0)</f>
      </c>
      <c r="AJ10" s="119">
        <f>IF(AI10&gt;0,SUM(AI$7:AI10)-SUM(AH$7:AH10),0)</f>
      </c>
      <c r="AK10" s="118">
        <f>IF(AI10&gt;0,IF(AH10&gt;0,AI10/AH10,0),0)</f>
      </c>
      <c r="AL10" s="1"/>
      <c r="AM10" s="98">
        <f>AM9+1</f>
      </c>
      <c r="AN10" s="117" t="s">
        <v>44</v>
      </c>
      <c r="AO10" s="36">
        <v>7000</v>
      </c>
      <c r="AP10" s="36">
        <v>5843</v>
      </c>
      <c r="AQ10" s="36">
        <f>IF(AP10&gt;0,SUM(AP$7:AP10)-SUM(AO$7:AO10),0)</f>
      </c>
      <c r="AR10" s="118">
        <f>IF(AP10&gt;0,IF(AO10&gt;0,AP10/AO10,0),0)</f>
      </c>
      <c r="AS10" s="36">
        <v>7000</v>
      </c>
      <c r="AT10" s="36">
        <v>7302</v>
      </c>
      <c r="AU10" s="36">
        <f>IF(AT10&gt;0,SUM(AT$7:AT10)-SUM(AS$7:AS10),0)</f>
      </c>
      <c r="AV10" s="118">
        <f>IF(AT10&gt;0,IF(AS10&gt;0,AT10/AS10,0),0)</f>
      </c>
      <c r="AW10" s="36">
        <v>7000</v>
      </c>
      <c r="AX10" s="36">
        <v>5201</v>
      </c>
      <c r="AY10" s="36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IF(SUM(AP10,AT10,AX10)&gt;0,SUM(AP10,AT10,AX10),0)</f>
      </c>
      <c r="BC10" s="119">
        <f>IF(BB10&gt;0,SUM(BB$7:BB10)-SUM(BA$7:BA10),0)</f>
      </c>
      <c r="BD10" s="118">
        <f>IF(BB10&gt;0,IF(BA10&gt;0,BB10/BA10,0),0)</f>
      </c>
      <c r="BE10" s="1"/>
      <c r="BF10" s="98">
        <f>BF9+1</f>
      </c>
      <c r="BG10" s="117" t="s">
        <v>44</v>
      </c>
      <c r="BH10" s="36">
        <v>22000</v>
      </c>
      <c r="BI10" s="36">
        <v>15128</v>
      </c>
      <c r="BJ10" s="36">
        <f>IF(BI10&gt;0,SUM(BI$7:BI10)-SUM(BH$7:BH10),0)</f>
      </c>
      <c r="BK10" s="118">
        <f>IF(BI10&gt;0,IF(BH10&gt;0,BI10/BH10,0),0)</f>
      </c>
      <c r="BL10" s="36">
        <v>8000</v>
      </c>
      <c r="BM10" s="36">
        <v>3222</v>
      </c>
      <c r="BN10" s="36">
        <f>IF(BM10&gt;0,SUM(BM$7:BM10)-SUM(BL$7:BL10),0)</f>
      </c>
      <c r="BO10" s="118">
        <f>IF(BM10&gt;0,IF(BL10&gt;0,BM10/BL10,0),0)</f>
      </c>
      <c r="BP10" s="36">
        <v>12000</v>
      </c>
      <c r="BQ10" s="36">
        <v>6436</v>
      </c>
      <c r="BR10" s="36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19">
        <f>IF(BU10&gt;0,SUM(BU$7:BU10)-SUM(BT$7:BT10),0)</f>
      </c>
      <c r="BW10" s="118">
        <f>IF(BU10&gt;0,IF(BT10&gt;0,BU10/BT10,0),0)</f>
      </c>
      <c r="BX10" s="1"/>
      <c r="BY10" s="98">
        <f>BY9+1</f>
      </c>
      <c r="BZ10" s="117" t="s">
        <v>44</v>
      </c>
      <c r="CA10" s="36">
        <v>5000</v>
      </c>
      <c r="CB10" s="36">
        <v>9398</v>
      </c>
      <c r="CC10" s="36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45</v>
      </c>
      <c r="C11" s="36">
        <v>15000</v>
      </c>
      <c r="D11" s="36">
        <v>13022</v>
      </c>
      <c r="E11" s="36">
        <f>IF(D11&gt;0,SUM(D$7:D11)-SUM(C$7:C11),0)</f>
      </c>
      <c r="F11" s="118">
        <f>IF(D11&gt;0,IF(C11&gt;0,D11/C11,0),0)</f>
      </c>
      <c r="G11" s="144"/>
      <c r="H11" s="36"/>
      <c r="I11" s="36">
        <f>IF(H11&gt;0,SUM(H$7:H11)-SUM(G$7:G11),0)</f>
      </c>
      <c r="J11" s="118">
        <f>IF(H11&gt;0,IF(G11&gt;0,H11/G11,0),0)</f>
      </c>
      <c r="K11" s="36">
        <v>15000</v>
      </c>
      <c r="L11" s="36">
        <v>12620</v>
      </c>
      <c r="M11" s="36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IF(SUM(D11,H11,L11)&gt;0,SUM(D11,H11,L11),0)</f>
      </c>
      <c r="Q11" s="119">
        <f>IF(P11&gt;0,SUM(P$7:P11)-SUM(O$7:O11),0)</f>
      </c>
      <c r="R11" s="118">
        <f>IF(P11&gt;0,IF(O11&gt;0,P11/O11,0),0)</f>
      </c>
      <c r="S11" s="1"/>
      <c r="T11" s="98">
        <f>T10+1</f>
      </c>
      <c r="U11" s="117" t="s">
        <v>45</v>
      </c>
      <c r="V11" s="36">
        <v>14000</v>
      </c>
      <c r="W11" s="36">
        <v>8061</v>
      </c>
      <c r="X11" s="36">
        <f>IF(W11&gt;0,SUM(W$7:W11)-SUM(V$7:V11),0)</f>
      </c>
      <c r="Y11" s="145">
        <f>IF(W11&gt;0,IF(V11&gt;0,W11/V11,0),0)</f>
      </c>
      <c r="Z11" s="36">
        <v>14000</v>
      </c>
      <c r="AA11" s="36">
        <v>11447</v>
      </c>
      <c r="AB11" s="36">
        <f>IF(AA11&gt;0,SUM(AA$7:AA11)-SUM(Z$7:Z11),0)</f>
      </c>
      <c r="AC11" s="118">
        <f>IF(AA11&gt;0,IF(Z11&gt;0,AA11/Z11,0),0)</f>
      </c>
      <c r="AD11" s="36">
        <v>14000</v>
      </c>
      <c r="AE11" s="36">
        <v>14518</v>
      </c>
      <c r="AF11" s="36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IF(SUM(W11,AA11,AE11)&gt;0,SUM(W11,AA11,AE11),0)</f>
      </c>
      <c r="AJ11" s="119">
        <f>IF(AI11&gt;0,SUM(AI$7:AI11)-SUM(AH$7:AH11),0)</f>
      </c>
      <c r="AK11" s="118">
        <f>IF(AI11&gt;0,IF(AH11&gt;0,AI11/AH11,0),0)</f>
      </c>
      <c r="AL11" s="1"/>
      <c r="AM11" s="98">
        <f>AM10+1</f>
      </c>
      <c r="AN11" s="117" t="s">
        <v>45</v>
      </c>
      <c r="AO11" s="36">
        <v>7000</v>
      </c>
      <c r="AP11" s="36">
        <v>5150</v>
      </c>
      <c r="AQ11" s="36">
        <f>IF(AP11&gt;0,SUM(AP$7:AP11)-SUM(AO$7:AO11),0)</f>
      </c>
      <c r="AR11" s="118">
        <f>IF(AP11&gt;0,IF(AO11&gt;0,AP11/AO11,0),0)</f>
      </c>
      <c r="AS11" s="36">
        <v>7000</v>
      </c>
      <c r="AT11" s="36">
        <v>7701</v>
      </c>
      <c r="AU11" s="36">
        <f>IF(AT11&gt;0,SUM(AT$7:AT11)-SUM(AS$7:AS11),0)</f>
      </c>
      <c r="AV11" s="118">
        <f>IF(AT11&gt;0,IF(AS11&gt;0,AT11/AS11,0),0)</f>
      </c>
      <c r="AW11" s="36">
        <v>7000</v>
      </c>
      <c r="AX11" s="36">
        <v>9031</v>
      </c>
      <c r="AY11" s="36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IF(SUM(AP11,AT11,AX11)&gt;0,SUM(AP11,AT11,AX11),0)</f>
      </c>
      <c r="BC11" s="119">
        <f>IF(BB11&gt;0,SUM(BB$7:BB11)-SUM(BA$7:BA11),0)</f>
      </c>
      <c r="BD11" s="118">
        <f>IF(BB11&gt;0,IF(BA11&gt;0,BB11/BA11,0),0)</f>
      </c>
      <c r="BE11" s="1"/>
      <c r="BF11" s="98">
        <f>BF10+1</f>
      </c>
      <c r="BG11" s="117" t="s">
        <v>45</v>
      </c>
      <c r="BH11" s="36">
        <v>22000</v>
      </c>
      <c r="BI11" s="36">
        <v>12974</v>
      </c>
      <c r="BJ11" s="36">
        <f>IF(BI11&gt;0,SUM(BI$7:BI11)-SUM(BH$7:BH11),0)</f>
      </c>
      <c r="BK11" s="118">
        <f>IF(BI11&gt;0,IF(BH11&gt;0,BI11/BH11,0),0)</f>
      </c>
      <c r="BL11" s="36">
        <v>8000</v>
      </c>
      <c r="BM11" s="36">
        <v>8908</v>
      </c>
      <c r="BN11" s="36">
        <f>IF(BM11&gt;0,SUM(BM$7:BM11)-SUM(BL$7:BL11),0)</f>
      </c>
      <c r="BO11" s="118">
        <f>IF(BM11&gt;0,IF(BL11&gt;0,BM11/BL11,0),0)</f>
      </c>
      <c r="BP11" s="36">
        <v>12000</v>
      </c>
      <c r="BQ11" s="36">
        <v>5228</v>
      </c>
      <c r="BR11" s="36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19">
        <f>IF(BU11&gt;0,SUM(BU$7:BU11)-SUM(BT$7:BT11),0)</f>
      </c>
      <c r="BW11" s="118">
        <f>IF(BU11&gt;0,IF(BT11&gt;0,BU11/BT11,0),0)</f>
      </c>
      <c r="BX11" s="1"/>
      <c r="BY11" s="98">
        <f>BY10+1</f>
      </c>
      <c r="BZ11" s="117" t="s">
        <v>45</v>
      </c>
      <c r="CA11" s="36">
        <v>5000</v>
      </c>
      <c r="CB11" s="36">
        <v>5774</v>
      </c>
      <c r="CC11" s="36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46</v>
      </c>
      <c r="C12" s="36">
        <v>15000</v>
      </c>
      <c r="D12" s="36">
        <v>16400</v>
      </c>
      <c r="E12" s="36">
        <f>IF(D12&gt;0,SUM(D$7:D12)-SUM(C$7:C12),0)</f>
      </c>
      <c r="F12" s="118">
        <f>IF(D12&gt;0,IF(C12&gt;0,D12/C12,0),0)</f>
      </c>
      <c r="G12" s="144"/>
      <c r="H12" s="36"/>
      <c r="I12" s="36">
        <f>IF(H12&gt;0,SUM(H$7:H12)-SUM(G$7:G12),0)</f>
      </c>
      <c r="J12" s="118">
        <f>IF(H12&gt;0,IF(G12&gt;0,H12/G12,0),0)</f>
      </c>
      <c r="K12" s="36">
        <v>15000</v>
      </c>
      <c r="L12" s="36">
        <v>12713</v>
      </c>
      <c r="M12" s="36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IF(SUM(D12,H12,L12)&gt;0,SUM(D12,H12,L12),0)</f>
      </c>
      <c r="Q12" s="119">
        <f>IF(P12&gt;0,SUM(P$7:P12)-SUM(O$7:O12),0)</f>
      </c>
      <c r="R12" s="118">
        <f>IF(P12&gt;0,IF(O12&gt;0,P12/O12,0),0)</f>
      </c>
      <c r="S12" s="1"/>
      <c r="T12" s="98">
        <f>T11+1</f>
      </c>
      <c r="U12" s="117" t="s">
        <v>46</v>
      </c>
      <c r="V12" s="36">
        <v>14000</v>
      </c>
      <c r="W12" s="36">
        <v>14935</v>
      </c>
      <c r="X12" s="36">
        <f>IF(W12&gt;0,SUM(W$7:W12)-SUM(V$7:V12),0)</f>
      </c>
      <c r="Y12" s="118">
        <f>IF(W12&gt;0,IF(V12&gt;0,W12/V12,0),0)</f>
      </c>
      <c r="Z12" s="36">
        <v>14000</v>
      </c>
      <c r="AA12" s="36">
        <v>9267</v>
      </c>
      <c r="AB12" s="36">
        <f>IF(AA12&gt;0,SUM(AA$7:AA12)-SUM(Z$7:Z12),0)</f>
      </c>
      <c r="AC12" s="118">
        <f>IF(AA12&gt;0,IF(Z12&gt;0,AA12/Z12,0),0)</f>
      </c>
      <c r="AD12" s="36">
        <v>14000</v>
      </c>
      <c r="AE12" s="36">
        <v>14247</v>
      </c>
      <c r="AF12" s="36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IF(SUM(W12,AA12,AE12)&gt;0,SUM(W12,AA12,AE12),0)</f>
      </c>
      <c r="AJ12" s="119">
        <f>IF(AI12&gt;0,SUM(AI$7:AI12)-SUM(AH$7:AH12),0)</f>
      </c>
      <c r="AK12" s="118">
        <f>IF(AI12&gt;0,IF(AH12&gt;0,AI12/AH12,0),0)</f>
      </c>
      <c r="AL12" s="1"/>
      <c r="AM12" s="98">
        <f>AM11+1</f>
      </c>
      <c r="AN12" s="117" t="s">
        <v>46</v>
      </c>
      <c r="AO12" s="36">
        <v>7000</v>
      </c>
      <c r="AP12" s="36">
        <v>8752</v>
      </c>
      <c r="AQ12" s="36">
        <f>IF(AP12&gt;0,SUM(AP$7:AP12)-SUM(AO$7:AO12),0)</f>
      </c>
      <c r="AR12" s="118">
        <f>IF(AP12&gt;0,IF(AO12&gt;0,AP12/AO12,0),0)</f>
      </c>
      <c r="AS12" s="36">
        <v>7000</v>
      </c>
      <c r="AT12" s="36">
        <v>11358</v>
      </c>
      <c r="AU12" s="36">
        <f>IF(AT12&gt;0,SUM(AT$7:AT12)-SUM(AS$7:AS12),0)</f>
      </c>
      <c r="AV12" s="118">
        <f>IF(AT12&gt;0,IF(AS12&gt;0,AT12/AS12,0),0)</f>
      </c>
      <c r="AW12" s="36">
        <v>7000</v>
      </c>
      <c r="AX12" s="36">
        <v>9902</v>
      </c>
      <c r="AY12" s="36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IF(SUM(AP12,AT12,AX12)&gt;0,SUM(AP12,AT12,AX12),0)</f>
      </c>
      <c r="BC12" s="119">
        <f>IF(BB12&gt;0,SUM(BB$7:BB12)-SUM(BA$7:BA12),0)</f>
      </c>
      <c r="BD12" s="118">
        <f>IF(BB12&gt;0,IF(BA12&gt;0,BB12/BA12,0),0)</f>
      </c>
      <c r="BE12" s="1"/>
      <c r="BF12" s="98">
        <f>BF11+1</f>
      </c>
      <c r="BG12" s="117" t="s">
        <v>46</v>
      </c>
      <c r="BH12" s="36">
        <v>22000</v>
      </c>
      <c r="BI12" s="36">
        <v>19615</v>
      </c>
      <c r="BJ12" s="36">
        <f>IF(BI12&gt;0,SUM(BI$7:BI12)-SUM(BH$7:BH12),0)</f>
      </c>
      <c r="BK12" s="118">
        <f>IF(BI12&gt;0,IF(BH12&gt;0,BI12/BH12,0),0)</f>
      </c>
      <c r="BL12" s="36">
        <v>8000</v>
      </c>
      <c r="BM12" s="36">
        <v>10398</v>
      </c>
      <c r="BN12" s="36">
        <f>IF(BM12&gt;0,SUM(BM$7:BM12)-SUM(BL$7:BL12),0)</f>
      </c>
      <c r="BO12" s="118">
        <f>IF(BM12&gt;0,IF(BL12&gt;0,BM12/BL12,0),0)</f>
      </c>
      <c r="BP12" s="36">
        <v>12000</v>
      </c>
      <c r="BQ12" s="36">
        <v>8392</v>
      </c>
      <c r="BR12" s="36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19">
        <f>IF(BU12&gt;0,SUM(BU$7:BU12)-SUM(BT$7:BT12),0)</f>
      </c>
      <c r="BW12" s="118">
        <f>IF(BU12&gt;0,IF(BT12&gt;0,BU12/BT12,0),0)</f>
      </c>
      <c r="BX12" s="1"/>
      <c r="BY12" s="98">
        <f>BY11+1</f>
      </c>
      <c r="BZ12" s="117" t="s">
        <v>46</v>
      </c>
      <c r="CA12" s="36">
        <v>5000</v>
      </c>
      <c r="CB12" s="36">
        <v>7216</v>
      </c>
      <c r="CC12" s="36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40</v>
      </c>
      <c r="C13" s="36">
        <v>15000</v>
      </c>
      <c r="D13" s="36">
        <v>13007</v>
      </c>
      <c r="E13" s="36">
        <f>IF(D13&gt;0,SUM(D$7:D13)-SUM(C$7:C13),0)</f>
      </c>
      <c r="F13" s="118">
        <f>IF(D13&gt;0,IF(C13&gt;0,D13/C13,0),0)</f>
      </c>
      <c r="G13" s="144"/>
      <c r="H13" s="36"/>
      <c r="I13" s="36">
        <f>IF(H13&gt;0,SUM(H$7:H13)-SUM(G$7:G13),0)</f>
      </c>
      <c r="J13" s="118">
        <f>IF(H13&gt;0,IF(G13&gt;0,H13/G13,0),0)</f>
      </c>
      <c r="K13" s="36">
        <v>15000</v>
      </c>
      <c r="L13" s="36">
        <v>6665</v>
      </c>
      <c r="M13" s="36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IF(SUM(D13,H13,L13)&gt;0,SUM(D13,H13,L13),0)</f>
      </c>
      <c r="Q13" s="119">
        <f>IF(P13&gt;0,SUM(P$7:P13)-SUM(O$7:O13),0)</f>
      </c>
      <c r="R13" s="118">
        <f>IF(P13&gt;0,IF(O13&gt;0,P13/O13,0),0)</f>
      </c>
      <c r="S13" s="1"/>
      <c r="T13" s="98">
        <f>T12+1</f>
      </c>
      <c r="U13" s="117" t="s">
        <v>40</v>
      </c>
      <c r="V13" s="36">
        <v>14000</v>
      </c>
      <c r="W13" s="36">
        <v>14254</v>
      </c>
      <c r="X13" s="36">
        <f>IF(W13&gt;0,SUM(W$7:W13)-SUM(V$7:V13),0)</f>
      </c>
      <c r="Y13" s="118">
        <f>IF(W13&gt;0,IF(V13&gt;0,W13/V13,0),0)</f>
      </c>
      <c r="Z13" s="36">
        <v>14000</v>
      </c>
      <c r="AA13" s="36">
        <v>12947</v>
      </c>
      <c r="AB13" s="36">
        <f>IF(AA13&gt;0,SUM(AA$7:AA13)-SUM(Z$7:Z13),0)</f>
      </c>
      <c r="AC13" s="118">
        <f>IF(AA13&gt;0,IF(Z13&gt;0,AA13/Z13,0),0)</f>
      </c>
      <c r="AD13" s="36">
        <v>14000</v>
      </c>
      <c r="AE13" s="36">
        <v>16188</v>
      </c>
      <c r="AF13" s="36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IF(SUM(W13,AA13,AE13)&gt;0,SUM(W13,AA13,AE13),0)</f>
      </c>
      <c r="AJ13" s="119">
        <f>IF(AI13&gt;0,SUM(AI$7:AI13)-SUM(AH$7:AH13),0)</f>
      </c>
      <c r="AK13" s="118">
        <f>IF(AI13&gt;0,IF(AH13&gt;0,AI13/AH13,0),0)</f>
      </c>
      <c r="AL13" s="1"/>
      <c r="AM13" s="98">
        <f>AM12+1</f>
      </c>
      <c r="AN13" s="117" t="s">
        <v>40</v>
      </c>
      <c r="AO13" s="36">
        <v>7000</v>
      </c>
      <c r="AP13" s="36">
        <v>8462</v>
      </c>
      <c r="AQ13" s="36">
        <f>IF(AP13&gt;0,SUM(AP$7:AP13)-SUM(AO$7:AO13),0)</f>
      </c>
      <c r="AR13" s="118">
        <f>IF(AP13&gt;0,IF(AO13&gt;0,AP13/AO13,0),0)</f>
      </c>
      <c r="AS13" s="36">
        <v>7000</v>
      </c>
      <c r="AT13" s="36">
        <v>11168</v>
      </c>
      <c r="AU13" s="36">
        <f>IF(AT13&gt;0,SUM(AT$7:AT13)-SUM(AS$7:AS13),0)</f>
      </c>
      <c r="AV13" s="118">
        <f>IF(AT13&gt;0,IF(AS13&gt;0,AT13/AS13,0),0)</f>
      </c>
      <c r="AW13" s="36">
        <v>7000</v>
      </c>
      <c r="AX13" s="36">
        <v>9969</v>
      </c>
      <c r="AY13" s="36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IF(SUM(AP13,AT13,AX13)&gt;0,SUM(AP13,AT13,AX13),0)</f>
      </c>
      <c r="BC13" s="119">
        <f>IF(BB13&gt;0,SUM(BB$7:BB13)-SUM(BA$7:BA13),0)</f>
      </c>
      <c r="BD13" s="118">
        <f>IF(BB13&gt;0,IF(BA13&gt;0,BB13/BA13,0),0)</f>
      </c>
      <c r="BE13" s="1"/>
      <c r="BF13" s="98">
        <f>BF12+1</f>
      </c>
      <c r="BG13" s="117" t="s">
        <v>40</v>
      </c>
      <c r="BH13" s="36">
        <v>22000</v>
      </c>
      <c r="BI13" s="36">
        <v>18422</v>
      </c>
      <c r="BJ13" s="36">
        <f>IF(BI13&gt;0,SUM(BI$7:BI13)-SUM(BH$7:BH13),0)</f>
      </c>
      <c r="BK13" s="118">
        <f>IF(BI13&gt;0,IF(BH13&gt;0,BI13/BH13,0),0)</f>
      </c>
      <c r="BL13" s="36">
        <v>8000</v>
      </c>
      <c r="BM13" s="36">
        <v>11174</v>
      </c>
      <c r="BN13" s="36">
        <f>IF(BM13&gt;0,SUM(BM$7:BM13)-SUM(BL$7:BL13),0)</f>
      </c>
      <c r="BO13" s="118">
        <f>IF(BM13&gt;0,IF(BL13&gt;0,BM13/BL13,0),0)</f>
      </c>
      <c r="BP13" s="36">
        <v>12000</v>
      </c>
      <c r="BQ13" s="36">
        <v>7136</v>
      </c>
      <c r="BR13" s="36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19">
        <f>IF(BU13&gt;0,SUM(BU$7:BU13)-SUM(BT$7:BT13),0)</f>
      </c>
      <c r="BW13" s="118">
        <f>IF(BU13&gt;0,IF(BT13&gt;0,BU13/BT13,0),0)</f>
      </c>
      <c r="BX13" s="1"/>
      <c r="BY13" s="98">
        <f>BY12+1</f>
      </c>
      <c r="BZ13" s="117" t="s">
        <v>40</v>
      </c>
      <c r="CA13" s="36">
        <v>5000</v>
      </c>
      <c r="CB13" s="36">
        <v>2644</v>
      </c>
      <c r="CC13" s="36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41</v>
      </c>
      <c r="C14" s="36">
        <v>15000</v>
      </c>
      <c r="D14" s="36">
        <v>11158</v>
      </c>
      <c r="E14" s="36">
        <f>IF(D14&gt;0,SUM(D$7:D14)-SUM(C$7:C14),0)</f>
      </c>
      <c r="F14" s="118">
        <f>IF(D14&gt;0,IF(C14&gt;0,D14/C14,0),0)</f>
      </c>
      <c r="G14" s="144"/>
      <c r="H14" s="36"/>
      <c r="I14" s="36">
        <f>IF(H14&gt;0,SUM(H$7:H14)-SUM(G$7:G14),0)</f>
      </c>
      <c r="J14" s="118">
        <f>IF(H14&gt;0,IF(G14&gt;0,H14/G14,0),0)</f>
      </c>
      <c r="K14" s="36">
        <v>15000</v>
      </c>
      <c r="L14" s="36">
        <v>12860</v>
      </c>
      <c r="M14" s="36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IF(SUM(D14,H14,L14)&gt;0,SUM(D14,H14,L14),0)</f>
      </c>
      <c r="Q14" s="119">
        <f>IF(P14&gt;0,SUM(P$7:P14)-SUM(O$7:O14),0)</f>
      </c>
      <c r="R14" s="118">
        <f>IF(P14&gt;0,IF(O14&gt;0,P14/O14,0),0)</f>
      </c>
      <c r="S14" s="1"/>
      <c r="T14" s="98">
        <f>T13+1</f>
      </c>
      <c r="U14" s="117" t="s">
        <v>41</v>
      </c>
      <c r="V14" s="36">
        <v>14000</v>
      </c>
      <c r="W14" s="36">
        <v>15969</v>
      </c>
      <c r="X14" s="36">
        <f>IF(W14&gt;0,SUM(W$7:W14)-SUM(V$7:V14),0)</f>
      </c>
      <c r="Y14" s="118">
        <f>IF(W14&gt;0,IF(V14&gt;0,W14/V14,0),0)</f>
      </c>
      <c r="Z14" s="36">
        <v>14000</v>
      </c>
      <c r="AA14" s="36">
        <v>13650</v>
      </c>
      <c r="AB14" s="36">
        <f>IF(AA14&gt;0,SUM(AA$7:AA14)-SUM(Z$7:Z14),0)</f>
      </c>
      <c r="AC14" s="118">
        <f>IF(AA14&gt;0,IF(Z14&gt;0,AA14/Z14,0),0)</f>
      </c>
      <c r="AD14" s="36">
        <v>14000</v>
      </c>
      <c r="AE14" s="36">
        <v>16909</v>
      </c>
      <c r="AF14" s="36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IF(SUM(W14,AA14,AE14)&gt;0,SUM(W14,AA14,AE14),0)</f>
      </c>
      <c r="AJ14" s="119">
        <f>IF(AI14&gt;0,SUM(AI$7:AI14)-SUM(AH$7:AH14),0)</f>
      </c>
      <c r="AK14" s="118">
        <f>IF(AI14&gt;0,IF(AH14&gt;0,AI14/AH14,0),0)</f>
      </c>
      <c r="AL14" s="1"/>
      <c r="AM14" s="98">
        <f>AM13+1</f>
      </c>
      <c r="AN14" s="117" t="s">
        <v>41</v>
      </c>
      <c r="AO14" s="36">
        <v>7000</v>
      </c>
      <c r="AP14" s="36">
        <v>11393</v>
      </c>
      <c r="AQ14" s="36">
        <f>IF(AP14&gt;0,SUM(AP$7:AP15)-SUM(AO$7:AO14),0)</f>
      </c>
      <c r="AR14" s="118">
        <f>IF(AP14&gt;0,IF(AO14&gt;0,AP14/AO14,0),0)</f>
      </c>
      <c r="AS14" s="36">
        <v>7000</v>
      </c>
      <c r="AT14" s="36">
        <v>9840</v>
      </c>
      <c r="AU14" s="36">
        <f>IF(AT14&gt;0,SUM(AT$7:AT14)-SUM(AS$7:AS14),0)</f>
      </c>
      <c r="AV14" s="118">
        <f>IF(AT14&gt;0,IF(AS14&gt;0,AT14/AS14,0),0)</f>
      </c>
      <c r="AW14" s="36">
        <v>7000</v>
      </c>
      <c r="AX14" s="36">
        <v>13908</v>
      </c>
      <c r="AY14" s="36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IF(SUM(AP14,AT14,AX14)&gt;0,SUM(AP14,AT14,AX14),0)</f>
      </c>
      <c r="BC14" s="119">
        <f>IF(BB14&gt;0,SUM(BB$7:BB14)-SUM(BA$7:BA14),0)</f>
      </c>
      <c r="BD14" s="118">
        <f>IF(BB14&gt;0,IF(BA14&gt;0,BB14/BA14,0),0)</f>
      </c>
      <c r="BE14" s="1"/>
      <c r="BF14" s="98">
        <f>BF13+1</f>
      </c>
      <c r="BG14" s="117" t="s">
        <v>41</v>
      </c>
      <c r="BH14" s="36">
        <v>22000</v>
      </c>
      <c r="BI14" s="36">
        <v>26839</v>
      </c>
      <c r="BJ14" s="36">
        <f>IF(BI14&gt;0,SUM(BI$7:BI14)-SUM(BH$7:BH14),0)</f>
      </c>
      <c r="BK14" s="118">
        <f>IF(BI14&gt;0,IF(BH14&gt;0,BI14/BH14,0),0)</f>
      </c>
      <c r="BL14" s="36">
        <v>8000</v>
      </c>
      <c r="BM14" s="36">
        <v>10866</v>
      </c>
      <c r="BN14" s="36">
        <f>IF(BM14&gt;0,SUM(BM$7:BM14)-SUM(BL$7:BL14),0)</f>
      </c>
      <c r="BO14" s="118">
        <f>IF(BM14&gt;0,IF(BL14&gt;0,BM14/BL14,0),0)</f>
      </c>
      <c r="BP14" s="36">
        <v>12000</v>
      </c>
      <c r="BQ14" s="36">
        <v>11241</v>
      </c>
      <c r="BR14" s="36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19">
        <f>IF(BU14&gt;0,SUM(BU$7:BU14)-SUM(BT$7:BT14),0)</f>
      </c>
      <c r="BW14" s="118">
        <f>IF(BU14&gt;0,IF(BT14&gt;0,BU14/BT14,0),0)</f>
      </c>
      <c r="BX14" s="1"/>
      <c r="BY14" s="98">
        <f>BY13+1</f>
      </c>
      <c r="BZ14" s="117" t="s">
        <v>41</v>
      </c>
      <c r="CA14" s="36">
        <v>5000</v>
      </c>
      <c r="CB14" s="36">
        <v>1714</v>
      </c>
      <c r="CC14" s="36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42</v>
      </c>
      <c r="C15" s="36"/>
      <c r="D15" s="36"/>
      <c r="E15" s="36">
        <f>IF(D15&gt;0,SUM(D$7:D15)-SUM(C$7:C15),0)</f>
      </c>
      <c r="F15" s="118">
        <f>IF(D15&gt;0,IF(C15&gt;0,D15/C15,0),0)</f>
      </c>
      <c r="G15" s="144"/>
      <c r="H15" s="36"/>
      <c r="I15" s="36">
        <f>IF(H15&gt;0,SUM(H$7:H15)-SUM(G$7:G15),0)</f>
      </c>
      <c r="J15" s="118">
        <f>IF(H15&gt;0,IF(K15&gt;0,H15/K15,0),0)</f>
      </c>
      <c r="K15" s="36"/>
      <c r="L15" s="36"/>
      <c r="M15" s="36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IF(SUM(D15,H15,L15)&gt;0,SUM(D15,H15,L15),0)</f>
      </c>
      <c r="Q15" s="119">
        <f>IF(P15&gt;0,SUM(P$7:P15)-SUM(O$7:O15),0)</f>
      </c>
      <c r="R15" s="118">
        <f>IF(P15&gt;0,IF(O15&gt;0,P15/O15,0),0)</f>
      </c>
      <c r="S15" s="1"/>
      <c r="T15" s="98">
        <f>T14+1</f>
      </c>
      <c r="U15" s="117" t="s">
        <v>42</v>
      </c>
      <c r="V15" s="36"/>
      <c r="W15" s="36">
        <v>10223</v>
      </c>
      <c r="X15" s="36">
        <f>IF(W15&gt;0,SUM(W$7:W15)-SUM(V$7:V15),0)</f>
      </c>
      <c r="Y15" s="118">
        <f>IF(W15&gt;0,IF(V15&gt;0,W15/V15,0),0)</f>
      </c>
      <c r="Z15" s="36"/>
      <c r="AA15" s="36"/>
      <c r="AB15" s="36">
        <f>IF(AA15&gt;0,SUM(AA$7:AA15)-SUM(Z$7:Z15),0)</f>
      </c>
      <c r="AC15" s="118">
        <f>IF(AA15&gt;0,IF(Z15&gt;0,AA15/Z15,0),0)</f>
      </c>
      <c r="AD15" s="36"/>
      <c r="AE15" s="36"/>
      <c r="AF15" s="36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IF(SUM(W15,AA15,AE15)&gt;0,SUM(W15,AA15,AE15),0)</f>
      </c>
      <c r="AJ15" s="119">
        <f>IF(AI15&gt;0,SUM(AI$7:AI15)-SUM(AH$7:AH15),0)</f>
      </c>
      <c r="AK15" s="118">
        <f>IF(AI15&gt;0,IF(AH15&gt;0,AI15/AH15,0),0)</f>
      </c>
      <c r="AL15" s="1"/>
      <c r="AM15" s="98">
        <f>AM14+1</f>
      </c>
      <c r="AN15" s="117" t="s">
        <v>42</v>
      </c>
      <c r="AO15" s="36"/>
      <c r="AP15" s="36">
        <v>5957</v>
      </c>
      <c r="AQ15" s="36">
        <f>IF(AP15&gt;0,SUM(AP$7:AP15)-SUM(AO$7:AO15),0)</f>
      </c>
      <c r="AR15" s="118">
        <f>IF(AP15&gt;0,IF(AO15&gt;0,AP15/AO15,0),0)</f>
      </c>
      <c r="AS15" s="36"/>
      <c r="AT15" s="36"/>
      <c r="AU15" s="36">
        <f>IF(AT15&gt;0,SUM(AT$7:AT15)-SUM(AS$7:AS15),0)</f>
      </c>
      <c r="AV15" s="118">
        <f>IF(AT15&gt;0,IF(AS15&gt;0,AT15/AS15,0),0)</f>
      </c>
      <c r="AW15" s="36"/>
      <c r="AX15" s="36"/>
      <c r="AY15" s="36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IF(SUM(AP15,AT15,AX15)&gt;0,SUM(AP15,AT15,AX15),0)</f>
      </c>
      <c r="BC15" s="119">
        <f>IF(BB15&gt;0,SUM(BB$7:BB15)-SUM(BA$7:BA15),0)</f>
      </c>
      <c r="BD15" s="118">
        <f>IF(BB15&gt;0,IF(BA15&gt;0,BB15/BA15,0),0)</f>
      </c>
      <c r="BE15" s="1"/>
      <c r="BF15" s="98">
        <f>BF14+1</f>
      </c>
      <c r="BG15" s="117" t="s">
        <v>42</v>
      </c>
      <c r="BH15" s="36"/>
      <c r="BI15" s="36"/>
      <c r="BJ15" s="36">
        <f>IF(BI15&gt;0,SUM(BI$7:BI15)-SUM(BH$7:BH15),0)</f>
      </c>
      <c r="BK15" s="118">
        <f>IF(BI15&gt;0,IF(BH15&gt;0,BI15/BH15,0),0)</f>
      </c>
      <c r="BL15" s="36"/>
      <c r="BM15" s="36"/>
      <c r="BN15" s="36">
        <f>IF(BM15&gt;0,SUM(BM$7:BM15)-SUM(BL$7:BL15),0)</f>
      </c>
      <c r="BO15" s="118">
        <f>IF(BM15&gt;0,IF(BL15&gt;0,BM15/BL15,0),0)</f>
      </c>
      <c r="BP15" s="36"/>
      <c r="BQ15" s="36"/>
      <c r="BR15" s="36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19">
        <f>IF(BU15&gt;0,SUM(BU$7:BU15)-SUM(BT$7:BT15),0)</f>
      </c>
      <c r="BW15" s="118">
        <f>IF(BU15&gt;0,IF(BT15&gt;0,BU15/BT15,0),0)</f>
      </c>
      <c r="BX15" s="1"/>
      <c r="BY15" s="98">
        <f>BY14+1</f>
      </c>
      <c r="BZ15" s="117" t="s">
        <v>42</v>
      </c>
      <c r="CA15" s="36"/>
      <c r="CB15" s="36"/>
      <c r="CC15" s="36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43</v>
      </c>
      <c r="C16" s="36"/>
      <c r="D16" s="36"/>
      <c r="E16" s="36">
        <f>IF(D16&gt;0,SUM(D$7:D16)-SUM(C$7:C16),0)</f>
      </c>
      <c r="F16" s="118">
        <f>IF(D16&gt;0,IF(C16&gt;0,D16/C16,0),0)</f>
      </c>
      <c r="G16" s="144"/>
      <c r="H16" s="36"/>
      <c r="I16" s="36">
        <f>IF(H16&gt;0,SUM(H$7:H16)-SUM(G$7:G16),0)</f>
      </c>
      <c r="J16" s="118">
        <f>IF(H16&gt;0,IF(K16&gt;0,H16/K16,0),0)</f>
      </c>
      <c r="K16" s="36"/>
      <c r="L16" s="36"/>
      <c r="M16" s="36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IF(SUM(D16,H16,L16)&gt;0,SUM(D16,H16,L16),0)</f>
      </c>
      <c r="Q16" s="119">
        <f>IF(P16&gt;0,SUM(P$7:P16)-SUM(O$7:O16),0)</f>
      </c>
      <c r="R16" s="118">
        <f>IF(P16&gt;0,IF(O16&gt;0,P16/O16,0),0)</f>
      </c>
      <c r="S16" s="1"/>
      <c r="T16" s="98">
        <f>T15+1</f>
      </c>
      <c r="U16" s="117" t="s">
        <v>43</v>
      </c>
      <c r="V16" s="36"/>
      <c r="W16" s="36"/>
      <c r="X16" s="36">
        <f>IF(W16&gt;0,SUM(W$7:W16)-SUM(V$7:V16),0)</f>
      </c>
      <c r="Y16" s="118">
        <f>IF(W16&gt;0,IF(V16&gt;0,W16/V16,0),0)</f>
      </c>
      <c r="Z16" s="36"/>
      <c r="AA16" s="36"/>
      <c r="AB16" s="36">
        <f>IF(AA16&gt;0,SUM(AA$7:AA16)-SUM(Z$7:Z16),0)</f>
      </c>
      <c r="AC16" s="118">
        <f>IF(AA16&gt;0,IF(Z16&gt;0,AA16/Z16,0),0)</f>
      </c>
      <c r="AD16" s="36"/>
      <c r="AE16" s="36"/>
      <c r="AF16" s="36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IF(SUM(W16,AA16,AE16)&gt;0,SUM(W16,AA16,AE16),0)</f>
      </c>
      <c r="AJ16" s="119">
        <f>IF(AI16&gt;0,SUM(AI$7:AI16)-SUM(AH$7:AH16),0)</f>
      </c>
      <c r="AK16" s="118">
        <f>IF(AI16&gt;0,IF(AH16&gt;0,AI16/AH16,0),0)</f>
      </c>
      <c r="AL16" s="1"/>
      <c r="AM16" s="98">
        <f>AM15+1</f>
      </c>
      <c r="AN16" s="117" t="s">
        <v>43</v>
      </c>
      <c r="AO16" s="36"/>
      <c r="AP16" s="36"/>
      <c r="AQ16" s="36">
        <f>IF(AP16&gt;0,SUM(AP$7:AP16)-SUM(AO$7:AO16),0)</f>
      </c>
      <c r="AR16" s="118">
        <f>IF(AP16&gt;0,IF(AO16&gt;0,AP16/AO16,0),0)</f>
      </c>
      <c r="AS16" s="36"/>
      <c r="AT16" s="36"/>
      <c r="AU16" s="36">
        <f>IF(AT16&gt;0,SUM(AT$7:AT16)-SUM(AS$7:AS16),0)</f>
      </c>
      <c r="AV16" s="118">
        <f>IF(AT16&gt;0,IF(AS16&gt;0,AT16/AS16,0),0)</f>
      </c>
      <c r="AW16" s="36"/>
      <c r="AX16" s="36"/>
      <c r="AY16" s="36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IF(SUM(AP16,AT16,AX16)&gt;0,SUM(AP16,AT16,AX16),0)</f>
      </c>
      <c r="BC16" s="119">
        <f>IF(BB16&gt;0,SUM(BB$7:BB16)-SUM(BA$7:BA16),0)</f>
      </c>
      <c r="BD16" s="118">
        <f>IF(BB16&gt;0,IF(BA16&gt;0,BB16/BA16,0),0)</f>
      </c>
      <c r="BE16" s="1"/>
      <c r="BF16" s="98">
        <f>BF15+1</f>
      </c>
      <c r="BG16" s="117" t="s">
        <v>43</v>
      </c>
      <c r="BH16" s="36"/>
      <c r="BI16" s="36"/>
      <c r="BJ16" s="36">
        <f>IF(BI16&gt;0,SUM(BI$7:BI16)-SUM(BH$7:BH16),0)</f>
      </c>
      <c r="BK16" s="118">
        <f>IF(BI16&gt;0,IF(BH16&gt;0,BI16/BH16,0),0)</f>
      </c>
      <c r="BL16" s="36"/>
      <c r="BM16" s="36"/>
      <c r="BN16" s="36">
        <f>IF(BM16&gt;0,SUM(BM$7:BM16)-SUM(BL$7:BL16),0)</f>
      </c>
      <c r="BO16" s="118">
        <f>IF(BM16&gt;0,IF(BL16&gt;0,BM16/BL16,0),0)</f>
      </c>
      <c r="BP16" s="36"/>
      <c r="BQ16" s="36"/>
      <c r="BR16" s="36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19">
        <f>IF(BU16&gt;0,SUM(BU$7:BU16)-SUM(BT$7:BT16),0)</f>
      </c>
      <c r="BW16" s="118">
        <f>IF(BU16&gt;0,IF(BT16&gt;0,BU16/BT16,0),0)</f>
      </c>
      <c r="BX16" s="1"/>
      <c r="BY16" s="98">
        <f>BY15+1</f>
      </c>
      <c r="BZ16" s="117" t="s">
        <v>43</v>
      </c>
      <c r="CA16" s="36"/>
      <c r="CB16" s="36"/>
      <c r="CC16" s="36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44</v>
      </c>
      <c r="C17" s="36">
        <v>15000</v>
      </c>
      <c r="D17" s="36">
        <v>13653</v>
      </c>
      <c r="E17" s="36">
        <f>IF(D17&gt;0,SUM(D$7:D17)-SUM(C$7:C17),0)</f>
      </c>
      <c r="F17" s="118">
        <f>IF(D17&gt;0,IF(C17&gt;0,D17/C17,0),0)</f>
      </c>
      <c r="G17" s="144"/>
      <c r="H17" s="36"/>
      <c r="I17" s="36">
        <f>IF(H17&gt;0,SUM(H$7:H17)-SUM(G$7:G17),0)</f>
      </c>
      <c r="J17" s="118">
        <f>IF(H17&gt;0,IF(K17&gt;0,H17/K17,0),0)</f>
      </c>
      <c r="K17" s="36">
        <v>15000</v>
      </c>
      <c r="L17" s="36">
        <v>7683</v>
      </c>
      <c r="M17" s="36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IF(SUM(D17,H17,L17)&gt;0,SUM(D17,H17,L17),0)</f>
      </c>
      <c r="Q17" s="119">
        <f>IF(P17&gt;0,SUM(P$7:P17)-SUM(O$7:O17),0)</f>
      </c>
      <c r="R17" s="118">
        <f>IF(P17&gt;0,IF(O17&gt;0,P17/O17,0),0)</f>
      </c>
      <c r="S17" s="1"/>
      <c r="T17" s="98">
        <f>T16+1</f>
      </c>
      <c r="U17" s="117" t="s">
        <v>44</v>
      </c>
      <c r="V17" s="36">
        <v>14000</v>
      </c>
      <c r="W17" s="36">
        <v>13328</v>
      </c>
      <c r="X17" s="36">
        <f>IF(W17&gt;0,SUM(W$7:W17)-SUM(V$7:V17),0)</f>
      </c>
      <c r="Y17" s="118">
        <f>IF(W17&gt;0,IF(V17&gt;0,W17/V17,0),0)</f>
      </c>
      <c r="Z17" s="36">
        <v>14000</v>
      </c>
      <c r="AA17" s="36">
        <v>12727</v>
      </c>
      <c r="AB17" s="36">
        <f>IF(AA17&gt;0,SUM(AA$7:AA17)-SUM(Z$7:Z17),0)</f>
      </c>
      <c r="AC17" s="118">
        <f>IF(AA17&gt;0,IF(Z17&gt;0,AA17/Z17,0),0)</f>
      </c>
      <c r="AD17" s="36">
        <v>14000</v>
      </c>
      <c r="AE17" s="36">
        <v>15200</v>
      </c>
      <c r="AF17" s="36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IF(SUM(W17,AA17,AE17)&gt;0,SUM(W17,AA17,AE17),0)</f>
      </c>
      <c r="AJ17" s="119">
        <f>IF(AI17&gt;0,SUM(AI$7:AI17)-SUM(AH$7:AH17),0)</f>
      </c>
      <c r="AK17" s="118">
        <f>IF(AI17&gt;0,IF(AH17&gt;0,AI17/AH17,0),0)</f>
      </c>
      <c r="AL17" s="1"/>
      <c r="AM17" s="98">
        <f>AM16+1</f>
      </c>
      <c r="AN17" s="117" t="s">
        <v>44</v>
      </c>
      <c r="AO17" s="36">
        <v>7000</v>
      </c>
      <c r="AP17" s="36">
        <v>9262</v>
      </c>
      <c r="AQ17" s="36">
        <f>IF(AP17&gt;0,SUM(AP$7:AP17)-SUM(AO$7:AO17),0)</f>
      </c>
      <c r="AR17" s="118">
        <f>IF(AP17&gt;0,IF(AO17&gt;0,AP17/AO17,0),0)</f>
      </c>
      <c r="AS17" s="36">
        <v>7000</v>
      </c>
      <c r="AT17" s="36">
        <v>13000</v>
      </c>
      <c r="AU17" s="36">
        <f>IF(AT17&gt;0,SUM(AT$7:AT17)-SUM(AS$7:AS17),0)</f>
      </c>
      <c r="AV17" s="118">
        <f>IF(AT17&gt;0,IF(AS17&gt;0,AT17/AS17,0),0)</f>
      </c>
      <c r="AW17" s="36">
        <v>7000</v>
      </c>
      <c r="AX17" s="36">
        <v>13735</v>
      </c>
      <c r="AY17" s="36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IF(SUM(AP17,AT17,AX17)&gt;0,SUM(AP17,AT17,AX17),0)</f>
      </c>
      <c r="BC17" s="119">
        <f>IF(BB17&gt;0,SUM(BB$7:BB17)-SUM(BA$7:BA17),0)</f>
      </c>
      <c r="BD17" s="118">
        <f>IF(BB17&gt;0,IF(BA17&gt;0,BB17/BA17,0),0)</f>
      </c>
      <c r="BE17" s="1"/>
      <c r="BF17" s="98">
        <f>BF16+1</f>
      </c>
      <c r="BG17" s="117" t="s">
        <v>44</v>
      </c>
      <c r="BH17" s="36">
        <v>22000</v>
      </c>
      <c r="BI17" s="36">
        <v>25433</v>
      </c>
      <c r="BJ17" s="36">
        <f>IF(BI17&gt;0,SUM(BI$7:BI17)-SUM(BH$7:BH17),0)</f>
      </c>
      <c r="BK17" s="118">
        <f>IF(BI17&gt;0,IF(BH17&gt;0,BI17/BH17,0),0)</f>
      </c>
      <c r="BL17" s="36">
        <v>8000</v>
      </c>
      <c r="BM17" s="36">
        <v>10567</v>
      </c>
      <c r="BN17" s="36">
        <f>IF(BM17&gt;0,SUM(BM$7:BM17)-SUM(BL$7:BL17),0)</f>
      </c>
      <c r="BO17" s="118">
        <f>IF(BM17&gt;0,IF(BL17&gt;0,BM17/BL17,0),0)</f>
      </c>
      <c r="BP17" s="36">
        <v>12000</v>
      </c>
      <c r="BQ17" s="36">
        <v>8818</v>
      </c>
      <c r="BR17" s="36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19">
        <f>IF(BU17&gt;0,SUM(BU$7:BU17)-SUM(BT$7:BT17),0)</f>
      </c>
      <c r="BW17" s="118">
        <f>IF(BU17&gt;0,IF(BT17&gt;0,BU17/BT17,0),0)</f>
      </c>
      <c r="BX17" s="1"/>
      <c r="BY17" s="98">
        <f>BY16+1</f>
      </c>
      <c r="BZ17" s="117" t="s">
        <v>44</v>
      </c>
      <c r="CA17" s="36">
        <v>5000</v>
      </c>
      <c r="CB17" s="36">
        <v>4526</v>
      </c>
      <c r="CC17" s="36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45</v>
      </c>
      <c r="C18" s="36">
        <v>15000</v>
      </c>
      <c r="D18" s="36">
        <v>15252</v>
      </c>
      <c r="E18" s="36">
        <f>IF(D18&gt;0,SUM(D$7:D18)-SUM(C$7:C18),0)</f>
      </c>
      <c r="F18" s="118">
        <f>IF(D18&gt;0,IF(C18&gt;0,D18/C18,0),0)</f>
      </c>
      <c r="G18" s="144"/>
      <c r="H18" s="36"/>
      <c r="I18" s="36">
        <f>IF(H18&gt;0,SUM(H$7:H18)-SUM(G$7:G18),0)</f>
      </c>
      <c r="J18" s="118">
        <f>IF(H18&gt;0,IF(K18&gt;0,H18/K18,0),0)</f>
      </c>
      <c r="K18" s="36">
        <v>15000</v>
      </c>
      <c r="L18" s="36">
        <v>12859</v>
      </c>
      <c r="M18" s="36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IF(SUM(D18,H18,L18)&gt;0,SUM(D18,H18,L18),0)</f>
      </c>
      <c r="Q18" s="119">
        <f>IF(P18&gt;0,SUM(P$7:P18)-SUM(O$7:O18),0)</f>
      </c>
      <c r="R18" s="118">
        <f>IF(P18&gt;0,IF(O18&gt;0,P18/O18,0),0)</f>
      </c>
      <c r="S18" s="1"/>
      <c r="T18" s="98">
        <f>T17+1</f>
      </c>
      <c r="U18" s="117" t="s">
        <v>45</v>
      </c>
      <c r="V18" s="36">
        <v>14000</v>
      </c>
      <c r="W18" s="36">
        <v>15342</v>
      </c>
      <c r="X18" s="36">
        <f>IF(W18&gt;0,SUM(W$7:W18)-SUM(V$7:V18),0)</f>
      </c>
      <c r="Y18" s="118">
        <f>IF(W18&gt;0,IF(V18&gt;0,W18/V18,0),0)</f>
      </c>
      <c r="Z18" s="36">
        <v>14000</v>
      </c>
      <c r="AA18" s="36">
        <v>15933</v>
      </c>
      <c r="AB18" s="36">
        <f>IF(AA18&gt;0,SUM(AA$7:AA18)-SUM(Z$7:Z18),0)</f>
      </c>
      <c r="AC18" s="118">
        <f>IF(AA18&gt;0,IF(Z18&gt;0,AA18/Z18,0),0)</f>
      </c>
      <c r="AD18" s="36">
        <v>14000</v>
      </c>
      <c r="AE18" s="36">
        <v>15523</v>
      </c>
      <c r="AF18" s="36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IF(SUM(W18,AA18,AE18)&gt;0,SUM(W18,AA18,AE18),0)</f>
      </c>
      <c r="AJ18" s="119">
        <f>IF(AI18&gt;0,SUM(AI$7:AI18)-SUM(AH$7:AH18),0)</f>
      </c>
      <c r="AK18" s="118">
        <f>IF(AI18&gt;0,IF(AH18&gt;0,AI18/AH18,0),0)</f>
      </c>
      <c r="AL18" s="1"/>
      <c r="AM18" s="98">
        <f>AM17+1</f>
      </c>
      <c r="AN18" s="117" t="s">
        <v>45</v>
      </c>
      <c r="AO18" s="36">
        <v>7000</v>
      </c>
      <c r="AP18" s="36">
        <v>12876</v>
      </c>
      <c r="AQ18" s="36">
        <f>IF(AP18&gt;0,SUM(AP$7:AP18)-SUM(AO$7:AO18),0)</f>
      </c>
      <c r="AR18" s="118">
        <f>IF(AP18&gt;0,IF(AO18&gt;0,AP18/AO18,0),0)</f>
      </c>
      <c r="AS18" s="36">
        <v>7000</v>
      </c>
      <c r="AT18" s="36">
        <v>14360</v>
      </c>
      <c r="AU18" s="36">
        <f>IF(AT18&gt;0,SUM(AT$7:AT18)-SUM(AS$7:AS18),0)</f>
      </c>
      <c r="AV18" s="118">
        <f>IF(AT18&gt;0,IF(AS18&gt;0,AT18/AS18,0),0)</f>
      </c>
      <c r="AW18" s="36">
        <v>7000</v>
      </c>
      <c r="AX18" s="36">
        <v>13250</v>
      </c>
      <c r="AY18" s="36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IF(SUM(AP18,AT18,AX18)&gt;0,SUM(AP18,AT18,AX18),0)</f>
      </c>
      <c r="BC18" s="119">
        <f>IF(BB18&gt;0,SUM(BB$7:BB18)-SUM(BA$7:BA18),0)</f>
      </c>
      <c r="BD18" s="118">
        <f>IF(BB18&gt;0,IF(BA18&gt;0,BB18/BA18,0),0)</f>
      </c>
      <c r="BE18" s="1"/>
      <c r="BF18" s="98">
        <f>BF17+1</f>
      </c>
      <c r="BG18" s="117" t="s">
        <v>45</v>
      </c>
      <c r="BH18" s="36">
        <v>22000</v>
      </c>
      <c r="BI18" s="36">
        <v>26803</v>
      </c>
      <c r="BJ18" s="36">
        <f>IF(BI18&gt;0,SUM(BI$7:BI18)-SUM(BH$7:BH18),0)</f>
      </c>
      <c r="BK18" s="118">
        <f>IF(BI18&gt;0,IF(BH18&gt;0,BI18/BH18,0),0)</f>
      </c>
      <c r="BL18" s="36">
        <v>8000</v>
      </c>
      <c r="BM18" s="36">
        <v>13681</v>
      </c>
      <c r="BN18" s="36">
        <f>IF(BM18&gt;0,SUM(BM$7:BM18)-SUM(BL$7:BL18),0)</f>
      </c>
      <c r="BO18" s="118">
        <f>IF(BM18&gt;0,IF(BL18&gt;0,BM18/BL18,0),0)</f>
      </c>
      <c r="BP18" s="36">
        <v>12000</v>
      </c>
      <c r="BQ18" s="36">
        <v>12147</v>
      </c>
      <c r="BR18" s="36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19">
        <f>IF(BU18&gt;0,SUM(BU$7:BU18)-SUM(BT$7:BT18),0)</f>
      </c>
      <c r="BW18" s="118">
        <f>IF(BU18&gt;0,IF(BT18&gt;0,BU18/BT18,0),0)</f>
      </c>
      <c r="BX18" s="1"/>
      <c r="BY18" s="98">
        <f>BY17+1</f>
      </c>
      <c r="BZ18" s="117" t="s">
        <v>45</v>
      </c>
      <c r="CA18" s="36">
        <v>5000</v>
      </c>
      <c r="CB18" s="36">
        <v>5495</v>
      </c>
      <c r="CC18" s="36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46</v>
      </c>
      <c r="C19" s="36">
        <v>15000</v>
      </c>
      <c r="D19" s="36">
        <v>9915</v>
      </c>
      <c r="E19" s="36">
        <f>IF(D19&gt;0,SUM(D$7:D19)-SUM(C$7:C19),0)</f>
      </c>
      <c r="F19" s="118">
        <f>IF(D19&gt;0,IF(C19&gt;0,D19/C19,0),0)</f>
      </c>
      <c r="G19" s="144"/>
      <c r="H19" s="36"/>
      <c r="I19" s="36">
        <f>IF(H19&gt;0,SUM(H$7:H19)-SUM(G$7:G19),0)</f>
      </c>
      <c r="J19" s="118">
        <f>IF(H19&gt;0,IF(K19&gt;0,H19/K19,0),0)</f>
      </c>
      <c r="K19" s="36">
        <v>15000</v>
      </c>
      <c r="L19" s="36">
        <v>13228</v>
      </c>
      <c r="M19" s="36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IF(SUM(D19,H19,L19)&gt;0,SUM(D19,H19,L19),0)</f>
      </c>
      <c r="Q19" s="119">
        <f>IF(P19&gt;0,SUM(P$7:P19)-SUM(O$7:O19),0)</f>
      </c>
      <c r="R19" s="118">
        <f>IF(P19&gt;0,IF(O19&gt;0,P19/O19,0),0)</f>
      </c>
      <c r="S19" s="1"/>
      <c r="T19" s="98">
        <f>T18+1</f>
      </c>
      <c r="U19" s="117" t="s">
        <v>46</v>
      </c>
      <c r="V19" s="36">
        <v>14000</v>
      </c>
      <c r="W19" s="36">
        <v>15766</v>
      </c>
      <c r="X19" s="36">
        <f>IF(W19&gt;0,SUM(W$7:W19)-SUM(V$7:V19),0)</f>
      </c>
      <c r="Y19" s="118">
        <f>IF(W19&gt;0,IF(V19&gt;0,W19/V19,0),0)</f>
      </c>
      <c r="Z19" s="36">
        <v>14000</v>
      </c>
      <c r="AA19" s="36">
        <v>10880</v>
      </c>
      <c r="AB19" s="36">
        <f>IF(AA19&gt;0,SUM(AA$7:AA19)-SUM(Z$7:Z19),0)</f>
      </c>
      <c r="AC19" s="118">
        <f>IF(AA19&gt;0,IF(Z19&gt;0,AA19/Z19,0),0)</f>
      </c>
      <c r="AD19" s="36">
        <v>14000</v>
      </c>
      <c r="AE19" s="36">
        <v>16984</v>
      </c>
      <c r="AF19" s="36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IF(SUM(W19,AA19,AE19)&gt;0,SUM(W19,AA19,AE19),0)</f>
      </c>
      <c r="AJ19" s="119">
        <f>IF(AI19&gt;0,SUM(AI$7:AI19)-SUM(AH$7:AH19),0)</f>
      </c>
      <c r="AK19" s="118">
        <f>IF(AI19&gt;0,IF(AH19&gt;0,AI19/AH19,0),0)</f>
      </c>
      <c r="AL19" s="1"/>
      <c r="AM19" s="98">
        <f>AM18+1</f>
      </c>
      <c r="AN19" s="117" t="s">
        <v>46</v>
      </c>
      <c r="AO19" s="36">
        <v>7000</v>
      </c>
      <c r="AP19" s="36">
        <v>12269</v>
      </c>
      <c r="AQ19" s="36">
        <f>IF(AP19&gt;0,SUM(AP$7:AP19)-SUM(AO$7:AO19),0)</f>
      </c>
      <c r="AR19" s="118">
        <f>IF(AP19&gt;0,IF(AO19&gt;0,AP19/AO19,0),0)</f>
      </c>
      <c r="AS19" s="36">
        <v>7000</v>
      </c>
      <c r="AT19" s="36">
        <v>12945</v>
      </c>
      <c r="AU19" s="36">
        <f>IF(AT19&gt;0,SUM(AT$7:AT19)-SUM(AS$7:AS19),0)</f>
      </c>
      <c r="AV19" s="118">
        <f>IF(AT19&gt;0,IF(AS19&gt;0,AT19/AS19,0),0)</f>
      </c>
      <c r="AW19" s="36">
        <v>7000</v>
      </c>
      <c r="AX19" s="36">
        <v>13433</v>
      </c>
      <c r="AY19" s="36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IF(SUM(AP19,AT19,AX19)&gt;0,SUM(AP19,AT19,AX19),0)</f>
      </c>
      <c r="BC19" s="119">
        <f>IF(BB19&gt;0,SUM(BB$7:BB19)-SUM(BA$7:BA19),0)</f>
      </c>
      <c r="BD19" s="118">
        <f>IF(BB19&gt;0,IF(BA19&gt;0,BB19/BA19,0),0)</f>
      </c>
      <c r="BE19" s="1"/>
      <c r="BF19" s="98">
        <f>BF18+1</f>
      </c>
      <c r="BG19" s="117" t="s">
        <v>46</v>
      </c>
      <c r="BH19" s="36">
        <v>22000</v>
      </c>
      <c r="BI19" s="36">
        <v>25643</v>
      </c>
      <c r="BJ19" s="36">
        <f>IF(BI19&gt;0,SUM(BI$7:BI19)-SUM(BH$7:BH19),0)</f>
      </c>
      <c r="BK19" s="118">
        <f>IF(BI19&gt;0,IF(BH19&gt;0,BI19/BH19,0),0)</f>
      </c>
      <c r="BL19" s="36">
        <v>8000</v>
      </c>
      <c r="BM19" s="36">
        <v>1</v>
      </c>
      <c r="BN19" s="36">
        <f>IF(BM19&gt;0,SUM(BM$7:BM19)-SUM(BL$7:BL19),0)</f>
      </c>
      <c r="BO19" s="118">
        <f>IF(BM19&gt;0,IF(BL19&gt;0,BM19/BL19,0),0)</f>
      </c>
      <c r="BP19" s="36">
        <v>12000</v>
      </c>
      <c r="BQ19" s="36">
        <v>18564</v>
      </c>
      <c r="BR19" s="36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19">
        <f>IF(BU19&gt;0,SUM(BU$7:BU19)-SUM(BT$7:BT19),0)</f>
      </c>
      <c r="BW19" s="118">
        <f>IF(BU19&gt;0,IF(BT19&gt;0,BU19/BT19,0),0)</f>
      </c>
      <c r="BX19" s="1"/>
      <c r="BY19" s="98">
        <f>BY18+1</f>
      </c>
      <c r="BZ19" s="117" t="s">
        <v>46</v>
      </c>
      <c r="CA19" s="36">
        <v>5000</v>
      </c>
      <c r="CB19" s="36">
        <v>4009</v>
      </c>
      <c r="CC19" s="36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40</v>
      </c>
      <c r="C20" s="36">
        <v>15000</v>
      </c>
      <c r="D20" s="36">
        <v>14091</v>
      </c>
      <c r="E20" s="36">
        <f>IF(D20&gt;0,SUM(D$7:D20)-SUM(C$7:C20),0)</f>
      </c>
      <c r="F20" s="118">
        <f>IF(D20&gt;0,IF(C20&gt;0,D20/C20,0),0)</f>
      </c>
      <c r="G20" s="146"/>
      <c r="H20" s="36"/>
      <c r="I20" s="36">
        <f>IF(H20&gt;0,SUM(H$7:H20)-SUM(G$7:G20),0)</f>
      </c>
      <c r="J20" s="118">
        <f>IF(H20&gt;0,IF(K20&gt;0,H20/K20,0),0)</f>
      </c>
      <c r="K20" s="36">
        <v>15000</v>
      </c>
      <c r="L20" s="36">
        <v>15445</v>
      </c>
      <c r="M20" s="36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IF(SUM(D20,H20,L20)&gt;0,SUM(D20,H20,L20),0)</f>
      </c>
      <c r="Q20" s="119">
        <f>IF(P20&gt;0,SUM(P$7:P20)-SUM(O$7:O20),0)</f>
      </c>
      <c r="R20" s="118">
        <f>IF(P20&gt;0,IF(O20&gt;0,P20/O20,0),0)</f>
      </c>
      <c r="S20" s="1"/>
      <c r="T20" s="98">
        <f>T19+1</f>
      </c>
      <c r="U20" s="117" t="s">
        <v>40</v>
      </c>
      <c r="V20" s="36">
        <v>14000</v>
      </c>
      <c r="W20" s="36">
        <v>17008</v>
      </c>
      <c r="X20" s="36">
        <f>IF(W20&gt;0,SUM(W$7:W20)-SUM(V$7:V20),0)</f>
      </c>
      <c r="Y20" s="118">
        <f>IF(W20&gt;0,IF(V20&gt;0,W20/V20,0),0)</f>
      </c>
      <c r="Z20" s="36">
        <v>14000</v>
      </c>
      <c r="AA20" s="36">
        <v>13397</v>
      </c>
      <c r="AB20" s="36">
        <f>IF(AA20&gt;0,SUM(AA$7:AA20)-SUM(Z$7:Z20),0)</f>
      </c>
      <c r="AC20" s="118">
        <f>IF(AA20&gt;0,IF(Z20&gt;0,AA20/Z20,0),0)</f>
      </c>
      <c r="AD20" s="36">
        <v>14000</v>
      </c>
      <c r="AE20" s="36">
        <v>15698</v>
      </c>
      <c r="AF20" s="36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IF(SUM(W20,AA20,AE20)&gt;0,SUM(W20,AA20,AE20),0)</f>
      </c>
      <c r="AJ20" s="119">
        <f>IF(AI20&gt;0,SUM(AI$7:AI20)-SUM(AH$7:AH20),0)</f>
      </c>
      <c r="AK20" s="118">
        <f>IF(AI20&gt;0,IF(AH20&gt;0,AI20/AH20,0),0)</f>
      </c>
      <c r="AL20" s="1"/>
      <c r="AM20" s="98">
        <f>AM19+1</f>
      </c>
      <c r="AN20" s="117" t="s">
        <v>40</v>
      </c>
      <c r="AO20" s="36">
        <v>7000</v>
      </c>
      <c r="AP20" s="36">
        <v>12408</v>
      </c>
      <c r="AQ20" s="36">
        <f>IF(AP20&gt;0,SUM(AP$7:AP20)-SUM(AO$7:AO20),0)</f>
      </c>
      <c r="AR20" s="118">
        <f>IF(AP20&gt;0,IF(AO20&gt;0,AP20/AO20,0),0)</f>
      </c>
      <c r="AS20" s="36">
        <v>7000</v>
      </c>
      <c r="AT20" s="36">
        <v>12286</v>
      </c>
      <c r="AU20" s="36">
        <f>IF(AT20&gt;0,SUM(AT$7:AT20)-SUM(AS$7:AS20),0)</f>
      </c>
      <c r="AV20" s="118">
        <f>IF(AT20&gt;0,IF(AS20&gt;0,AT20/AS20,0),0)</f>
      </c>
      <c r="AW20" s="36">
        <v>7000</v>
      </c>
      <c r="AX20" s="36">
        <v>12447</v>
      </c>
      <c r="AY20" s="36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IF(SUM(AP20,AT20,AX20)&gt;0,SUM(AP20,AT20,AX20),0)</f>
      </c>
      <c r="BC20" s="119">
        <f>IF(BB20&gt;0,SUM(BB$7:BB20)-SUM(BA$7:BA20),0)</f>
      </c>
      <c r="BD20" s="118">
        <f>IF(BB20&gt;0,IF(BA20&gt;0,BB20/BA20,0),0)</f>
      </c>
      <c r="BE20" s="1"/>
      <c r="BF20" s="98">
        <f>BF19+1</f>
      </c>
      <c r="BG20" s="117" t="s">
        <v>40</v>
      </c>
      <c r="BH20" s="36">
        <v>22000</v>
      </c>
      <c r="BI20" s="36">
        <v>22861</v>
      </c>
      <c r="BJ20" s="36">
        <f>IF(BI20&gt;0,SUM(BI$7:BI20)-SUM(BH$7:BH20),0)</f>
      </c>
      <c r="BK20" s="118">
        <f>IF(BI20&gt;0,IF(BH20&gt;0,BI20/BH20,0),0)</f>
      </c>
      <c r="BL20" s="36">
        <v>8000</v>
      </c>
      <c r="BM20" s="36">
        <v>3845</v>
      </c>
      <c r="BN20" s="36">
        <f>IF(BM20&gt;0,SUM(BM$7:BM20)-SUM(BL$7:BL20),0)</f>
      </c>
      <c r="BO20" s="118">
        <f>IF(BM20&gt;0,IF(BL20&gt;0,BM20/BL20,0),0)</f>
      </c>
      <c r="BP20" s="36">
        <v>12000</v>
      </c>
      <c r="BQ20" s="36">
        <v>15605</v>
      </c>
      <c r="BR20" s="36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19">
        <f>IF(BU20&gt;0,SUM(BU$7:BU20)-SUM(BT$7:BT20),0)</f>
      </c>
      <c r="BW20" s="118">
        <f>IF(BU20&gt;0,IF(BT20&gt;0,BU20/BT20,0),0)</f>
      </c>
      <c r="BX20" s="1"/>
      <c r="BY20" s="98">
        <f>BY19+1</f>
      </c>
      <c r="BZ20" s="117" t="s">
        <v>40</v>
      </c>
      <c r="CA20" s="36">
        <v>5000</v>
      </c>
      <c r="CB20" s="36">
        <v>4791</v>
      </c>
      <c r="CC20" s="36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41</v>
      </c>
      <c r="C21" s="36">
        <v>15000</v>
      </c>
      <c r="D21" s="36">
        <v>14009</v>
      </c>
      <c r="E21" s="36">
        <f>IF(D21&gt;0,SUM(D$7:D21)-SUM(C$7:C21),0)</f>
      </c>
      <c r="F21" s="118">
        <f>IF(D21&gt;0,IF(C21&gt;0,D21/C21,0),0)</f>
      </c>
      <c r="G21" s="144"/>
      <c r="H21" s="36"/>
      <c r="I21" s="36">
        <f>IF(H21&gt;0,SUM(H$7:H21)-SUM(G$7:G21),0)</f>
      </c>
      <c r="J21" s="118">
        <f>IF(H21&gt;0,IF(K21&gt;0,H21/K21,0),0)</f>
      </c>
      <c r="K21" s="36">
        <v>15000</v>
      </c>
      <c r="L21" s="36">
        <v>18031</v>
      </c>
      <c r="M21" s="36"/>
      <c r="N21" s="118">
        <f>IF(L21&gt;0,IF(K21&gt;0,L21/K21,0),0)</f>
      </c>
      <c r="O21" s="119">
        <f>IF(SUM(C21,G21,K21)&gt;0,SUM(C21,G21,K21),0)</f>
      </c>
      <c r="P21" s="119">
        <f>IF(SUM(D21,H21,L21)&gt;0,SUM(D21,H21,L21),0)</f>
      </c>
      <c r="Q21" s="119">
        <f>IF(P21&gt;0,SUM(P$7:P21)-SUM(O$7:O21),0)</f>
      </c>
      <c r="R21" s="118">
        <f>IF(P21&gt;0,IF(O21&gt;0,P21/O21,0),0)</f>
      </c>
      <c r="S21" s="1"/>
      <c r="T21" s="98">
        <f>T20+1</f>
      </c>
      <c r="U21" s="117" t="s">
        <v>41</v>
      </c>
      <c r="V21" s="36">
        <v>14000</v>
      </c>
      <c r="W21" s="36">
        <v>17031</v>
      </c>
      <c r="X21" s="36">
        <f>IF(W21&gt;0,SUM(W$7:W21)-SUM(V$7:V21),0)</f>
      </c>
      <c r="Y21" s="118">
        <f>IF(W21&gt;0,IF(V21&gt;0,W21/V21,0),0)</f>
      </c>
      <c r="Z21" s="36">
        <v>14000</v>
      </c>
      <c r="AA21" s="36">
        <v>8498</v>
      </c>
      <c r="AB21" s="36">
        <f>IF(AA21&gt;0,SUM(AA$7:AA21)-SUM(Z$7:Z21),0)</f>
      </c>
      <c r="AC21" s="118">
        <f>IF(AA21&gt;0,IF(Z21&gt;0,AA21/Z21,0),0)</f>
      </c>
      <c r="AD21" s="36">
        <v>14000</v>
      </c>
      <c r="AE21" s="36">
        <v>15656</v>
      </c>
      <c r="AF21" s="36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IF(SUM(W21,AA21,AE21)&gt;0,SUM(W21,AA21,AE21),0)</f>
      </c>
      <c r="AJ21" s="119">
        <f>IF(AI21&gt;0,SUM(AI$7:AI21)-SUM(AH$7:AH21),0)</f>
      </c>
      <c r="AK21" s="118">
        <f>IF(AI21&gt;0,IF(AH21&gt;0,AI21/AH21,0),0)</f>
      </c>
      <c r="AL21" s="1"/>
      <c r="AM21" s="98">
        <f>AM20+1</f>
      </c>
      <c r="AN21" s="117" t="s">
        <v>41</v>
      </c>
      <c r="AO21" s="36">
        <v>7000</v>
      </c>
      <c r="AP21" s="36">
        <v>10551</v>
      </c>
      <c r="AQ21" s="36">
        <f>IF(AP21&gt;0,SUM(AP$7:AP21)-SUM(AO$7:AO21),0)</f>
      </c>
      <c r="AR21" s="118">
        <f>IF(AP21&gt;0,IF(AO21&gt;0,AP21/AO21,0),0)</f>
      </c>
      <c r="AS21" s="36">
        <v>7000</v>
      </c>
      <c r="AT21" s="36">
        <v>10927</v>
      </c>
      <c r="AU21" s="36">
        <f>IF(AT21&gt;0,SUM(AT$7:AT21)-SUM(AS$7:AS21),0)</f>
      </c>
      <c r="AV21" s="118">
        <f>IF(AT21&gt;0,IF(AS21&gt;0,AT21/AS21,0),0)</f>
      </c>
      <c r="AW21" s="36">
        <v>7000</v>
      </c>
      <c r="AX21" s="36">
        <v>12799</v>
      </c>
      <c r="AY21" s="36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IF(SUM(AP21,AT21,AX21)&gt;0,SUM(AP21,AT21,AX21),0)</f>
      </c>
      <c r="BC21" s="119">
        <f>IF(BB21&gt;0,SUM(BB$7:BB21)-SUM(BA$7:BA21),0)</f>
      </c>
      <c r="BD21" s="118">
        <f>IF(BB21&gt;0,IF(BA21&gt;0,BB21/BA21,0),0)</f>
      </c>
      <c r="BE21" s="1"/>
      <c r="BF21" s="98">
        <f>BF20+1</f>
      </c>
      <c r="BG21" s="117" t="s">
        <v>41</v>
      </c>
      <c r="BH21" s="36">
        <v>22000</v>
      </c>
      <c r="BI21" s="36">
        <v>21821</v>
      </c>
      <c r="BJ21" s="36">
        <f>IF(BI21&gt;0,SUM(BI$7:BI21)-SUM(BH$7:BH21),0)</f>
      </c>
      <c r="BK21" s="118">
        <f>IF(BI21&gt;0,IF(BH21&gt;0,BI21/BH21,0),0)</f>
      </c>
      <c r="BL21" s="36">
        <v>8000</v>
      </c>
      <c r="BM21" s="36">
        <v>15652</v>
      </c>
      <c r="BN21" s="36">
        <f>IF(BM21&gt;0,SUM(BM$7:BM21)-SUM(BL$7:BL21),0)</f>
      </c>
      <c r="BO21" s="118">
        <f>IF(BM21&gt;0,IF(BL21&gt;0,BM21/BL21,0),0)</f>
      </c>
      <c r="BP21" s="36">
        <v>12000</v>
      </c>
      <c r="BQ21" s="36">
        <v>20413</v>
      </c>
      <c r="BR21" s="36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19">
        <f>IF(BU21&gt;0,SUM(BU$7:BU21)-SUM(BT$7:BT21),0)</f>
      </c>
      <c r="BW21" s="118">
        <f>IF(BU21&gt;0,IF(BT21&gt;0,BU21/BT21,0),0)</f>
      </c>
      <c r="BX21" s="1"/>
      <c r="BY21" s="98">
        <f>BY20+1</f>
      </c>
      <c r="BZ21" s="117" t="s">
        <v>41</v>
      </c>
      <c r="CA21" s="36">
        <v>5000</v>
      </c>
      <c r="CB21" s="36">
        <v>5474</v>
      </c>
      <c r="CC21" s="36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42</v>
      </c>
      <c r="C22" s="36"/>
      <c r="D22" s="36"/>
      <c r="E22" s="36">
        <f>IF(D22&gt;0,SUM(D$7:D22)-SUM(C$7:C22),0)</f>
      </c>
      <c r="F22" s="118">
        <f>IF(D22&gt;0,IF(C22&gt;0,D22/C22,0),0)</f>
      </c>
      <c r="G22" s="144"/>
      <c r="H22" s="36"/>
      <c r="I22" s="36">
        <f>IF(H22&gt;0,SUM(H$7:H22)-SUM(G$7:G22),0)</f>
      </c>
      <c r="J22" s="118">
        <f>IF(H22&gt;0,IF(K22&gt;0,H22/K22,0),0)</f>
      </c>
      <c r="K22" s="36"/>
      <c r="L22" s="36"/>
      <c r="M22" s="36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IF(SUM(D22,H22,L22)&gt;0,SUM(D22,H22,L22),0)</f>
      </c>
      <c r="Q22" s="119">
        <f>IF(P22&gt;0,SUM(P$7:P22)-SUM(O$7:O22),0)</f>
      </c>
      <c r="R22" s="118">
        <f>IF(P22&gt;0,IF(O22&gt;0,P22/O22,0),0)</f>
      </c>
      <c r="S22" s="1"/>
      <c r="T22" s="98">
        <f>T21+1</f>
      </c>
      <c r="U22" s="117" t="s">
        <v>42</v>
      </c>
      <c r="V22" s="36"/>
      <c r="W22" s="36"/>
      <c r="X22" s="36">
        <f>IF(W22&gt;0,SUM(W$7:W22)-SUM(V$7:V22),0)</f>
      </c>
      <c r="Y22" s="118">
        <f>IF(W22&gt;0,IF(V22&gt;0,W22/V22,0),0)</f>
      </c>
      <c r="Z22" s="36"/>
      <c r="AA22" s="36">
        <v>3820</v>
      </c>
      <c r="AB22" s="36">
        <f>IF(AA22&gt;0,SUM(AA$7:AA22)-SUM(Z$7:Z22),0)</f>
      </c>
      <c r="AC22" s="118">
        <f>IF(AA22&gt;0,IF(Z22&gt;0,AA22/Z22,0),0)</f>
      </c>
      <c r="AD22" s="36"/>
      <c r="AE22" s="36"/>
      <c r="AF22" s="36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IF(SUM(W22,AA22,AE22)&gt;0,SUM(W22,AA22,AE22),0)</f>
      </c>
      <c r="AJ22" s="119">
        <f>IF(AI22&gt;0,SUM(AI$7:AI22)-SUM(AH$7:AH22),0)</f>
      </c>
      <c r="AK22" s="118">
        <f>IF(AI22&gt;0,IF(AH22&gt;0,AI22/AH22,0),0)</f>
      </c>
      <c r="AL22" s="1"/>
      <c r="AM22" s="98">
        <f>AM21+1</f>
      </c>
      <c r="AN22" s="117" t="s">
        <v>42</v>
      </c>
      <c r="AO22" s="36"/>
      <c r="AP22" s="36"/>
      <c r="AQ22" s="36">
        <f>IF(AP22&gt;0,SUM(AP$7:AP22)-SUM(AO$7:AO22),0)</f>
      </c>
      <c r="AR22" s="118">
        <f>IF(AP22&gt;0,IF(AO22&gt;0,AP22/AO22,0),0)</f>
      </c>
      <c r="AS22" s="36"/>
      <c r="AT22" s="36"/>
      <c r="AU22" s="36">
        <f>IF(AT22&gt;0,SUM(AT$7:AT22)-SUM(AS$7:AS22),0)</f>
      </c>
      <c r="AV22" s="118">
        <f>IF(AT22&gt;0,IF(AS22&gt;0,AT22/AS22,0),0)</f>
      </c>
      <c r="AW22" s="36"/>
      <c r="AX22" s="36"/>
      <c r="AY22" s="36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IF(SUM(AP22,AT22,AX22)&gt;0,SUM(AP22,AT22,AX22),0)</f>
      </c>
      <c r="BC22" s="119">
        <f>IF(BB22&gt;0,SUM(BB$7:BB22)-SUM(BA$7:BA22),0)</f>
      </c>
      <c r="BD22" s="118">
        <f>IF(BB22&gt;0,IF(BA22&gt;0,BB22/BA22,0),0)</f>
      </c>
      <c r="BE22" s="1"/>
      <c r="BF22" s="98">
        <f>BF21+1</f>
      </c>
      <c r="BG22" s="117" t="s">
        <v>42</v>
      </c>
      <c r="BH22" s="36"/>
      <c r="BI22" s="36"/>
      <c r="BJ22" s="36">
        <f>IF(BI22&gt;0,SUM(BI$7:BI22)-SUM(BH$7:BH22),0)</f>
      </c>
      <c r="BK22" s="118">
        <f>IF(BI22&gt;0,IF(BH22&gt;0,BI22/BH22,0),0)</f>
      </c>
      <c r="BL22" s="36"/>
      <c r="BM22" s="36"/>
      <c r="BN22" s="36">
        <f>IF(BM22&gt;0,SUM(BM$7:BM22)-SUM(BL$7:BL22),0)</f>
      </c>
      <c r="BO22" s="118">
        <f>IF(BM22&gt;0,IF(BL22&gt;0,BM22/BL22,0),0)</f>
      </c>
      <c r="BP22" s="36"/>
      <c r="BQ22" s="36"/>
      <c r="BR22" s="36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19">
        <f>IF(BU22&gt;0,SUM(BU$7:BU22)-SUM(BT$7:BT22),0)</f>
      </c>
      <c r="BW22" s="118">
        <f>IF(BU22&gt;0,IF(BT22&gt;0,BU22/BT22,0),0)</f>
      </c>
      <c r="BX22" s="1"/>
      <c r="BY22" s="98">
        <f>BY21+1</f>
      </c>
      <c r="BZ22" s="117" t="s">
        <v>42</v>
      </c>
      <c r="CA22" s="36"/>
      <c r="CB22" s="36"/>
      <c r="CC22" s="36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43</v>
      </c>
      <c r="C23" s="36"/>
      <c r="D23" s="36"/>
      <c r="E23" s="36">
        <f>IF(D23&gt;0,SUM(D$7:D23)-SUM(C$7:C23),0)</f>
      </c>
      <c r="F23" s="118">
        <f>IF(D23&gt;0,IF(C23&gt;0,D23/C23,0),0)</f>
      </c>
      <c r="G23" s="144"/>
      <c r="H23" s="36"/>
      <c r="I23" s="36">
        <f>IF(H23&gt;0,SUM(H$7:H23)-SUM(G$7:G23),0)</f>
      </c>
      <c r="J23" s="118">
        <f>IF(H23&gt;0,IF(K23&gt;0,H23/K23,0),0)</f>
      </c>
      <c r="K23" s="36"/>
      <c r="L23" s="36"/>
      <c r="M23" s="36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IF(SUM(D23,H23,L23)&gt;0,SUM(D23,H23,L23),0)</f>
      </c>
      <c r="Q23" s="119">
        <f>IF(P23&gt;0,SUM(P$7:P23)-SUM(O$7:O23),0)</f>
      </c>
      <c r="R23" s="118">
        <f>IF(P23&gt;0,IF(O23&gt;0,P23/O23,0),0)</f>
      </c>
      <c r="S23" s="1"/>
      <c r="T23" s="98">
        <f>T22+1</f>
      </c>
      <c r="U23" s="117" t="s">
        <v>43</v>
      </c>
      <c r="V23" s="36"/>
      <c r="W23" s="36"/>
      <c r="X23" s="36">
        <f>IF(W23&gt;0,SUM(W$7:W23)-SUM(V$7:V23),0)</f>
      </c>
      <c r="Y23" s="118">
        <f>IF(W23&gt;0,IF(V23&gt;0,W23/V23,0),0)</f>
      </c>
      <c r="Z23" s="36"/>
      <c r="AA23" s="36"/>
      <c r="AB23" s="36"/>
      <c r="AC23" s="118">
        <f>IF(AA23&gt;0,IF(Z23&gt;0,AA23/Z23,0),0)</f>
      </c>
      <c r="AD23" s="36"/>
      <c r="AE23" s="36"/>
      <c r="AF23" s="36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IF(SUM(W23,AA23,AE23)&gt;0,SUM(W23,AA23,AE23),0)</f>
      </c>
      <c r="AJ23" s="119">
        <f>IF(AI23&gt;0,SUM(AI$7:AI23)-SUM(AH$7:AH23),0)</f>
      </c>
      <c r="AK23" s="118">
        <f>IF(AI23&gt;0,IF(AH23&gt;0,AI23/AH23,0),0)</f>
      </c>
      <c r="AL23" s="1"/>
      <c r="AM23" s="98">
        <f>AM22+1</f>
      </c>
      <c r="AN23" s="117" t="s">
        <v>43</v>
      </c>
      <c r="AO23" s="36"/>
      <c r="AP23" s="36"/>
      <c r="AQ23" s="36">
        <f>IF(AP23&gt;0,SUM(AP$7:AP23)-SUM(AO$7:AO22),0)</f>
      </c>
      <c r="AR23" s="118">
        <f>IF(AP23&gt;0,IF(AO18&gt;0,AP23/AO18,0),0)</f>
      </c>
      <c r="AS23" s="36"/>
      <c r="AT23" s="36"/>
      <c r="AU23" s="36">
        <f>IF(AT23&gt;0,SUM(AT$7:AT23)-SUM(AS$7:AS23),0)</f>
      </c>
      <c r="AV23" s="118">
        <f>IF(AT23&gt;0,IF(AS23&gt;0,AT23/AS23,0),0)</f>
      </c>
      <c r="AW23" s="36"/>
      <c r="AX23" s="36"/>
      <c r="AY23" s="36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IF(SUM(AP23,AT23,AX23)&gt;0,SUM(AP23,AT23,AX23),0)</f>
      </c>
      <c r="BC23" s="119">
        <f>IF(BB23&gt;0,SUM(BB$7:BB23)-SUM(BA$7:BA23),0)</f>
      </c>
      <c r="BD23" s="118">
        <f>IF(BB23&gt;0,IF(BA23&gt;0,BB23/BA23,0),0)</f>
      </c>
      <c r="BE23" s="1"/>
      <c r="BF23" s="98">
        <f>BF22+1</f>
      </c>
      <c r="BG23" s="117" t="s">
        <v>43</v>
      </c>
      <c r="BH23" s="36"/>
      <c r="BI23" s="36"/>
      <c r="BJ23" s="36">
        <f>IF(BI23&gt;0,SUM(BI$7:BI23)-SUM(BH$7:BH23),0)</f>
      </c>
      <c r="BK23" s="118">
        <f>IF(BI23&gt;0,IF(BH23&gt;0,BI23/BH23,0),0)</f>
      </c>
      <c r="BL23" s="36"/>
      <c r="BM23" s="36"/>
      <c r="BN23" s="36">
        <f>IF(BM23&gt;0,SUM(BM$7:BM23)-SUM(BL$7:BL23),0)</f>
      </c>
      <c r="BO23" s="118">
        <f>IF(BM23&gt;0,IF(BL23&gt;0,BM23/BL23,0),0)</f>
      </c>
      <c r="BP23" s="36"/>
      <c r="BQ23" s="36"/>
      <c r="BR23" s="36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19">
        <f>IF(BU23&gt;0,SUM(BU$7:BU23)-SUM(BT$7:BT23),0)</f>
      </c>
      <c r="BW23" s="118">
        <f>IF(BU23&gt;0,IF(BT23&gt;0,BU23/BT23,0),0)</f>
      </c>
      <c r="BX23" s="1"/>
      <c r="BY23" s="98">
        <f>BY22+1</f>
      </c>
      <c r="BZ23" s="117" t="s">
        <v>43</v>
      </c>
      <c r="CA23" s="36"/>
      <c r="CB23" s="36"/>
      <c r="CC23" s="36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44</v>
      </c>
      <c r="C24" s="36">
        <v>15000</v>
      </c>
      <c r="D24" s="36">
        <v>16708</v>
      </c>
      <c r="E24" s="36">
        <f>IF(D24&gt;0,SUM(D$7:D24)-SUM(C$7:C24),0)</f>
      </c>
      <c r="F24" s="118">
        <f>IF(D24&gt;0,IF(C24&gt;0,D24/C24,0),0)</f>
      </c>
      <c r="G24" s="144"/>
      <c r="H24" s="36"/>
      <c r="I24" s="36">
        <f>IF(H24&gt;0,SUM(H$7:H24)-SUM(G$7:G24),0)</f>
      </c>
      <c r="J24" s="118">
        <f>IF(H24&gt;0,IF(K24&gt;0,H24/K24,0),0)</f>
      </c>
      <c r="K24" s="36">
        <v>15000</v>
      </c>
      <c r="L24" s="36">
        <v>6774</v>
      </c>
      <c r="M24" s="36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IF(SUM(D24,H24,L24)&gt;0,SUM(D24,H24,L24),0)</f>
      </c>
      <c r="Q24" s="119">
        <f>IF(P24&gt;0,SUM(P$7:P24)-SUM(O$7:O24),0)</f>
      </c>
      <c r="R24" s="118">
        <f>IF(P24&gt;0,IF(O24&gt;0,P24/O24,0),0)</f>
      </c>
      <c r="S24" s="1"/>
      <c r="T24" s="98">
        <f>T23+1</f>
      </c>
      <c r="U24" s="117" t="s">
        <v>44</v>
      </c>
      <c r="V24" s="36">
        <v>14000</v>
      </c>
      <c r="W24" s="36">
        <v>10301</v>
      </c>
      <c r="X24" s="36">
        <f>IF(W24&gt;0,SUM(W$7:W24)-SUM(V$7:V24),0)</f>
      </c>
      <c r="Y24" s="118">
        <f>IF(W24&gt;0,IF(V24&gt;0,W24/V24,0),0)</f>
      </c>
      <c r="Z24" s="36">
        <v>14000</v>
      </c>
      <c r="AA24" s="36">
        <v>12038</v>
      </c>
      <c r="AB24" s="36">
        <f>IF(AA24&gt;0,SUM(AA$7:AA24)-SUM(Z$7:Z24),0)</f>
      </c>
      <c r="AC24" s="118">
        <f>IF(AA24&gt;0,IF(Z24&gt;0,AA24/Z24,0),0)</f>
      </c>
      <c r="AD24" s="36">
        <v>14000</v>
      </c>
      <c r="AE24" s="36">
        <v>8802</v>
      </c>
      <c r="AF24" s="36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IF(SUM(W24,AA24,AE24)&gt;0,SUM(W24,AA24,AE24),0)</f>
      </c>
      <c r="AJ24" s="119">
        <f>IF(AI24&gt;0,SUM(AI$7:AI24)-SUM(AH$7:AH24),0)</f>
      </c>
      <c r="AK24" s="118">
        <f>IF(AI24&gt;0,IF(AH24&gt;0,AI24/AH24,0),0)</f>
      </c>
      <c r="AL24" s="1"/>
      <c r="AM24" s="98">
        <f>AM23+1</f>
      </c>
      <c r="AN24" s="117" t="s">
        <v>44</v>
      </c>
      <c r="AO24" s="36">
        <v>7000</v>
      </c>
      <c r="AP24" s="36">
        <v>5020</v>
      </c>
      <c r="AQ24" s="36">
        <f>IF(AP24&gt;0,SUM(AP$7:AP24)-SUM(AO$7:AO24),0)</f>
      </c>
      <c r="AR24" s="118">
        <f>IF(AP24&gt;0,IF(AO24&gt;0,AP24/AO24,0),0)</f>
      </c>
      <c r="AS24" s="36">
        <v>7000</v>
      </c>
      <c r="AT24" s="36">
        <v>8841</v>
      </c>
      <c r="AU24" s="36">
        <f>IF(AT24&gt;0,SUM(AT$7:AT24)-SUM(AS$7:AS24),0)</f>
      </c>
      <c r="AV24" s="118">
        <f>IF(AT24&gt;0,IF(AS24&gt;0,AT24/AS24,0),0)</f>
      </c>
      <c r="AW24" s="36">
        <v>7000</v>
      </c>
      <c r="AX24" s="36">
        <v>8150</v>
      </c>
      <c r="AY24" s="36"/>
      <c r="AZ24" s="118">
        <f>IF(AX24&gt;0,IF(AW24&gt;0,AX24/AW24,0),0)</f>
      </c>
      <c r="BA24" s="119">
        <f>IF(SUM(AO24,AS24,AW24)&gt;0,SUM(AO24,AS24,AW24),0)</f>
      </c>
      <c r="BB24" s="119">
        <f>IF(SUM(AP24,AT24,AX24)&gt;0,SUM(AP24,AT24,AX24),0)</f>
      </c>
      <c r="BC24" s="119">
        <f>IF(BB24&gt;0,SUM(BB$7:BB24)-SUM(BA$7:BA24),0)</f>
      </c>
      <c r="BD24" s="118">
        <f>IF(BB24&gt;0,IF(BA24&gt;0,BB24/BA24,0),0)</f>
      </c>
      <c r="BE24" s="1"/>
      <c r="BF24" s="98">
        <f>BF23+1</f>
      </c>
      <c r="BG24" s="117" t="s">
        <v>44</v>
      </c>
      <c r="BH24" s="36">
        <v>22000</v>
      </c>
      <c r="BI24" s="36">
        <v>13145</v>
      </c>
      <c r="BJ24" s="36">
        <f>IF(BI24&gt;0,SUM(BI$7:BI24)-SUM(BH$7:BH24),0)</f>
      </c>
      <c r="BK24" s="118">
        <f>IF(BI24&gt;0,IF(BH24&gt;0,BI24/BH24,0),0)</f>
      </c>
      <c r="BL24" s="36">
        <v>8000</v>
      </c>
      <c r="BM24" s="36">
        <v>8867</v>
      </c>
      <c r="BN24" s="36">
        <f>IF(BM24&gt;0,SUM(BM$7:BM24)-SUM(BL$7:BL24),0)</f>
      </c>
      <c r="BO24" s="118">
        <f>IF(BM24&gt;0,IF(BL24&gt;0,BM24/BL24,0),0)</f>
      </c>
      <c r="BP24" s="36">
        <v>12000</v>
      </c>
      <c r="BQ24" s="36">
        <v>13264</v>
      </c>
      <c r="BR24" s="36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19">
        <f>IF(BU24&gt;0,SUM(BU$7:BU24)-SUM(BT$7:BT24),0)</f>
      </c>
      <c r="BW24" s="118">
        <f>IF(BU24&gt;0,IF(BT24&gt;0,BU24/BT24,0),0)</f>
      </c>
      <c r="BX24" s="1"/>
      <c r="BY24" s="98">
        <f>BY23+1</f>
      </c>
      <c r="BZ24" s="117" t="s">
        <v>44</v>
      </c>
      <c r="CA24" s="36">
        <v>5000</v>
      </c>
      <c r="CB24" s="36">
        <v>4252</v>
      </c>
      <c r="CC24" s="36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45</v>
      </c>
      <c r="C25" s="36">
        <v>15000</v>
      </c>
      <c r="D25" s="36">
        <v>16310</v>
      </c>
      <c r="E25" s="36">
        <f>IF(D25&gt;0,SUM(D$7:D25)-SUM(C$7:C25),0)</f>
      </c>
      <c r="F25" s="118">
        <f>IF(D25&gt;0,IF(C25&gt;0,D25/C25,0),0)</f>
      </c>
      <c r="G25" s="144"/>
      <c r="H25" s="36"/>
      <c r="I25" s="36">
        <f>IF(H25&gt;0,SUM(H$7:H25)-SUM(G$7:G25),0)</f>
      </c>
      <c r="J25" s="118">
        <f>IF(H25&gt;0,IF(K25&gt;0,H25/K25,0),0)</f>
      </c>
      <c r="K25" s="36">
        <v>15000</v>
      </c>
      <c r="L25" s="36">
        <v>16393</v>
      </c>
      <c r="M25" s="36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IF(SUM(D25,H25,L25)&gt;0,SUM(D25,H25,L25),0)</f>
      </c>
      <c r="Q25" s="119">
        <f>IF(P25&gt;0,SUM(P$7:P25)-SUM(O$7:O25),0)</f>
      </c>
      <c r="R25" s="118">
        <f>IF(P25&gt;0,IF(O25&gt;0,P25/O25,0),0)</f>
      </c>
      <c r="S25" s="1"/>
      <c r="T25" s="98">
        <f>T24+1</f>
      </c>
      <c r="U25" s="117" t="s">
        <v>45</v>
      </c>
      <c r="V25" s="36">
        <v>14000</v>
      </c>
      <c r="W25" s="36">
        <v>6037</v>
      </c>
      <c r="X25" s="36">
        <f>IF(W25&gt;0,SUM(W$7:W25)-SUM(V$7:V25),0)</f>
      </c>
      <c r="Y25" s="118">
        <f>IF(W25&gt;0,IF(V25&gt;0,W25/V25,0),0)</f>
      </c>
      <c r="Z25" s="36">
        <v>14000</v>
      </c>
      <c r="AA25" s="36">
        <v>8631</v>
      </c>
      <c r="AB25" s="36">
        <f>IF(AA25&gt;0,SUM(AA$7:AA25)-SUM(Z$7:Z25),0)</f>
      </c>
      <c r="AC25" s="118">
        <f>IF(AA25&gt;0,IF(Z25&gt;0,AA25/Z25,0),0)</f>
      </c>
      <c r="AD25" s="36">
        <v>14000</v>
      </c>
      <c r="AE25" s="36">
        <v>8554</v>
      </c>
      <c r="AF25" s="36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IF(SUM(W25,AA25,AE25)&gt;0,SUM(W25,AA25,AE25),0)</f>
      </c>
      <c r="AJ25" s="119">
        <f>IF(AI25&gt;0,SUM(AI$7:AI25)-SUM(AH$7:AH25),0)</f>
      </c>
      <c r="AK25" s="118">
        <f>IF(AI25&gt;0,IF(AH25&gt;0,AI25/AH25,0),0)</f>
      </c>
      <c r="AL25" s="1"/>
      <c r="AM25" s="98">
        <f>AM24+1</f>
      </c>
      <c r="AN25" s="117" t="s">
        <v>45</v>
      </c>
      <c r="AO25" s="36">
        <v>7000</v>
      </c>
      <c r="AP25" s="36">
        <v>4978</v>
      </c>
      <c r="AQ25" s="36">
        <f>IF(AP25&gt;0,SUM(AP$7:AP25)-SUM(AO$7:AO25),0)</f>
      </c>
      <c r="AR25" s="118">
        <f>IF(AP25&gt;0,IF(AO25&gt;0,AP25/AO25,0),0)</f>
      </c>
      <c r="AS25" s="36">
        <v>7000</v>
      </c>
      <c r="AT25" s="36">
        <v>6569</v>
      </c>
      <c r="AU25" s="36">
        <f>IF(AT25&gt;0,SUM(AT$7:AT25)-SUM(AS$7:AS25),0)</f>
      </c>
      <c r="AV25" s="118">
        <f>IF(AT25&gt;0,IF(AS25&gt;0,AT25/AS25,0),0)</f>
      </c>
      <c r="AW25" s="36">
        <v>7000</v>
      </c>
      <c r="AX25" s="36">
        <v>6469</v>
      </c>
      <c r="AY25" s="36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IF(SUM(AP25,AT25,AX25)&gt;0,SUM(AP25,AT25,AX25),0)</f>
      </c>
      <c r="BC25" s="119">
        <f>IF(BB25&gt;0,SUM(BB$7:BB25)-SUM(BA$7:BA25),0)</f>
      </c>
      <c r="BD25" s="118">
        <f>IF(BB25&gt;0,IF(BA25&gt;0,BB25/BA25,0),0)</f>
      </c>
      <c r="BE25" s="1"/>
      <c r="BF25" s="98">
        <f>BF24+1</f>
      </c>
      <c r="BG25" s="117" t="s">
        <v>45</v>
      </c>
      <c r="BH25" s="36">
        <v>22000</v>
      </c>
      <c r="BI25" s="36">
        <v>12519</v>
      </c>
      <c r="BJ25" s="36">
        <f>IF(BI25&gt;0,SUM(BI$7:BI25)-SUM(BH$7:BH25),0)</f>
      </c>
      <c r="BK25" s="118">
        <f>IF(BI25&gt;0,IF(BH25&gt;0,BI25/BH25,0),0)</f>
      </c>
      <c r="BL25" s="36">
        <v>8000</v>
      </c>
      <c r="BM25" s="36">
        <v>5498</v>
      </c>
      <c r="BN25" s="36">
        <f>IF(BM25&gt;0,SUM(BM$7:BM25)-SUM(BL$7:BL25),0)</f>
      </c>
      <c r="BO25" s="118">
        <f>IF(BM25&gt;0,IF(BL25&gt;0,BM25/BL25,0),0)</f>
      </c>
      <c r="BP25" s="36">
        <v>12000</v>
      </c>
      <c r="BQ25" s="36">
        <v>10202</v>
      </c>
      <c r="BR25" s="36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19">
        <f>IF(BU25&gt;0,SUM(BU$7:BU25)-SUM(BT$7:BT25),0)</f>
      </c>
      <c r="BW25" s="118">
        <f>IF(BU25&gt;0,IF(BT25&gt;0,BU25/BT25,0),0)</f>
      </c>
      <c r="BX25" s="1"/>
      <c r="BY25" s="98">
        <f>BY24+1</f>
      </c>
      <c r="BZ25" s="117" t="s">
        <v>45</v>
      </c>
      <c r="CA25" s="36">
        <v>5000</v>
      </c>
      <c r="CB25" s="36">
        <v>846</v>
      </c>
      <c r="CC25" s="36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46</v>
      </c>
      <c r="C26" s="36">
        <v>15000</v>
      </c>
      <c r="D26" s="36">
        <v>17861</v>
      </c>
      <c r="E26" s="36">
        <f>IF(D26&gt;0,SUM(D$7:D26)-SUM(C$7:C26),0)</f>
      </c>
      <c r="F26" s="118">
        <f>IF(D26&gt;0,IF(C26&gt;0,D26/C26,0),0)</f>
      </c>
      <c r="G26" s="144"/>
      <c r="H26" s="36"/>
      <c r="I26" s="36">
        <f>IF(H26&gt;0,SUM(H$7:H26)-SUM(G$7:G26),0)</f>
      </c>
      <c r="J26" s="118">
        <f>IF(H26&gt;0,IF(K26&gt;0,H26/K26,0),0)</f>
      </c>
      <c r="K26" s="36">
        <v>15000</v>
      </c>
      <c r="L26" s="36">
        <v>23217</v>
      </c>
      <c r="M26" s="36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IF(SUM(D26,H26,L26)&gt;0,SUM(D26,H26,L26),0)</f>
      </c>
      <c r="Q26" s="119">
        <f>IF(P26&gt;0,SUM(P$7:P26)-SUM(O$7:O26),0)</f>
      </c>
      <c r="R26" s="118">
        <f>IF(P26&gt;0,IF(O26&gt;0,P26/O26,0),0)</f>
      </c>
      <c r="S26" s="1"/>
      <c r="T26" s="98">
        <f>T25+1</f>
      </c>
      <c r="U26" s="117" t="s">
        <v>46</v>
      </c>
      <c r="V26" s="36">
        <v>14000</v>
      </c>
      <c r="W26" s="36">
        <v>7830</v>
      </c>
      <c r="X26" s="36">
        <f>IF(W26&gt;0,SUM(W$7:W26)-SUM(V$7:V26),0)</f>
      </c>
      <c r="Y26" s="118">
        <f>IF(W26&gt;0,IF(V26&gt;0,W26/V26,0),0)</f>
      </c>
      <c r="Z26" s="36">
        <v>14000</v>
      </c>
      <c r="AA26" s="36">
        <v>9190</v>
      </c>
      <c r="AB26" s="36">
        <f>IF(AA26&gt;0,SUM(AA$7:AA26)-SUM(Z$7:Z26),0)</f>
      </c>
      <c r="AC26" s="118">
        <f>IF(AA26&gt;0,IF(Z26&gt;0,AA26/Z26,0),0)</f>
      </c>
      <c r="AD26" s="36">
        <v>14000</v>
      </c>
      <c r="AE26" s="36">
        <v>10318</v>
      </c>
      <c r="AF26" s="36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IF(SUM(W26,AA26,AE26)&gt;0,SUM(W26,AA26,AE26),0)</f>
      </c>
      <c r="AJ26" s="119">
        <f>IF(AI26&gt;0,SUM(AI$7:AI26)-SUM(AH$7:AH26),0)</f>
      </c>
      <c r="AK26" s="118">
        <f>IF(AI26&gt;0,IF(AH26&gt;0,AI26/AH26,0),0)</f>
      </c>
      <c r="AL26" s="1"/>
      <c r="AM26" s="98">
        <f>AM25+1</f>
      </c>
      <c r="AN26" s="117" t="s">
        <v>46</v>
      </c>
      <c r="AO26" s="36">
        <v>7000</v>
      </c>
      <c r="AP26" s="36">
        <v>4343</v>
      </c>
      <c r="AQ26" s="36">
        <f>IF(AP26&gt;0,SUM(AP$7:AP26)-SUM(AO$7:AO26),0)</f>
      </c>
      <c r="AR26" s="118">
        <f>IF(AP26&gt;0,IF(AO26&gt;0,AP26/AO26,0),0)</f>
      </c>
      <c r="AS26" s="36">
        <v>7000</v>
      </c>
      <c r="AT26" s="36">
        <v>4262</v>
      </c>
      <c r="AU26" s="36">
        <f>IF(AT26&gt;0,SUM(AT$7:AT26)-SUM(AS$7:AS26),0)</f>
      </c>
      <c r="AV26" s="118">
        <f>IF(AT26&gt;0,IF(AS26&gt;0,AT26/AS26,0),0)</f>
      </c>
      <c r="AW26" s="36">
        <v>7000</v>
      </c>
      <c r="AX26" s="36">
        <v>7671</v>
      </c>
      <c r="AY26" s="36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IF(SUM(AP26,AT26,AX26)&gt;0,SUM(AP26,AT26,AX26),0)</f>
      </c>
      <c r="BC26" s="119">
        <f>IF(BB26&gt;0,SUM(BB$7:BB26)-SUM(BA$7:BA26),0)</f>
      </c>
      <c r="BD26" s="118">
        <f>IF(BB26&gt;0,IF(BA26&gt;0,BB26/BA26,0),0)</f>
      </c>
      <c r="BE26" s="1"/>
      <c r="BF26" s="98">
        <f>BF25+1</f>
      </c>
      <c r="BG26" s="117" t="s">
        <v>46</v>
      </c>
      <c r="BH26" s="36">
        <v>22000</v>
      </c>
      <c r="BI26" s="36">
        <v>9225</v>
      </c>
      <c r="BJ26" s="36">
        <f>IF(BI26&gt;0,SUM(BI$7:BI26)-SUM(BH$7:BH26),0)</f>
      </c>
      <c r="BK26" s="118">
        <f>IF(BI26&gt;0,IF(BH26&gt;0,BI26/BH26,0),0)</f>
      </c>
      <c r="BL26" s="36">
        <v>8000</v>
      </c>
      <c r="BM26" s="36">
        <v>7049</v>
      </c>
      <c r="BN26" s="36">
        <f>IF(BM26&gt;0,SUM(BM$7:BM26)-SUM(BL$7:BL26),0)</f>
      </c>
      <c r="BO26" s="118">
        <f>IF(BM26&gt;0,IF(BL26&gt;0,BM26/BL26,0),0)</f>
      </c>
      <c r="BP26" s="36">
        <v>12000</v>
      </c>
      <c r="BQ26" s="36">
        <v>8141</v>
      </c>
      <c r="BR26" s="36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19">
        <f>IF(BU26&gt;0,SUM(BU$7:BU26)-SUM(BT$7:BT26),0)</f>
      </c>
      <c r="BW26" s="118">
        <f>IF(BU26&gt;0,IF(BT26&gt;0,BU26/BT26,0),0)</f>
      </c>
      <c r="BX26" s="1"/>
      <c r="BY26" s="98">
        <f>BY25+1</f>
      </c>
      <c r="BZ26" s="117" t="s">
        <v>46</v>
      </c>
      <c r="CA26" s="36">
        <v>5000</v>
      </c>
      <c r="CB26" s="36">
        <v>4192</v>
      </c>
      <c r="CC26" s="36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40</v>
      </c>
      <c r="C27" s="36">
        <v>15000</v>
      </c>
      <c r="D27" s="36">
        <v>21828</v>
      </c>
      <c r="E27" s="36">
        <f>IF(D27&gt;0,SUM(D$7:D27)-SUM(C$7:C27),0)</f>
      </c>
      <c r="F27" s="118">
        <f>IF(D27&gt;0,IF(C27&gt;0,D27/C27,0),0)</f>
      </c>
      <c r="G27" s="144"/>
      <c r="H27" s="36"/>
      <c r="I27" s="36">
        <f>IF(H27&gt;0,SUM(H$7:H27)-SUM(G$7:G27),0)</f>
      </c>
      <c r="J27" s="118">
        <f>IF(H27&gt;0,IF(K27&gt;0,H27/K27,0),0)</f>
      </c>
      <c r="K27" s="36">
        <v>15000</v>
      </c>
      <c r="L27" s="36">
        <v>13615</v>
      </c>
      <c r="M27" s="36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IF(SUM(D27,H27,L27)&gt;0,SUM(D27,H27,L27),0)</f>
      </c>
      <c r="Q27" s="119">
        <f>IF(P27&gt;0,SUM(P$7:P27)-SUM(O$7:O27),0)</f>
      </c>
      <c r="R27" s="118">
        <f>IF(P27&gt;0,IF(O27&gt;0,P27/O27,0),0)</f>
      </c>
      <c r="S27" s="1"/>
      <c r="T27" s="98">
        <f>T26+1</f>
      </c>
      <c r="U27" s="117" t="s">
        <v>40</v>
      </c>
      <c r="V27" s="36">
        <v>14000</v>
      </c>
      <c r="W27" s="36">
        <v>7728</v>
      </c>
      <c r="X27" s="36">
        <f>IF(W27&gt;0,SUM(W$7:W27)-SUM(V$7:V27),0)</f>
      </c>
      <c r="Y27" s="118">
        <f>IF(W27&gt;0,IF(V27&gt;0,W27/V27,0),0)</f>
      </c>
      <c r="Z27" s="36">
        <v>14000</v>
      </c>
      <c r="AA27" s="36">
        <v>13583</v>
      </c>
      <c r="AB27" s="36">
        <f>IF(AA27&gt;0,SUM(AA$7:AA27)-SUM(Z$7:Z27),0)</f>
      </c>
      <c r="AC27" s="118">
        <f>IF(AA27&gt;0,IF(Z27&gt;0,AA27/Z27,0),0)</f>
      </c>
      <c r="AD27" s="36">
        <v>14000</v>
      </c>
      <c r="AE27" s="36">
        <v>15303</v>
      </c>
      <c r="AF27" s="36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IF(SUM(W27,AA27,AE27)&gt;0,SUM(W27,AA27,AE27),0)</f>
      </c>
      <c r="AJ27" s="119">
        <f>IF(AI27&gt;0,SUM(AI$7:AI27)-SUM(AH$7:AH27),0)</f>
      </c>
      <c r="AK27" s="118">
        <f>IF(AI27&gt;0,IF(AH27&gt;0,AI27/AH27,0),0)</f>
      </c>
      <c r="AL27" s="1"/>
      <c r="AM27" s="98">
        <f>AM26+1</f>
      </c>
      <c r="AN27" s="117" t="s">
        <v>40</v>
      </c>
      <c r="AO27" s="36">
        <v>7000</v>
      </c>
      <c r="AP27" s="36">
        <v>4458</v>
      </c>
      <c r="AQ27" s="36">
        <f>IF(AP27&gt;0,SUM(AP$7:AP27)-SUM(AO$7:AO27),0)</f>
      </c>
      <c r="AR27" s="118">
        <f>IF(AP27&gt;0,IF(AO27&gt;0,AP27/AO27,0),0)</f>
      </c>
      <c r="AS27" s="36">
        <v>7000</v>
      </c>
      <c r="AT27" s="36">
        <v>5611</v>
      </c>
      <c r="AU27" s="36">
        <f>IF(AT27&gt;0,SUM(AT$7:AT27)-SUM(AS$7:AS27),0)</f>
      </c>
      <c r="AV27" s="118">
        <f>IF(AT27&gt;0,IF(AS27&gt;0,AT27/AS27,0),0)</f>
      </c>
      <c r="AW27" s="36">
        <v>7000</v>
      </c>
      <c r="AX27" s="36">
        <v>10380</v>
      </c>
      <c r="AY27" s="36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IF(SUM(AP27,AT27,AX27)&gt;0,SUM(AP27,AT27,AX27),0)</f>
      </c>
      <c r="BC27" s="119">
        <f>IF(BB27&gt;0,SUM(BB$7:BB27)-SUM(BA$7:BA27),0)</f>
      </c>
      <c r="BD27" s="118">
        <f>IF(BB27&gt;0,IF(BA27&gt;0,BB27/BA27,0),0)</f>
      </c>
      <c r="BE27" s="1"/>
      <c r="BF27" s="98">
        <f>BF26+1</f>
      </c>
      <c r="BG27" s="117" t="s">
        <v>40</v>
      </c>
      <c r="BH27" s="36">
        <v>22000</v>
      </c>
      <c r="BI27" s="36">
        <v>13507</v>
      </c>
      <c r="BJ27" s="36">
        <f>IF(BI27&gt;0,SUM(BI$7:BI27)-SUM(BH$7:BH27),0)</f>
      </c>
      <c r="BK27" s="118">
        <f>IF(BI27&gt;0,IF(BH27&gt;0,BI27/BH27,0),0)</f>
      </c>
      <c r="BL27" s="36">
        <v>8000</v>
      </c>
      <c r="BM27" s="36">
        <v>6953</v>
      </c>
      <c r="BN27" s="36">
        <f>IF(BM27&gt;0,SUM(BM$7:BM27)-SUM(BL$7:BL27),0)</f>
      </c>
      <c r="BO27" s="118">
        <f>IF(BM27&gt;0,IF(BL27&gt;0,BM27/BL27,0),0)</f>
      </c>
      <c r="BP27" s="36">
        <v>12000</v>
      </c>
      <c r="BQ27" s="36">
        <v>9996</v>
      </c>
      <c r="BR27" s="36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19">
        <f>IF(BU27&gt;0,SUM(BU$7:BU27)-SUM(BT$7:BT27),0)</f>
      </c>
      <c r="BW27" s="118">
        <f>IF(BU27&gt;0,IF(BT27&gt;0,BU27/BT27,0),0)</f>
      </c>
      <c r="BX27" s="1"/>
      <c r="BY27" s="98">
        <f>BY26+1</f>
      </c>
      <c r="BZ27" s="117" t="s">
        <v>40</v>
      </c>
      <c r="CA27" s="36">
        <v>5000</v>
      </c>
      <c r="CB27" s="36">
        <v>1</v>
      </c>
      <c r="CC27" s="36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41</v>
      </c>
      <c r="C28" s="36">
        <v>15000</v>
      </c>
      <c r="D28" s="36">
        <v>23583</v>
      </c>
      <c r="E28" s="36">
        <f>IF(D28&gt;0,SUM(D$7:D28)-SUM(C$7:C28),0)</f>
      </c>
      <c r="F28" s="118">
        <f>IF(D28&gt;0,IF(C28&gt;0,D28/C28,0),0)</f>
      </c>
      <c r="G28" s="144"/>
      <c r="H28" s="36"/>
      <c r="I28" s="36">
        <f>IF(H28&gt;0,SUM(H$7:H28)-SUM(G$7:G28),0)</f>
      </c>
      <c r="J28" s="118">
        <f>IF(H28&gt;0,IF(K28&gt;0,H28/K28,0),0)</f>
      </c>
      <c r="K28" s="36">
        <v>15000</v>
      </c>
      <c r="L28" s="36">
        <v>23776</v>
      </c>
      <c r="M28" s="36">
        <f>IF(L28&gt;0,SUM(L$7:L28)-SUM(K$7:K28),0)</f>
      </c>
      <c r="N28" s="118">
        <f>IF(L28&gt;0,IF(K28&gt;0,L28/K28,0),0)</f>
      </c>
      <c r="O28" s="119">
        <f>IF(SUM(C28,G28,K28)&gt;0,SUM(C28,G28,K28),0)</f>
      </c>
      <c r="P28" s="119">
        <f>IF(SUM(D28,H28,L28)&gt;0,SUM(D28,H28,L28),0)</f>
      </c>
      <c r="Q28" s="119">
        <f>IF(P28&gt;0,SUM(P$7:P28)-SUM(O$7:O28),0)</f>
      </c>
      <c r="R28" s="118">
        <f>IF(P28&gt;0,IF(O28&gt;0,P28/O28,0),0)</f>
      </c>
      <c r="S28" s="1"/>
      <c r="T28" s="98">
        <f>T27+1</f>
      </c>
      <c r="U28" s="117" t="s">
        <v>41</v>
      </c>
      <c r="V28" s="36">
        <v>14000</v>
      </c>
      <c r="W28" s="36">
        <v>10415</v>
      </c>
      <c r="X28" s="36">
        <f>IF(W28&gt;0,SUM(W$7:W28)-SUM(V$7:V28),0)</f>
      </c>
      <c r="Y28" s="118">
        <f>IF(W28&gt;0,IF(V28&gt;0,W28/V28,0),0)</f>
      </c>
      <c r="Z28" s="36">
        <v>14000</v>
      </c>
      <c r="AA28" s="36">
        <v>8066</v>
      </c>
      <c r="AB28" s="36">
        <f>IF(AA28&gt;0,SUM(AA$7:AA28)-SUM(Z$7:Z28),0)</f>
      </c>
      <c r="AC28" s="118">
        <f>IF(AA28&gt;0,IF(Z28&gt;0,AA28/Z28,0),0)</f>
      </c>
      <c r="AD28" s="36">
        <v>14000</v>
      </c>
      <c r="AE28" s="36">
        <v>13155</v>
      </c>
      <c r="AF28" s="36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IF(SUM(W28,AA28,AE28)&gt;0,SUM(W28,AA28,AE28),0)</f>
      </c>
      <c r="AJ28" s="119">
        <f>IF(AI28&gt;0,SUM(AI$7:AI28)-SUM(AH$7:AH28),0)</f>
      </c>
      <c r="AK28" s="118">
        <f>IF(AI28&gt;0,IF(AH28&gt;0,AI28/AH28,0),0)</f>
      </c>
      <c r="AL28" s="1"/>
      <c r="AM28" s="98">
        <f>AM27+1</f>
      </c>
      <c r="AN28" s="117" t="s">
        <v>41</v>
      </c>
      <c r="AO28" s="36">
        <v>7000</v>
      </c>
      <c r="AP28" s="36">
        <v>13756</v>
      </c>
      <c r="AQ28" s="36">
        <f>IF(AP28&gt;0,SUM(AP$7:AP28)-SUM(AO$7:AO28),0)</f>
      </c>
      <c r="AR28" s="118">
        <f>IF(AP28&gt;0,IF(AO28&gt;0,AP28/AO28,0),0)</f>
      </c>
      <c r="AS28" s="36">
        <v>7000</v>
      </c>
      <c r="AT28" s="36">
        <v>8898</v>
      </c>
      <c r="AU28" s="36">
        <f>IF(AT28&gt;0,SUM(AT$7:AT28)-SUM(AS$7:AS28),0)</f>
      </c>
      <c r="AV28" s="118">
        <f>IF(AT28&gt;0,IF(AS28&gt;0,AT28/AS28,0),0)</f>
      </c>
      <c r="AW28" s="36">
        <v>7000</v>
      </c>
      <c r="AX28" s="36">
        <v>8662</v>
      </c>
      <c r="AY28" s="36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IF(SUM(AP28,AT28,AX28)&gt;0,SUM(AP28,AT28,AX28),0)</f>
      </c>
      <c r="BC28" s="119">
        <f>IF(BB28&gt;0,SUM(BB$7:BB28)-SUM(BA$7:BA28),0)</f>
      </c>
      <c r="BD28" s="118">
        <f>IF(BB28&gt;0,IF(BA28&gt;0,BB28/BA28,0),0)</f>
      </c>
      <c r="BE28" s="1"/>
      <c r="BF28" s="98">
        <f>BF27+1</f>
      </c>
      <c r="BG28" s="117" t="s">
        <v>41</v>
      </c>
      <c r="BH28" s="36">
        <v>22000</v>
      </c>
      <c r="BI28" s="36">
        <v>22602</v>
      </c>
      <c r="BJ28" s="36">
        <f>IF(BI28&gt;0,SUM(BI$7:BI28)-SUM(BH$7:BH28),0)</f>
      </c>
      <c r="BK28" s="118">
        <f>IF(BI28&gt;0,IF(BH28&gt;0,BI28/BH28,0),0)</f>
      </c>
      <c r="BL28" s="36">
        <v>8000</v>
      </c>
      <c r="BM28" s="36">
        <v>7467</v>
      </c>
      <c r="BN28" s="36">
        <f>IF(BM28&gt;0,SUM(BM$7:BM28)-SUM(BL$7:BL28),0)</f>
      </c>
      <c r="BO28" s="118">
        <f>IF(BM28&gt;0,IF(BL28&gt;0,BM28/BL28,0),0)</f>
      </c>
      <c r="BP28" s="36">
        <v>12000</v>
      </c>
      <c r="BQ28" s="36">
        <v>7491</v>
      </c>
      <c r="BR28" s="36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19">
        <f>IF(BU28&gt;0,SUM(BU$7:BU28)-SUM(BT$7:BT28),0)</f>
      </c>
      <c r="BW28" s="118">
        <f>IF(BU28&gt;0,IF(BT28&gt;0,BU28/BT28,0),0)</f>
      </c>
      <c r="BX28" s="1"/>
      <c r="BY28" s="98">
        <f>BY27+1</f>
      </c>
      <c r="BZ28" s="117" t="s">
        <v>41</v>
      </c>
      <c r="CA28" s="36">
        <v>5000</v>
      </c>
      <c r="CB28" s="36">
        <v>1318</v>
      </c>
      <c r="CC28" s="36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42</v>
      </c>
      <c r="C29" s="36"/>
      <c r="D29" s="36"/>
      <c r="E29" s="36">
        <f>IF(D29&gt;0,SUM(D$7:D29)-SUM(C$7:C29),0)</f>
      </c>
      <c r="F29" s="118">
        <f>IF(D29&gt;0,IF(C29&gt;0,D29/C29,0),0)</f>
      </c>
      <c r="G29" s="144"/>
      <c r="H29" s="36"/>
      <c r="I29" s="36">
        <f>IF(H29&gt;0,SUM(H$7:H29)-SUM(G$7:G29),0)</f>
      </c>
      <c r="J29" s="118">
        <f>IF(H29&gt;0,IF(K29&gt;0,H29/K29,0),0)</f>
      </c>
      <c r="K29" s="36"/>
      <c r="L29" s="36"/>
      <c r="M29" s="36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IF(SUM(D29,H29,L29)&gt;0,SUM(D29,H29,L29),0)</f>
      </c>
      <c r="Q29" s="119">
        <f>IF(P29&gt;0,SUM(P$7:P29)-SUM(O$7:O29),0)</f>
      </c>
      <c r="R29" s="118">
        <f>IF(P29&gt;0,IF(O29&gt;0,P29/O29,0),0)</f>
      </c>
      <c r="S29" s="1"/>
      <c r="T29" s="98">
        <f>T28+1</f>
      </c>
      <c r="U29" s="117" t="s">
        <v>42</v>
      </c>
      <c r="V29" s="36"/>
      <c r="W29" s="36">
        <v>4040</v>
      </c>
      <c r="X29" s="36">
        <f>IF(W29&gt;0,SUM(W$7:W29)-SUM(V$7:V29),0)</f>
      </c>
      <c r="Y29" s="118">
        <f>IF(W29&gt;0,IF(V29&gt;0,W29/V29,0),0)</f>
      </c>
      <c r="Z29" s="36"/>
      <c r="AA29" s="36"/>
      <c r="AB29" s="36">
        <f>IF(AA29&gt;0,SUM(AA$7:AA29)-SUM(Z$7:Z29),0)</f>
      </c>
      <c r="AC29" s="118">
        <f>IF(AA29&gt;0,IF(Z29&gt;0,AA29/Z29,0),0)</f>
      </c>
      <c r="AD29" s="36"/>
      <c r="AE29" s="36"/>
      <c r="AF29" s="36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IF(SUM(W29,AA29,AE29)&gt;0,SUM(W29,AA29,AE29),0)</f>
      </c>
      <c r="AJ29" s="119">
        <f>IF(AI29&gt;0,SUM(AI$7:AI29)-SUM(AH$7:AH29),0)</f>
      </c>
      <c r="AK29" s="118">
        <f>IF(AI29&gt;0,IF(AH29&gt;0,AI29/AH29,0),0)</f>
      </c>
      <c r="AL29" s="1"/>
      <c r="AM29" s="98">
        <f>AM28+1</f>
      </c>
      <c r="AN29" s="117" t="s">
        <v>42</v>
      </c>
      <c r="AO29" s="36"/>
      <c r="AP29" s="36"/>
      <c r="AQ29" s="36">
        <f>IF(AP29&gt;0,SUM(AP$7:AP29)-SUM(AO$7:AO29),0)</f>
      </c>
      <c r="AR29" s="118">
        <f>IF(AP29&gt;0,IF(AO29&gt;0,AP29/AO29,0),0)</f>
      </c>
      <c r="AS29" s="36"/>
      <c r="AT29" s="36"/>
      <c r="AU29" s="36">
        <f>IF(AT29&gt;0,SUM(AT$7:AT29)-SUM(AS$7:AS29),0)</f>
      </c>
      <c r="AV29" s="118">
        <f>IF(AT29&gt;0,IF(AS29&gt;0,AT29/AS29,0),0)</f>
      </c>
      <c r="AW29" s="36"/>
      <c r="AX29" s="36"/>
      <c r="AY29" s="36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IF(SUM(AP29,AT29,AX29)&gt;0,SUM(AP29,AT29,AX29),0)</f>
      </c>
      <c r="BC29" s="119">
        <f>IF(BB29&gt;0,SUM(BB$7:BB29)-SUM(BA$7:BA29),0)</f>
      </c>
      <c r="BD29" s="118">
        <f>IF(BB29&gt;0,IF(BA29&gt;0,BB29/BA29,0),0)</f>
      </c>
      <c r="BE29" s="1"/>
      <c r="BF29" s="98">
        <f>BF28+1</f>
      </c>
      <c r="BG29" s="117" t="s">
        <v>42</v>
      </c>
      <c r="BH29" s="36"/>
      <c r="BI29" s="36"/>
      <c r="BJ29" s="36">
        <f>IF(BI29&gt;0,SUM(BI$7:BI29)-SUM(BH$7:BH29),0)</f>
      </c>
      <c r="BK29" s="118">
        <f>IF(BI29&gt;0,IF(BH29&gt;0,BI29/BH29,0),0)</f>
      </c>
      <c r="BL29" s="36"/>
      <c r="BM29" s="36"/>
      <c r="BN29" s="36">
        <f>IF(BM29&gt;0,SUM(BM$7:BM29)-SUM(BL$7:BL29),0)</f>
      </c>
      <c r="BO29" s="118">
        <f>IF(BM29&gt;0,IF(BL29&gt;0,BM29/BL29,0),0)</f>
      </c>
      <c r="BP29" s="36"/>
      <c r="BQ29" s="36"/>
      <c r="BR29" s="36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19">
        <f>IF(BU29&gt;0,SUM(BU$7:BU29)-SUM(BT$7:BT29),0)</f>
      </c>
      <c r="BW29" s="118">
        <f>IF(BU29&gt;0,IF(BT29&gt;0,BU29/BT29,0),0)</f>
      </c>
      <c r="BX29" s="1"/>
      <c r="BY29" s="98">
        <f>BY28+1</f>
      </c>
      <c r="BZ29" s="117" t="s">
        <v>42</v>
      </c>
      <c r="CA29" s="36"/>
      <c r="CB29" s="36"/>
      <c r="CC29" s="36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43</v>
      </c>
      <c r="C30" s="36"/>
      <c r="D30" s="36"/>
      <c r="E30" s="36">
        <f>IF(D30&gt;0,SUM(D$7:D30)-SUM(C$7:C30),0)</f>
      </c>
      <c r="F30" s="118">
        <f>IF(D30&gt;0,IF(C30&gt;0,D30/C30,0),0)</f>
      </c>
      <c r="G30" s="144"/>
      <c r="H30" s="36"/>
      <c r="I30" s="36">
        <f>IF(H30&gt;0,SUM(H$7:H30)-SUM(G$7:G30),0)</f>
      </c>
      <c r="J30" s="118">
        <f>IF(H30&gt;0,IF(K30&gt;0,H30/K30,0),0)</f>
      </c>
      <c r="K30" s="36"/>
      <c r="L30" s="36"/>
      <c r="M30" s="36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IF(SUM(D30,H30,L30)&gt;0,SUM(D30,H30,L30),0)</f>
      </c>
      <c r="Q30" s="119">
        <f>IF(P30&gt;0,SUM(P$7:P30)-SUM(O$7:O30),0)</f>
      </c>
      <c r="R30" s="118">
        <f>IF(P30&gt;0,IF(O30&gt;0,P30/O30,0),0)</f>
      </c>
      <c r="S30" s="1"/>
      <c r="T30" s="98">
        <f>T29+1</f>
      </c>
      <c r="U30" s="117" t="s">
        <v>43</v>
      </c>
      <c r="V30" s="36"/>
      <c r="W30" s="36"/>
      <c r="X30" s="36">
        <f>IF(W30&gt;0,SUM(W$7:W30)-SUM(V$7:V30),0)</f>
      </c>
      <c r="Y30" s="118">
        <f>IF(W30&gt;0,IF(V30&gt;0,W30/V30,0),0)</f>
      </c>
      <c r="Z30" s="36"/>
      <c r="AA30" s="36"/>
      <c r="AB30" s="36">
        <f>IF(AA30&gt;0,SUM(AA$7:AA30)-SUM(Z$7:Z30),0)</f>
      </c>
      <c r="AC30" s="118">
        <f>IF(AA30&gt;0,IF(Z30&gt;0,AA30/Z30,0),0)</f>
      </c>
      <c r="AD30" s="36"/>
      <c r="AE30" s="36"/>
      <c r="AF30" s="36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IF(SUM(W30,AA30,AE30)&gt;0,SUM(W30,AA30,AE30),0)</f>
      </c>
      <c r="AJ30" s="119">
        <f>IF(AI30&gt;0,SUM(AI$7:AI30)-SUM(AH$7:AH30),0)</f>
      </c>
      <c r="AK30" s="118">
        <f>IF(AI30&gt;0,IF(AH30&gt;0,AI30/AH30,0),0)</f>
      </c>
      <c r="AL30" s="1"/>
      <c r="AM30" s="98">
        <f>AM29+1</f>
      </c>
      <c r="AN30" s="117" t="s">
        <v>43</v>
      </c>
      <c r="AO30" s="36"/>
      <c r="AP30" s="36"/>
      <c r="AQ30" s="36">
        <f>IF(AP30&gt;0,SUM(AP$7:AP30)-SUM(AO$7:AO30),0)</f>
      </c>
      <c r="AR30" s="118">
        <f>IF(AP30&gt;0,IF(AO30&gt;0,AP30/AO30,0),0)</f>
      </c>
      <c r="AS30" s="36"/>
      <c r="AT30" s="36"/>
      <c r="AU30" s="36">
        <f>IF(AT30&gt;0,SUM(AT$7:AT30)-SUM(AS$7:AS30),0)</f>
      </c>
      <c r="AV30" s="118">
        <f>IF(AT30&gt;0,IF(AS30&gt;0,AT30/AS30,0),0)</f>
      </c>
      <c r="AW30" s="36"/>
      <c r="AX30" s="36"/>
      <c r="AY30" s="36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IF(SUM(AP30,AT30,AX30)&gt;0,SUM(AP30,AT30,AX30),0)</f>
      </c>
      <c r="BC30" s="119">
        <f>IF(BB30&gt;0,SUM(BB$7:BB30)-SUM(BA$7:BA30),0)</f>
      </c>
      <c r="BD30" s="118">
        <f>IF(BB30&gt;0,IF(BA30&gt;0,BB30/BA30,0),0)</f>
      </c>
      <c r="BE30" s="1"/>
      <c r="BF30" s="98">
        <f>BF29+1</f>
      </c>
      <c r="BG30" s="117" t="s">
        <v>43</v>
      </c>
      <c r="BH30" s="36"/>
      <c r="BI30" s="36"/>
      <c r="BJ30" s="36">
        <f>IF(BI30&gt;0,SUM(BI$7:BI30)-SUM(BH$7:BH30),0)</f>
      </c>
      <c r="BK30" s="118">
        <f>IF(BI30&gt;0,IF(BH30&gt;0,BI30/BH30,0),0)</f>
      </c>
      <c r="BL30" s="36"/>
      <c r="BM30" s="36"/>
      <c r="BN30" s="36">
        <f>IF(BM30&gt;0,SUM(BM$7:BM30)-SUM(BL$7:BL30),0)</f>
      </c>
      <c r="BO30" s="118">
        <f>IF(BM30&gt;0,IF(BL30&gt;0,BM30/BL30,0),0)</f>
      </c>
      <c r="BP30" s="36"/>
      <c r="BQ30" s="36"/>
      <c r="BR30" s="36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19">
        <f>IF(BU30&gt;0,SUM(BU$7:BU30)-SUM(BT$7:BT30),0)</f>
      </c>
      <c r="BW30" s="118">
        <f>IF(BU30&gt;0,IF(BT30&gt;0,BU30/BT30,0),0)</f>
      </c>
      <c r="BX30" s="1"/>
      <c r="BY30" s="98">
        <f>BY29+1</f>
      </c>
      <c r="BZ30" s="117" t="s">
        <v>43</v>
      </c>
      <c r="CA30" s="36"/>
      <c r="CB30" s="36"/>
      <c r="CC30" s="36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44</v>
      </c>
      <c r="C31" s="36">
        <v>15000</v>
      </c>
      <c r="D31" s="36">
        <v>17888</v>
      </c>
      <c r="E31" s="36">
        <f>IF(D31&gt;0,SUM(D$7:D31)-SUM(C$7:C31),0)</f>
      </c>
      <c r="F31" s="118">
        <f>IF(D31&gt;0,IF(C31&gt;0,D31/C31,0),0)</f>
      </c>
      <c r="G31" s="144"/>
      <c r="H31" s="36"/>
      <c r="I31" s="36">
        <f>IF(H31&gt;0,SUM(H$7:H31)-SUM(G$7:G31),0)</f>
      </c>
      <c r="J31" s="118">
        <f>IF(H31&gt;0,IF(K31&gt;0,H31/K31,0),0)</f>
      </c>
      <c r="K31" s="36">
        <v>15000</v>
      </c>
      <c r="L31" s="36">
        <v>16363</v>
      </c>
      <c r="M31" s="36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IF(SUM(D31,H31,L31)&gt;0,SUM(D31,H31,L31),0)</f>
      </c>
      <c r="Q31" s="119">
        <f>IF(P31&gt;0,SUM(P$7:P31)-SUM(O$7:O31),0)</f>
      </c>
      <c r="R31" s="118">
        <f>IF(P31&gt;0,IF(O31&gt;0,P31/O31,0),0)</f>
      </c>
      <c r="S31" s="1"/>
      <c r="T31" s="98">
        <f>T30+1</f>
      </c>
      <c r="U31" s="117" t="s">
        <v>44</v>
      </c>
      <c r="V31" s="36">
        <v>14000</v>
      </c>
      <c r="W31" s="36">
        <v>7812</v>
      </c>
      <c r="X31" s="36">
        <f>IF(W31&gt;0,SUM(W$7:W31)-SUM(V$7:V31),0)</f>
      </c>
      <c r="Y31" s="118">
        <f>IF(W31&gt;0,IF(V31&gt;0,W31/V31,0),0)</f>
      </c>
      <c r="Z31" s="36">
        <v>14000</v>
      </c>
      <c r="AA31" s="36">
        <v>10462</v>
      </c>
      <c r="AB31" s="36">
        <f>IF(AA31&gt;0,SUM(AA$7:AA31)-SUM(Z$7:Z31),0)</f>
      </c>
      <c r="AC31" s="118">
        <f>IF(AA31&gt;0,IF(Z31&gt;0,AA31/Z31,0),0)</f>
      </c>
      <c r="AD31" s="36">
        <v>14000</v>
      </c>
      <c r="AE31" s="36">
        <v>12860</v>
      </c>
      <c r="AF31" s="36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IF(SUM(W31,AA31,AE31)&gt;0,SUM(W31,AA31,AE31),0)</f>
      </c>
      <c r="AJ31" s="119">
        <f>IF(AI31&gt;0,SUM(AI$7:AI31)-SUM(AH$7:AH31),0)</f>
      </c>
      <c r="AK31" s="118">
        <f>IF(AI31&gt;0,IF(AH31&gt;0,AI31/AH31,0),0)</f>
      </c>
      <c r="AL31" s="1"/>
      <c r="AM31" s="98">
        <f>AM30+1</f>
      </c>
      <c r="AN31" s="117" t="s">
        <v>44</v>
      </c>
      <c r="AO31" s="36">
        <v>7000</v>
      </c>
      <c r="AP31" s="36">
        <v>4443</v>
      </c>
      <c r="AQ31" s="36">
        <f>IF(AP31&gt;0,SUM(AP$7:AP31)-SUM(AO$7:AO31),0)</f>
      </c>
      <c r="AR31" s="118">
        <f>IF(AP31&gt;0,IF(AO31&gt;0,AP31/AO31,0),0)</f>
      </c>
      <c r="AS31" s="36">
        <v>7000</v>
      </c>
      <c r="AT31" s="36">
        <v>5493</v>
      </c>
      <c r="AU31" s="36">
        <f>IF(AT31&gt;0,SUM(AT$7:AT31)-SUM(AS$7:AS31),0)</f>
      </c>
      <c r="AV31" s="118">
        <f>IF(AT31&gt;0,IF(AS31&gt;0,AT31/AS31,0),0)</f>
      </c>
      <c r="AW31" s="36">
        <v>7000</v>
      </c>
      <c r="AX31" s="36">
        <v>7554</v>
      </c>
      <c r="AY31" s="36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IF(SUM(AP31,AT31,AX31)&gt;0,SUM(AP31,AT31,AX31),0)</f>
      </c>
      <c r="BC31" s="119">
        <f>IF(BB31&gt;0,SUM(BB$7:BB31)-SUM(BA$7:BA31),0)</f>
      </c>
      <c r="BD31" s="118">
        <f>IF(BB31&gt;0,IF(BA31&gt;0,BB31/BA31,0),0)</f>
      </c>
      <c r="BE31" s="1"/>
      <c r="BF31" s="98">
        <f>BF30+1</f>
      </c>
      <c r="BG31" s="117" t="s">
        <v>44</v>
      </c>
      <c r="BH31" s="36">
        <v>22000</v>
      </c>
      <c r="BI31" s="36">
        <v>12304</v>
      </c>
      <c r="BJ31" s="36">
        <f>IF(BI31&gt;0,SUM(BI$7:BI31)-SUM(BH$7:BH31),0)</f>
      </c>
      <c r="BK31" s="118">
        <f>IF(BI31&gt;0,IF(BH31&gt;0,BI31/BH31,0),0)</f>
      </c>
      <c r="BL31" s="36">
        <v>8000</v>
      </c>
      <c r="BM31" s="36">
        <v>5185</v>
      </c>
      <c r="BN31" s="36">
        <f>IF(BM31&gt;0,SUM(BM$7:BM31)-SUM(BL$7:BL31),0)</f>
      </c>
      <c r="BO31" s="118">
        <f>IF(BM31&gt;0,IF(BL31&gt;0,BM31/BL31,0),0)</f>
      </c>
      <c r="BP31" s="36">
        <v>12000</v>
      </c>
      <c r="BQ31" s="36">
        <v>6527</v>
      </c>
      <c r="BR31" s="36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19">
        <f>IF(BU31&gt;0,SUM(BU$7:BU31)-SUM(BT$7:BT31),0)</f>
      </c>
      <c r="BW31" s="118">
        <f>IF(BU31&gt;0,IF(BT31&gt;0,BU31/BT31,0),0)</f>
      </c>
      <c r="BX31" s="1"/>
      <c r="BY31" s="98">
        <f>BY30+1</f>
      </c>
      <c r="BZ31" s="117" t="s">
        <v>44</v>
      </c>
      <c r="CA31" s="36">
        <v>5000</v>
      </c>
      <c r="CB31" s="36">
        <v>3715</v>
      </c>
      <c r="CC31" s="36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45</v>
      </c>
      <c r="C32" s="36">
        <v>15000</v>
      </c>
      <c r="D32" s="36">
        <v>18249</v>
      </c>
      <c r="E32" s="36">
        <f>IF(D32&gt;0,SUM(D$7:D32)-SUM(C$7:C32),0)</f>
      </c>
      <c r="F32" s="118">
        <f>IF(D32&gt;0,IF(C32&gt;0,D32/C32,0),0)</f>
      </c>
      <c r="G32" s="144"/>
      <c r="H32" s="36"/>
      <c r="I32" s="36">
        <f>IF(H32&gt;0,SUM(H$7:H32)-SUM(G$7:G32),0)</f>
      </c>
      <c r="J32" s="118">
        <f>IF(H32&gt;0,IF(K32&gt;0,H32/K32,0),0)</f>
      </c>
      <c r="K32" s="36">
        <v>15000</v>
      </c>
      <c r="L32" s="36">
        <v>12726</v>
      </c>
      <c r="M32" s="36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IF(SUM(D32,H32,L32)&gt;0,SUM(D32,H32,L32),0)</f>
      </c>
      <c r="Q32" s="119">
        <f>IF(P32&gt;0,SUM(P$7:P32)-SUM(O$7:O32),0)</f>
      </c>
      <c r="R32" s="118">
        <f>IF(P32&gt;0,IF(O32&gt;0,P32/O32,0),0)</f>
      </c>
      <c r="S32" s="1"/>
      <c r="T32" s="98">
        <f>T31+1</f>
      </c>
      <c r="U32" s="117" t="s">
        <v>45</v>
      </c>
      <c r="V32" s="36">
        <v>14000</v>
      </c>
      <c r="W32" s="36">
        <v>11422</v>
      </c>
      <c r="X32" s="36">
        <f>IF(W32&gt;0,SUM(W$7:W32)-SUM(V$7:V32),0)</f>
      </c>
      <c r="Y32" s="118">
        <f>IF(W32&gt;0,IF(V32&gt;0,W32/V32,0),0)</f>
      </c>
      <c r="Z32" s="36">
        <v>14000</v>
      </c>
      <c r="AA32" s="36">
        <v>8188</v>
      </c>
      <c r="AB32" s="36">
        <f>IF(AA32&gt;0,SUM(AA$7:AA32)-SUM(Z$7:Z32),0)</f>
      </c>
      <c r="AC32" s="118">
        <f>IF(AA32&gt;0,IF(Z32&gt;0,AA32/Z32,0),0)</f>
      </c>
      <c r="AD32" s="36">
        <v>14000</v>
      </c>
      <c r="AE32" s="36">
        <v>12677</v>
      </c>
      <c r="AF32" s="36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IF(SUM(W32,AA32,AE32)&gt;0,SUM(W32,AA32,AE32),0)</f>
      </c>
      <c r="AJ32" s="119">
        <f>IF(AI32&gt;0,SUM(AI$7:AI32)-SUM(AH$7:AH32),0)</f>
      </c>
      <c r="AK32" s="118">
        <f>IF(AI32&gt;0,IF(AH32&gt;0,AI32/AH32,0),0)</f>
      </c>
      <c r="AL32" s="1"/>
      <c r="AM32" s="98">
        <f>AM31+1</f>
      </c>
      <c r="AN32" s="117" t="s">
        <v>45</v>
      </c>
      <c r="AO32" s="36">
        <v>7000</v>
      </c>
      <c r="AP32" s="36">
        <v>6784</v>
      </c>
      <c r="AQ32" s="36">
        <f>IF(AP32&gt;0,SUM(AP$7:AP32)-SUM(AO$7:AO32),0)</f>
      </c>
      <c r="AR32" s="118">
        <f>IF(AP32&gt;0,IF(AO32&gt;0,AP32/AO32,0),0)</f>
      </c>
      <c r="AS32" s="36">
        <v>7000</v>
      </c>
      <c r="AT32" s="36">
        <v>10557</v>
      </c>
      <c r="AU32" s="36">
        <f>IF(AT32&gt;0,SUM(AT$7:AT32)-SUM(AS$7:AS32),0)</f>
      </c>
      <c r="AV32" s="118">
        <f>IF(AT32&gt;0,IF(AS32&gt;0,AT32/AS32,0),0)</f>
      </c>
      <c r="AW32" s="36">
        <v>7000</v>
      </c>
      <c r="AX32" s="36">
        <v>10321</v>
      </c>
      <c r="AY32" s="36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IF(SUM(AP32,AT32,AX32)&gt;0,SUM(AP32,AT32,AX32),0)</f>
      </c>
      <c r="BC32" s="119">
        <f>IF(BB32&gt;0,SUM(BB$7:BB32)-SUM(BA$7:BA32),0)</f>
      </c>
      <c r="BD32" s="118">
        <f>IF(BB32&gt;0,IF(BA32&gt;0,BB32/BA32,0),0)</f>
      </c>
      <c r="BE32" s="1"/>
      <c r="BF32" s="98">
        <f>BF31+1</f>
      </c>
      <c r="BG32" s="117" t="s">
        <v>45</v>
      </c>
      <c r="BH32" s="36">
        <v>22000</v>
      </c>
      <c r="BI32" s="36">
        <v>21334</v>
      </c>
      <c r="BJ32" s="36">
        <f>IF(BI32&gt;0,SUM(BI$7:BI32)-SUM(BH$7:BH32),0)</f>
      </c>
      <c r="BK32" s="118">
        <f>IF(BI32&gt;0,IF(BH32&gt;0,BI32/BH32,0),0)</f>
      </c>
      <c r="BL32" s="36">
        <v>8000</v>
      </c>
      <c r="BM32" s="36">
        <v>6326</v>
      </c>
      <c r="BN32" s="36">
        <f>IF(BM32&gt;0,SUM(BM$7:BM32)-SUM(BL$7:BL32),0)</f>
      </c>
      <c r="BO32" s="118">
        <f>IF(BM32&gt;0,IF(BL32&gt;0,BM32/BL32,0),0)</f>
      </c>
      <c r="BP32" s="36">
        <v>12000</v>
      </c>
      <c r="BQ32" s="36">
        <v>7020</v>
      </c>
      <c r="BR32" s="36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19">
        <f>IF(BU32&gt;0,SUM(BU$7:BU32)-SUM(BT$7:BT32),0)</f>
      </c>
      <c r="BW32" s="118">
        <f>IF(BU32&gt;0,IF(BT32&gt;0,BU32/BT32,0),0)</f>
      </c>
      <c r="BX32" s="1"/>
      <c r="BY32" s="98">
        <f>BY31+1</f>
      </c>
      <c r="BZ32" s="117" t="s">
        <v>45</v>
      </c>
      <c r="CA32" s="36">
        <v>5000</v>
      </c>
      <c r="CB32" s="36">
        <v>10120</v>
      </c>
      <c r="CC32" s="36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46</v>
      </c>
      <c r="C33" s="36">
        <v>15000</v>
      </c>
      <c r="D33" s="36">
        <v>14728</v>
      </c>
      <c r="E33" s="36">
        <f>IF(D33&gt;0,SUM(D$7:D33)-SUM(C$7:C33),0)</f>
      </c>
      <c r="F33" s="118">
        <f>IF(D33&gt;0,IF(C33&gt;0,D33/C33,0),0)</f>
      </c>
      <c r="G33" s="144"/>
      <c r="H33" s="36"/>
      <c r="I33" s="36">
        <f>IF(H33&gt;0,SUM(H$7:H33)-SUM(G$7:G33),0)</f>
      </c>
      <c r="J33" s="118">
        <f>IF(H33&gt;0,IF(K33&gt;0,H33/K33,0),0)</f>
      </c>
      <c r="K33" s="36">
        <v>15000</v>
      </c>
      <c r="L33" s="36">
        <v>13945</v>
      </c>
      <c r="M33" s="36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IF(SUM(D33,H33,L33)&gt;0,SUM(D33,H33,L33),0)</f>
      </c>
      <c r="Q33" s="119">
        <f>IF(P33&gt;0,SUM(P$7:P33)-SUM(O$7:O33),0)</f>
      </c>
      <c r="R33" s="118">
        <f>IF(P33&gt;0,IF(O33&gt;0,P33/O33,0),0)</f>
      </c>
      <c r="S33" s="1"/>
      <c r="T33" s="98">
        <f>T32+1</f>
      </c>
      <c r="U33" s="117" t="s">
        <v>46</v>
      </c>
      <c r="V33" s="36">
        <v>14000</v>
      </c>
      <c r="W33" s="36">
        <v>11820</v>
      </c>
      <c r="X33" s="36">
        <f>IF(W33&gt;0,SUM(W$7:W33)-SUM(V$7:V33),0)</f>
      </c>
      <c r="Y33" s="118">
        <f>IF(W33&gt;0,IF(V33&gt;0,W33/V33,0),0)</f>
      </c>
      <c r="Z33" s="36">
        <v>14000</v>
      </c>
      <c r="AA33" s="36">
        <v>10902</v>
      </c>
      <c r="AB33" s="36">
        <f>IF(AA33&gt;0,SUM(AA$7:AA33)-SUM(Z$7:Z37),0)</f>
      </c>
      <c r="AC33" s="118">
        <f>IF(AA33&gt;0,IF(Z33&gt;0,AA33/Z33,0),0)</f>
      </c>
      <c r="AD33" s="36">
        <v>14000</v>
      </c>
      <c r="AE33" s="36">
        <v>14064</v>
      </c>
      <c r="AF33" s="36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IF(SUM(W33,AA33,AE33)&gt;0,SUM(W33,AA33,AE33),0)</f>
      </c>
      <c r="AJ33" s="119">
        <f>IF(AI33&gt;0,SUM(AI$7:AI33)-SUM(AH$7:AH33),0)</f>
      </c>
      <c r="AK33" s="118">
        <f>IF(AI33&gt;0,IF(AH33&gt;0,AI33/AH33,0),0)</f>
      </c>
      <c r="AL33" s="1"/>
      <c r="AM33" s="98">
        <f>AM32+1</f>
      </c>
      <c r="AN33" s="117" t="s">
        <v>46</v>
      </c>
      <c r="AO33" s="36">
        <v>7000</v>
      </c>
      <c r="AP33" s="36">
        <v>5269</v>
      </c>
      <c r="AQ33" s="36">
        <f>IF(AP33&gt;0,SUM(AP$7:AP33)-SUM(AO$7:AO33),0)</f>
      </c>
      <c r="AR33" s="118">
        <f>IF(AP33&gt;0,IF(AO33&gt;0,AP33/AO33,0),0)</f>
      </c>
      <c r="AS33" s="36">
        <v>7000</v>
      </c>
      <c r="AT33" s="36">
        <v>6437</v>
      </c>
      <c r="AU33" s="36">
        <f>IF(AT33&gt;0,SUM(AT$7:AT33)-SUM(AS$7:AS33),0)</f>
      </c>
      <c r="AV33" s="118">
        <f>IF(AT33&gt;0,IF(AS33&gt;0,AT33/AS33,0),0)</f>
      </c>
      <c r="AW33" s="36">
        <v>7000</v>
      </c>
      <c r="AX33" s="36">
        <v>7309</v>
      </c>
      <c r="AY33" s="36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IF(SUM(AP33,AT33,AX33)&gt;0,SUM(AP33,AT33,AX33),0)</f>
      </c>
      <c r="BC33" s="119">
        <f>IF(BB33&gt;0,SUM(BB$7:BB33)-SUM(BA$7:BA33),0)</f>
      </c>
      <c r="BD33" s="118">
        <f>IF(BB33&gt;0,IF(BA33&gt;0,BB33/BA33,0),0)</f>
      </c>
      <c r="BE33" s="1"/>
      <c r="BF33" s="98">
        <f>BF32+1</f>
      </c>
      <c r="BG33" s="117" t="s">
        <v>46</v>
      </c>
      <c r="BH33" s="36">
        <v>22000</v>
      </c>
      <c r="BI33" s="36">
        <v>10934</v>
      </c>
      <c r="BJ33" s="36">
        <f>IF(BI33&gt;0,SUM(BI$7:BI33)-SUM(BH$7:BH33),0)</f>
      </c>
      <c r="BK33" s="118">
        <f>IF(BI33&gt;0,IF(BH33&gt;0,BI33/BH33,0),0)</f>
      </c>
      <c r="BL33" s="36">
        <v>8000</v>
      </c>
      <c r="BM33" s="36">
        <v>8084</v>
      </c>
      <c r="BN33" s="36">
        <f>IF(BM33&gt;0,SUM(BM$7:BM33)-SUM(BL$7:BL33),0)</f>
      </c>
      <c r="BO33" s="118">
        <f>IF(BM33&gt;0,IF(BL33&gt;0,BM33/BL33,0),0)</f>
      </c>
      <c r="BP33" s="36">
        <v>12000</v>
      </c>
      <c r="BQ33" s="36">
        <v>10864</v>
      </c>
      <c r="BR33" s="36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19">
        <f>IF(BU33&gt;0,SUM(BU$7:BU33)-SUM(BT$7:BT33),0)</f>
      </c>
      <c r="BW33" s="118">
        <f>IF(BU33&gt;0,IF(BT33&gt;0,BU33/BT33,0),0)</f>
      </c>
      <c r="BX33" s="1"/>
      <c r="BY33" s="98">
        <f>BY32+1</f>
      </c>
      <c r="BZ33" s="117" t="s">
        <v>46</v>
      </c>
      <c r="CA33" s="36">
        <v>5000</v>
      </c>
      <c r="CB33" s="36">
        <v>6245</v>
      </c>
      <c r="CC33" s="36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40</v>
      </c>
      <c r="C34" s="36">
        <v>15000</v>
      </c>
      <c r="D34" s="36">
        <v>20864</v>
      </c>
      <c r="E34" s="36">
        <f>IF(D34&gt;0,SUM(D$7:D34)-SUM(C$7:C34),0)</f>
      </c>
      <c r="F34" s="118">
        <f>IF(D34&gt;0,IF(C34&gt;0,D34/C34,0),0)</f>
      </c>
      <c r="G34" s="144"/>
      <c r="H34" s="36"/>
      <c r="I34" s="36">
        <f>IF(H34&gt;0,SUM(H$7:H34)-SUM(G$7:G34),0)</f>
      </c>
      <c r="J34" s="118">
        <f>IF(H34&gt;0,IF(K34&gt;0,H34/K34,0),0)</f>
      </c>
      <c r="K34" s="36">
        <v>15000</v>
      </c>
      <c r="L34" s="36">
        <v>15804</v>
      </c>
      <c r="M34" s="36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IF(SUM(D34,H34,L34)&gt;0,SUM(D34,H34,L34),0)</f>
      </c>
      <c r="Q34" s="119">
        <f>IF(P34&gt;0,SUM(P$7:P34)-SUM(O$7:O34),0)</f>
      </c>
      <c r="R34" s="118">
        <f>IF(P34&gt;0,IF(O34&gt;0,P34/O34,0),0)</f>
      </c>
      <c r="S34" s="1"/>
      <c r="T34" s="98">
        <f>T33+1</f>
      </c>
      <c r="U34" s="117" t="s">
        <v>40</v>
      </c>
      <c r="V34" s="36">
        <v>14000</v>
      </c>
      <c r="W34" s="36">
        <v>11460</v>
      </c>
      <c r="X34" s="36">
        <f>IF(W34&gt;0,SUM(W$7:W34)-SUM(V$7:V34),0)</f>
      </c>
      <c r="Y34" s="118">
        <f>IF(W34&gt;0,IF(V34&gt;0,W34/V34,0),0)</f>
      </c>
      <c r="Z34" s="36">
        <v>14000</v>
      </c>
      <c r="AA34" s="36">
        <v>7467</v>
      </c>
      <c r="AB34" s="36">
        <f>IF(AA34&gt;0,SUM(AA$7:AA34)-SUM(Z$7:Z34),0)</f>
      </c>
      <c r="AC34" s="118">
        <f>IF(AA34&gt;0,IF(Z34&gt;0,AA34/Z34,0),0)</f>
      </c>
      <c r="AD34" s="36">
        <v>14000</v>
      </c>
      <c r="AE34" s="36">
        <v>14336</v>
      </c>
      <c r="AF34" s="36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IF(SUM(W34,AA34,AE34)&gt;0,SUM(W34,AA34,AE34),0)</f>
      </c>
      <c r="AJ34" s="119">
        <f>IF(AI34&gt;0,SUM(AI$7:AI34)-SUM(AH$7:AH34),0)</f>
      </c>
      <c r="AK34" s="118">
        <f>IF(AI34&gt;0,IF(AH34&gt;0,AI34/AH34,0),0)</f>
      </c>
      <c r="AL34" s="1"/>
      <c r="AM34" s="98">
        <f>AM33+1</f>
      </c>
      <c r="AN34" s="117" t="s">
        <v>40</v>
      </c>
      <c r="AO34" s="36">
        <v>7000</v>
      </c>
      <c r="AP34" s="36">
        <v>6601</v>
      </c>
      <c r="AQ34" s="36">
        <f>IF(AP34&gt;0,SUM(AP$7:AP34)-SUM(AO$7:AO34),0)</f>
      </c>
      <c r="AR34" s="118">
        <f>IF(AP34&gt;0,IF(AO34&gt;0,AP34/AO34,0),0)</f>
      </c>
      <c r="AS34" s="36">
        <v>7000</v>
      </c>
      <c r="AT34" s="36">
        <v>4776</v>
      </c>
      <c r="AU34" s="36">
        <f>IF(AT34&gt;0,SUM(AT$7:AT34)-SUM(AS$7:AS34),0)</f>
      </c>
      <c r="AV34" s="118">
        <f>IF(AT34&gt;0,IF(AS34&gt;0,AT34/AS34,0),0)</f>
      </c>
      <c r="AW34" s="36">
        <v>7000</v>
      </c>
      <c r="AX34" s="36">
        <v>7543</v>
      </c>
      <c r="AY34" s="36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IF(SUM(AP34,AT34,AX34)&gt;0,SUM(AP34,AT34,AX34),0)</f>
      </c>
      <c r="BC34" s="119">
        <f>IF(BB34&gt;0,SUM(BB$7:BB34)-SUM(BA$7:BA34),0)</f>
      </c>
      <c r="BD34" s="118">
        <f>IF(BB34&gt;0,IF(BA34&gt;0,BB34/BA34,0),0)</f>
      </c>
      <c r="BE34" s="1"/>
      <c r="BF34" s="98">
        <f>BF33+1</f>
      </c>
      <c r="BG34" s="117" t="s">
        <v>40</v>
      </c>
      <c r="BH34" s="36">
        <v>22000</v>
      </c>
      <c r="BI34" s="36">
        <v>8567</v>
      </c>
      <c r="BJ34" s="36">
        <f>IF(BI34&gt;0,SUM(BI$7:BI34)-SUM(BH$7:BH34),0)</f>
      </c>
      <c r="BK34" s="118">
        <f>IF(BI34&gt;0,IF(BH34&gt;0,BI34/BH34,0),0)</f>
      </c>
      <c r="BL34" s="36">
        <v>8000</v>
      </c>
      <c r="BM34" s="36">
        <v>10356</v>
      </c>
      <c r="BN34" s="36">
        <f>IF(BM34&gt;0,SUM(BM$7:BM34)-SUM(BL$7:BL34),0)</f>
      </c>
      <c r="BO34" s="118">
        <f>IF(BM34&gt;0,IF(BL34&gt;0,BM34/BL34,0),0)</f>
      </c>
      <c r="BP34" s="36">
        <v>12000</v>
      </c>
      <c r="BQ34" s="36">
        <v>14145</v>
      </c>
      <c r="BR34" s="36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19">
        <f>IF(BU34&gt;0,SUM(BU$7:BU34)-SUM(BT$7:BT34),0)</f>
      </c>
      <c r="BW34" s="118">
        <f>IF(BU34&gt;0,IF(BT34&gt;0,BU34/BT34,0),0)</f>
      </c>
      <c r="BX34" s="1"/>
      <c r="BY34" s="98">
        <f>BY33+1</f>
      </c>
      <c r="BZ34" s="117" t="s">
        <v>40</v>
      </c>
      <c r="CA34" s="36">
        <v>5000</v>
      </c>
      <c r="CB34" s="36">
        <v>6643</v>
      </c>
      <c r="CC34" s="36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41</v>
      </c>
      <c r="C35" s="36">
        <v>15000</v>
      </c>
      <c r="D35" s="36">
        <v>19129</v>
      </c>
      <c r="E35" s="36">
        <f>IF(D35&gt;0,SUM(D$7:D35)-SUM(C$7:C35),0)</f>
      </c>
      <c r="F35" s="118">
        <f>IF(D35&gt;0,IF(C35&gt;0,D35/C35,0),0)</f>
      </c>
      <c r="G35" s="144"/>
      <c r="H35" s="36"/>
      <c r="I35" s="36">
        <f>IF(H35&gt;0,SUM(H$7:H35)-SUM(G$7:G35),0)</f>
      </c>
      <c r="J35" s="118">
        <f>IF(H35&gt;0,IF(K35&gt;0,H35/K35,0),0)</f>
      </c>
      <c r="K35" s="36">
        <v>15000</v>
      </c>
      <c r="L35" s="36">
        <v>19951</v>
      </c>
      <c r="M35" s="36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IF(SUM(D35,H35,L35)&gt;0,SUM(D35,H35,L35),0)</f>
      </c>
      <c r="Q35" s="119">
        <f>IF(P35&gt;0,SUM(P$7:P35)-SUM(O$7:O35),0)</f>
      </c>
      <c r="R35" s="118">
        <f>IF(P35&gt;0,IF(O35&gt;0,P35/O35,0),0)</f>
      </c>
      <c r="S35" s="1"/>
      <c r="T35" s="98">
        <f>T34+1</f>
      </c>
      <c r="U35" s="117" t="s">
        <v>41</v>
      </c>
      <c r="V35" s="36">
        <v>14000</v>
      </c>
      <c r="W35" s="36">
        <v>11796</v>
      </c>
      <c r="X35" s="36">
        <f>IF(W35&gt;0,SUM(W$7:W35)-SUM(V$7:V35),0)</f>
      </c>
      <c r="Y35" s="118">
        <f>IF(W35&gt;0,IF(V35&gt;0,W35/V35,0),0)</f>
      </c>
      <c r="Z35" s="36">
        <v>14000</v>
      </c>
      <c r="AA35" s="36">
        <v>10622</v>
      </c>
      <c r="AB35" s="36">
        <f>IF(AA35&gt;0,SUM(AA$7:AA35)-SUM(Z$7:Z35),0)</f>
      </c>
      <c r="AC35" s="118">
        <f>IF(AA35&gt;0,IF(Z35&gt;0,AA35/Z35,0),0)</f>
      </c>
      <c r="AD35" s="36">
        <v>14000</v>
      </c>
      <c r="AE35" s="36">
        <v>15088</v>
      </c>
      <c r="AF35" s="36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IF(SUM(W35,AA35,AE35)&gt;0,SUM(W35,AA35,AE35),0)</f>
      </c>
      <c r="AJ35" s="119">
        <f>IF(AI35&gt;0,SUM(AI$7:AI35)-SUM(AH$7:AH35),0)</f>
      </c>
      <c r="AK35" s="118">
        <f>IF(AI35&gt;0,IF(AH35&gt;0,AI35/AH35,0),0)</f>
      </c>
      <c r="AL35" s="1"/>
      <c r="AM35" s="98">
        <f>AM34+1</f>
      </c>
      <c r="AN35" s="117" t="s">
        <v>41</v>
      </c>
      <c r="AO35" s="36">
        <v>7000</v>
      </c>
      <c r="AP35" s="36">
        <v>6197</v>
      </c>
      <c r="AQ35" s="36">
        <f>IF(AP35&gt;0,SUM(AP$7:AP35)-SUM(AO$7:AO35),0)</f>
      </c>
      <c r="AR35" s="118">
        <f>IF(AP35&gt;0,IF(AO35&gt;0,AP35/AO35,0),0)</f>
      </c>
      <c r="AS35" s="36">
        <v>7000</v>
      </c>
      <c r="AT35" s="36">
        <v>14401</v>
      </c>
      <c r="AU35" s="36">
        <f>IF(AT35&gt;0,SUM(AT$7:AT35)-SUM(AS$7:AS35),0)</f>
      </c>
      <c r="AV35" s="118">
        <f>IF(AT35&gt;0,IF(AS35&gt;0,AT35/AS35,0),0)</f>
      </c>
      <c r="AW35" s="36">
        <v>7000</v>
      </c>
      <c r="AX35" s="36">
        <v>11086</v>
      </c>
      <c r="AY35" s="36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IF(SUM(AP35,AT35,AX35)&gt;0,SUM(AP35,AT35,AX35),0)</f>
      </c>
      <c r="BC35" s="119">
        <f>IF(BB35&gt;0,SUM(BB$7:BB35)-SUM(BA$7:BA35),0)</f>
      </c>
      <c r="BD35" s="118">
        <f>IF(BB35&gt;0,IF(BA35&gt;0,BB35/BA35,0),0)</f>
      </c>
      <c r="BE35" s="1"/>
      <c r="BF35" s="98">
        <f>BF34+1</f>
      </c>
      <c r="BG35" s="117" t="s">
        <v>41</v>
      </c>
      <c r="BH35" s="36">
        <v>22000</v>
      </c>
      <c r="BI35" s="36">
        <v>15036</v>
      </c>
      <c r="BJ35" s="36">
        <f>IF(BI35&gt;0,SUM(BI$7:BI35)-SUM(BH$7:BH35),0)</f>
      </c>
      <c r="BK35" s="118">
        <f>IF(BI35&gt;0,IF(BH35&gt;0,BI35/BH35,0),0)</f>
      </c>
      <c r="BL35" s="36">
        <v>8000</v>
      </c>
      <c r="BM35" s="36">
        <v>16640</v>
      </c>
      <c r="BN35" s="36">
        <f>IF(BM35&gt;0,SUM(BM$7:BM35)-SUM(BL$7:BL35),0)</f>
      </c>
      <c r="BO35" s="118">
        <f>IF(BM35&gt;0,IF(BL35&gt;0,BM35/BL35,0),0)</f>
      </c>
      <c r="BP35" s="36">
        <v>12000</v>
      </c>
      <c r="BQ35" s="36">
        <v>17708</v>
      </c>
      <c r="BR35" s="36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19">
        <f>IF(BU35&gt;0,SUM(BU$7:BU35)-SUM(BT$7:BT35),0)</f>
      </c>
      <c r="BW35" s="118">
        <f>IF(BU35&gt;0,IF(BT35&gt;0,BU35/BT35,0),0)</f>
      </c>
      <c r="BX35" s="1"/>
      <c r="BY35" s="98">
        <f>BY34+1</f>
      </c>
      <c r="BZ35" s="117" t="s">
        <v>41</v>
      </c>
      <c r="CA35" s="36">
        <v>5000</v>
      </c>
      <c r="CB35" s="36">
        <v>4820</v>
      </c>
      <c r="CC35" s="36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42</v>
      </c>
      <c r="C36" s="36"/>
      <c r="D36" s="36"/>
      <c r="E36" s="36">
        <f>IF(D36&gt;0,SUM(D$7:D36)-SUM(C$7:C36),0)</f>
      </c>
      <c r="F36" s="118">
        <f>IF(D36&gt;0,IF(C36&gt;0,D36/C36,0),0)</f>
      </c>
      <c r="G36" s="144"/>
      <c r="H36" s="36"/>
      <c r="I36" s="36">
        <f>IF(H36&gt;0,SUM(H$7:H36)-SUM(G$7:G36),0)</f>
      </c>
      <c r="J36" s="118">
        <f>IF(H36&gt;0,IF(K36&gt;0,H36/K36,0),0)</f>
      </c>
      <c r="K36" s="36"/>
      <c r="L36" s="36"/>
      <c r="M36" s="36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IF(SUM(D36,H36,L36)&gt;0,SUM(D36,H36,L36),0)</f>
      </c>
      <c r="Q36" s="119">
        <f>IF(P36&gt;0,SUM(P$7:P36)-SUM(O$7:O36),0)</f>
      </c>
      <c r="R36" s="118">
        <f>IF(P36&gt;0,IF(O36&gt;0,P36/O36,0),0)</f>
      </c>
      <c r="S36" s="1"/>
      <c r="T36" s="98">
        <f>T35+1</f>
      </c>
      <c r="U36" s="117" t="s">
        <v>42</v>
      </c>
      <c r="V36" s="36"/>
      <c r="W36" s="36"/>
      <c r="X36" s="36">
        <f>IF(W36&gt;0,SUM(W$7:W36)-SUM(V$7:V36),0)</f>
      </c>
      <c r="Y36" s="118">
        <f>IF(W36&gt;0,IF(V36&gt;0,W36/V36,0),0)</f>
      </c>
      <c r="Z36" s="36"/>
      <c r="AA36" s="36">
        <v>10036</v>
      </c>
      <c r="AB36" s="36">
        <f>IF(AA36&gt;0,SUM(AA$7:AA36)-SUM(Z$7:Z36),0)</f>
      </c>
      <c r="AC36" s="118">
        <f>IF(AA36&gt;0,IF(Z36&gt;0,AA36/Z36,0),0)</f>
      </c>
      <c r="AD36" s="36"/>
      <c r="AE36" s="36"/>
      <c r="AF36" s="36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IF(SUM(W36,AA36,AE36)&gt;0,SUM(W36,AA36,AE36),0)</f>
      </c>
      <c r="AJ36" s="119">
        <f>IF(AI36&gt;0,SUM(AI$7:AI36)-SUM(AH$7:AH36),0)</f>
      </c>
      <c r="AK36" s="118">
        <f>IF(AI36&gt;0,IF(AH36&gt;0,AI36/AH36,0),0)</f>
      </c>
      <c r="AL36" s="1"/>
      <c r="AM36" s="98">
        <f>AM35+1</f>
      </c>
      <c r="AN36" s="117" t="s">
        <v>42</v>
      </c>
      <c r="AO36" s="36"/>
      <c r="AP36" s="36"/>
      <c r="AQ36" s="36">
        <f>IF(AP36&gt;0,SUM(AP$7:AP36)-SUM(AO$7:AO36),0)</f>
      </c>
      <c r="AR36" s="118">
        <f>IF(AP36&gt;0,IF(AO36&gt;0,AP36/AO36,0),0)</f>
      </c>
      <c r="AS36" s="36"/>
      <c r="AT36" s="36"/>
      <c r="AU36" s="36">
        <f>IF(AT36&gt;0,SUM(AT$7:AT36)-SUM(AS$7:AS36),0)</f>
      </c>
      <c r="AV36" s="118">
        <f>IF(AT36&gt;0,IF(AS36&gt;0,AT36/AS36,0),0)</f>
      </c>
      <c r="AW36" s="36"/>
      <c r="AX36" s="36"/>
      <c r="AY36" s="36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IF(SUM(AP36,AT36,AX36)&gt;0,SUM(AP36,AT36,AX36),0)</f>
      </c>
      <c r="BC36" s="119">
        <f>IF(BB36&gt;0,SUM(BB$7:BB36)-SUM(BA$7:BA36),0)</f>
      </c>
      <c r="BD36" s="118">
        <f>IF(BB36&gt;0,IF(BA36&gt;0,BB36/BA36,0),0)</f>
      </c>
      <c r="BE36" s="1"/>
      <c r="BF36" s="98">
        <f>BF35+1</f>
      </c>
      <c r="BG36" s="117" t="s">
        <v>42</v>
      </c>
      <c r="BH36" s="36"/>
      <c r="BI36" s="36"/>
      <c r="BJ36" s="36">
        <f>IF(BI36&gt;0,SUM(BI$7:BI36)-SUM(BH$7:BH36),0)</f>
      </c>
      <c r="BK36" s="118">
        <f>IF(BI36&gt;0,IF(BH36&gt;0,BI36/BH36,0),0)</f>
      </c>
      <c r="BL36" s="36"/>
      <c r="BM36" s="36"/>
      <c r="BN36" s="36">
        <f>IF(BM36&gt;0,SUM(BM$7:BM36)-SUM(BL$7:BL36),0)</f>
      </c>
      <c r="BO36" s="118">
        <f>IF(BM36&gt;0,IF(BL36&gt;0,BM36/BL36,0),0)</f>
      </c>
      <c r="BP36" s="36"/>
      <c r="BQ36" s="36"/>
      <c r="BR36" s="36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19">
        <f>IF(BU36&gt;0,SUM(BU$7:BU36)-SUM(BT$7:BT36),0)</f>
      </c>
      <c r="BW36" s="118">
        <f>IF(BU36&gt;0,IF(BT36&gt;0,BU36/BT36,0),0)</f>
      </c>
      <c r="BX36" s="1"/>
      <c r="BY36" s="98">
        <f>BY35+1</f>
      </c>
      <c r="BZ36" s="117" t="s">
        <v>42</v>
      </c>
      <c r="CA36" s="36"/>
      <c r="CB36" s="36"/>
      <c r="CC36" s="36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43</v>
      </c>
      <c r="C37" s="36"/>
      <c r="D37" s="36"/>
      <c r="E37" s="36">
        <f>IF(D37&gt;0,SUM(D$7:D37)-SUM(C$7:C37),0)</f>
      </c>
      <c r="F37" s="118">
        <f>IF(D37&gt;0,IF(C37&gt;0,D37/C37,0),0)</f>
      </c>
      <c r="G37" s="36"/>
      <c r="H37" s="36"/>
      <c r="I37" s="36">
        <f>IF(H37&gt;0,SUM(H$7:H37)-SUM(G$7:G37),0)</f>
      </c>
      <c r="J37" s="118">
        <f>IF(H37&gt;0,IF(G37&gt;0,H37/G37,0),0)</f>
      </c>
      <c r="K37" s="36"/>
      <c r="L37" s="36"/>
      <c r="M37" s="36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IF(SUM(D37,H37,L37)&gt;0,SUM(D37,H37,L37),0)</f>
      </c>
      <c r="Q37" s="119">
        <f>IF(P37&gt;0,SUM(P$7:P37)-SUM(O$7:O37),0)</f>
      </c>
      <c r="R37" s="118">
        <f>IF(P37&gt;0,IF(O37&gt;0,P37/O37,0),0)</f>
      </c>
      <c r="S37" s="1"/>
      <c r="T37" s="98">
        <v>31</v>
      </c>
      <c r="U37" s="117" t="s">
        <v>43</v>
      </c>
      <c r="V37" s="36"/>
      <c r="W37" s="36"/>
      <c r="X37" s="36">
        <f>IF(W37&gt;0,SUM(W$7:W37)-SUM(V$7:V37),0)</f>
      </c>
      <c r="Y37" s="118">
        <f>IF(W37&gt;0,IF(V37&gt;0,W37/V37,0),0)</f>
      </c>
      <c r="Z37" s="36"/>
      <c r="AA37" s="36"/>
      <c r="AB37" s="36">
        <f>IF(AA37&gt;0,SUM(AA$7:AA37)-SUM(Z$7:Z37),0)</f>
      </c>
      <c r="AC37" s="118">
        <f>IF(AA37&gt;0,IF(Z37&gt;0,AA37/Z37,0),0)</f>
      </c>
      <c r="AD37" s="36"/>
      <c r="AE37" s="36"/>
      <c r="AF37" s="36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IF(SUM(W37,AA37,AE37)&gt;0,SUM(W37,AA37,AE37),0)</f>
      </c>
      <c r="AJ37" s="119">
        <f>IF(AI37&gt;0,SUM(AI$7:AI37)-SUM(AH$7:AH37),0)</f>
      </c>
      <c r="AK37" s="118">
        <f>IF(AI37&gt;0,IF(AH37&gt;0,AI37/AH37,0),0)</f>
      </c>
      <c r="AL37" s="1"/>
      <c r="AM37" s="98">
        <v>31</v>
      </c>
      <c r="AN37" s="117" t="s">
        <v>43</v>
      </c>
      <c r="AO37" s="36"/>
      <c r="AP37" s="36"/>
      <c r="AQ37" s="36">
        <f>IF(AP37&gt;0,SUM(AP$7:AP37)-SUM(AO$7:AO37),0)</f>
      </c>
      <c r="AR37" s="118">
        <f>IF(AP37&gt;0,IF(AO37&gt;0,AP37/AO37,0),0)</f>
      </c>
      <c r="AS37" s="36"/>
      <c r="AT37" s="36"/>
      <c r="AU37" s="36">
        <f>IF(AT37&gt;0,SUM(AT$7:AT37)-SUM(AS$7:AS37),0)</f>
      </c>
      <c r="AV37" s="118">
        <f>IF(AT37&gt;0,IF(AS37&gt;0,AT37/AS37,0),0)</f>
      </c>
      <c r="AW37" s="36"/>
      <c r="AX37" s="36"/>
      <c r="AY37" s="36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IF(SUM(AP37,AT37,AX37)&gt;0,SUM(AP37,AT37,AX37),0)</f>
      </c>
      <c r="BC37" s="119">
        <f>IF(BB37&gt;0,SUM(BB$7:BB37)-SUM(BA$7:BA37),0)</f>
      </c>
      <c r="BD37" s="118">
        <f>IF(BB37&gt;0,IF(BA37&gt;0,BB37/BA37,0),0)</f>
      </c>
      <c r="BE37" s="1"/>
      <c r="BF37" s="98">
        <v>31</v>
      </c>
      <c r="BG37" s="117" t="s">
        <v>43</v>
      </c>
      <c r="BH37" s="36"/>
      <c r="BI37" s="36"/>
      <c r="BJ37" s="36">
        <f>IF(BI37&gt;0,SUM(BI$7:BI37)-SUM(BH$7:BH37),0)</f>
      </c>
      <c r="BK37" s="118">
        <f>IF(BI37&gt;0,IF(BH37&gt;0,BI37/BH37,0),0)</f>
      </c>
      <c r="BL37" s="36"/>
      <c r="BM37" s="36"/>
      <c r="BN37" s="36">
        <f>IF(BM37&gt;0,SUM(BM$7:BM37)-SUM(BL$7:BL37),0)</f>
      </c>
      <c r="BO37" s="118">
        <f>IF(BM37&gt;0,IF(BL37&gt;0,BM37/BL37,0),0)</f>
      </c>
      <c r="BP37" s="36"/>
      <c r="BQ37" s="36"/>
      <c r="BR37" s="36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19">
        <f>IF(BU37&gt;0,SUM(BU$7:BU37)-SUM(BT$7:BT37),0)</f>
      </c>
      <c r="BW37" s="118">
        <f>IF(BU37&gt;0,IF(BT37&gt;0,BU37/BT37,0),0)</f>
      </c>
      <c r="BX37" s="1"/>
      <c r="BY37" s="98">
        <v>31</v>
      </c>
      <c r="BZ37" s="117" t="s">
        <v>43</v>
      </c>
      <c r="CA37" s="36"/>
      <c r="CB37" s="36"/>
      <c r="CC37" s="36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6">
        <f>SUM(AT7:AT37)</f>
      </c>
      <c r="AU38" s="126">
        <f>AT38-AS38</f>
      </c>
      <c r="AV38" s="127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12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36">
        <f>CA38-CB38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4"/>
      <c r="P39" s="4"/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4"/>
      <c r="AI39" s="140"/>
      <c r="AJ39" s="140"/>
      <c r="AK39" s="147"/>
      <c r="AL39" s="1"/>
      <c r="AM39" s="4"/>
      <c r="AN39" s="1"/>
      <c r="AO39" s="4"/>
      <c r="AP39" s="4"/>
      <c r="AQ39" s="4"/>
      <c r="AR39" s="92"/>
      <c r="AS39" s="4"/>
      <c r="AT39" s="4"/>
      <c r="AU39" s="4"/>
      <c r="AV39" s="92"/>
      <c r="AW39" s="4"/>
      <c r="AX39" s="4"/>
      <c r="AY39" s="4"/>
      <c r="AZ39" s="92"/>
      <c r="BA39" s="4"/>
      <c r="BB39" s="4"/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4"/>
      <c r="BU39" s="4"/>
      <c r="BV39" s="4"/>
      <c r="BW39" s="92"/>
      <c r="BX39" s="1"/>
      <c r="BY39" s="4"/>
      <c r="BZ39" s="1"/>
      <c r="CA39" s="4"/>
      <c r="CB39" s="4"/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3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34"/>
      <c r="AJ40" s="140"/>
      <c r="AK40" s="147"/>
      <c r="AL40" s="1"/>
      <c r="AM40" s="4"/>
      <c r="AN40" s="1"/>
      <c r="AO40" s="4"/>
      <c r="AP40" s="4"/>
      <c r="AQ40" s="4"/>
      <c r="AR40" s="92"/>
      <c r="AS40" s="4"/>
      <c r="AT40" s="4"/>
      <c r="AU40" s="4"/>
      <c r="AV40" s="92"/>
      <c r="AW40" s="4"/>
      <c r="AX40" s="4"/>
      <c r="AY40" s="4"/>
      <c r="AZ40" s="92"/>
      <c r="BA40" s="4"/>
      <c r="BB40" s="3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34"/>
      <c r="BV40" s="4"/>
      <c r="BW40" s="92"/>
      <c r="BX40" s="1"/>
      <c r="BY40" s="4"/>
      <c r="BZ40" s="1"/>
      <c r="CA40" s="4"/>
      <c r="CB40" s="3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32"/>
      <c r="AJ41" s="32"/>
      <c r="AK41" s="32"/>
      <c r="AL41" s="1"/>
      <c r="AM41" s="4"/>
      <c r="AN41" s="1"/>
      <c r="AO41" s="4"/>
      <c r="AP41" s="4"/>
      <c r="AQ41" s="4"/>
      <c r="AR41" s="92"/>
      <c r="AS41" s="4"/>
      <c r="AT41" s="4"/>
      <c r="AU41" s="4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</sheetData>
  <mergeCells count="46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  <mergeCell ref="AI41:AK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6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20">
        <v>42339</v>
      </c>
      <c r="C4" s="21">
        <v>66174</v>
      </c>
      <c r="D4" s="21">
        <f>(SUM(C4:C4)-(F4*1))</f>
      </c>
      <c r="E4" s="21">
        <f>C4/1</f>
      </c>
      <c r="F4" s="22">
        <f>$F$21/$G$20</f>
      </c>
      <c r="G4" s="23">
        <v>1</v>
      </c>
      <c r="H4" s="20">
        <v>42339</v>
      </c>
      <c r="I4" s="24">
        <v>54003</v>
      </c>
      <c r="J4" s="21">
        <f>(SUM(I4:I4)-(L4*G4))</f>
      </c>
      <c r="K4" s="21">
        <f>I4/1</f>
      </c>
      <c r="L4" s="21">
        <f>$L$21/$G$20</f>
      </c>
    </row>
    <row x14ac:dyDescent="0.25" r="5" customHeight="1" ht="20.1">
      <c r="A5" s="1"/>
      <c r="B5" s="20">
        <v>42340</v>
      </c>
      <c r="C5" s="21">
        <v>19799</v>
      </c>
      <c r="D5" s="21">
        <f>(SUM(C$4:C5)-(F5*G5))</f>
      </c>
      <c r="E5" s="21">
        <f>SUM(C$4:C5)/G5</f>
      </c>
      <c r="F5" s="22">
        <f>$F$21/$G$20</f>
      </c>
      <c r="G5" s="23">
        <f>G4+1</f>
      </c>
      <c r="H5" s="20">
        <v>42340</v>
      </c>
      <c r="I5" s="24">
        <v>23448</v>
      </c>
      <c r="J5" s="21">
        <f>(SUM(I$4:I5)-(L5*G5))</f>
      </c>
      <c r="K5" s="21">
        <f>SUM(I$4:I5)/G5</f>
      </c>
      <c r="L5" s="21">
        <f>$L$21/$G$20</f>
      </c>
    </row>
    <row x14ac:dyDescent="0.25" r="6" customHeight="1" ht="20.1">
      <c r="A6" s="1"/>
      <c r="B6" s="20">
        <v>42341</v>
      </c>
      <c r="C6" s="21">
        <v>46278</v>
      </c>
      <c r="D6" s="21">
        <f>(SUM(C$4:C6)-(F6*G6))</f>
      </c>
      <c r="E6" s="21">
        <f>SUM(C$4:C6)/G6</f>
      </c>
      <c r="F6" s="22">
        <f>$F$21/$G$20</f>
      </c>
      <c r="G6" s="23">
        <f>G5+1</f>
      </c>
      <c r="H6" s="20">
        <v>42341</v>
      </c>
      <c r="I6" s="24">
        <v>40717</v>
      </c>
      <c r="J6" s="21">
        <f>(SUM(I$4:I6)-(L6*G6))</f>
      </c>
      <c r="K6" s="21">
        <f>SUM(I$4:I6)/G6</f>
      </c>
      <c r="L6" s="21">
        <f>$L$21/$G$20</f>
      </c>
    </row>
    <row x14ac:dyDescent="0.25" r="7" customHeight="1" ht="19.5">
      <c r="A7" s="1"/>
      <c r="B7" s="20">
        <v>42342</v>
      </c>
      <c r="C7" s="21">
        <v>62632</v>
      </c>
      <c r="D7" s="21">
        <f>(SUM(C$4:C7)-(F7*G7))</f>
      </c>
      <c r="E7" s="21">
        <f>SUM(C$4:C7)/G7</f>
      </c>
      <c r="F7" s="22">
        <f>$F$21/$G$20</f>
      </c>
      <c r="G7" s="23">
        <f>G6+1</f>
      </c>
      <c r="H7" s="20">
        <v>42342</v>
      </c>
      <c r="I7" s="24">
        <v>29392</v>
      </c>
      <c r="J7" s="21">
        <f>(SUM(I$4:I7)-(L7*G7))</f>
      </c>
      <c r="K7" s="21">
        <f>SUM(I$4:I7)/G7</f>
      </c>
      <c r="L7" s="21">
        <f>$L$21/$G$20</f>
      </c>
    </row>
    <row x14ac:dyDescent="0.25" r="8" customHeight="1" ht="20.1">
      <c r="A8" s="1"/>
      <c r="B8" s="20">
        <v>42345</v>
      </c>
      <c r="C8" s="21">
        <v>54780</v>
      </c>
      <c r="D8" s="21">
        <f>(SUM(C$4:C8)-(F8*G8))</f>
      </c>
      <c r="E8" s="21">
        <f>SUM(C$4:C8)/G8</f>
      </c>
      <c r="F8" s="22">
        <f>$F$21/$G$20</f>
      </c>
      <c r="G8" s="23">
        <f>G7+1</f>
      </c>
      <c r="H8" s="20">
        <v>42345</v>
      </c>
      <c r="I8" s="24">
        <v>32904</v>
      </c>
      <c r="J8" s="21">
        <f>(SUM(I$4:I8)-(L8*G8))</f>
      </c>
      <c r="K8" s="21">
        <f>SUM(I$4:I8)/G8</f>
      </c>
      <c r="L8" s="21">
        <f>$L$21/$G$20</f>
      </c>
    </row>
    <row x14ac:dyDescent="0.25" r="9" customHeight="1" ht="20.1">
      <c r="A9" s="1"/>
      <c r="B9" s="20">
        <v>42346</v>
      </c>
      <c r="C9" s="21">
        <v>49494</v>
      </c>
      <c r="D9" s="21">
        <f>(SUM(C$4:C9)-(F9*G9))</f>
      </c>
      <c r="E9" s="21">
        <f>SUM(C$4:C9)/G9</f>
      </c>
      <c r="F9" s="22">
        <f>$F$21/$G$20</f>
      </c>
      <c r="G9" s="23">
        <f>G8+1</f>
      </c>
      <c r="H9" s="20">
        <v>42346</v>
      </c>
      <c r="I9" s="24">
        <v>34126</v>
      </c>
      <c r="J9" s="21">
        <f>(SUM(I$4:I9)-(L9*G9))</f>
      </c>
      <c r="K9" s="21">
        <f>SUM(I$4:I9)/G9</f>
      </c>
      <c r="L9" s="21">
        <f>$L$21/$G$20</f>
      </c>
    </row>
    <row x14ac:dyDescent="0.25" r="10" customHeight="1" ht="20.1">
      <c r="A10" s="1"/>
      <c r="B10" s="20">
        <v>42347</v>
      </c>
      <c r="C10" s="21">
        <v>36027</v>
      </c>
      <c r="D10" s="21">
        <f>(SUM(C$4:C10)-(F10*G10))</f>
      </c>
      <c r="E10" s="21">
        <f>SUM(C$4:C10)/G10</f>
      </c>
      <c r="F10" s="22">
        <f>$F$21/$G$20</f>
      </c>
      <c r="G10" s="23">
        <v>7</v>
      </c>
      <c r="H10" s="20">
        <v>42347</v>
      </c>
      <c r="I10" s="24">
        <v>18098</v>
      </c>
      <c r="J10" s="21">
        <f>(SUM(I$4:I10)-(L10*G10))</f>
      </c>
      <c r="K10" s="21">
        <f>SUM(I$4:I10)/G10</f>
      </c>
      <c r="L10" s="21">
        <f>$L$21/$G$20</f>
      </c>
    </row>
    <row x14ac:dyDescent="0.25" r="11" customHeight="1" ht="20.1">
      <c r="A11" s="1"/>
      <c r="B11" s="20">
        <v>42348</v>
      </c>
      <c r="C11" s="21">
        <v>67009</v>
      </c>
      <c r="D11" s="21">
        <f>(SUM(C$4:C11)-(F11*G11))</f>
      </c>
      <c r="E11" s="21">
        <f>SUM(C$4:C11)/G11</f>
      </c>
      <c r="F11" s="22">
        <f>$F$21/$G$20</f>
      </c>
      <c r="G11" s="23">
        <v>8</v>
      </c>
      <c r="H11" s="20">
        <v>42348</v>
      </c>
      <c r="I11" s="24">
        <v>42979</v>
      </c>
      <c r="J11" s="21">
        <f>(SUM(I$4:I11)-(L11*G11))</f>
      </c>
      <c r="K11" s="21">
        <f>SUM(I$4:I11)/G11</f>
      </c>
      <c r="L11" s="21">
        <f>$L$21/$G$20</f>
      </c>
    </row>
    <row x14ac:dyDescent="0.25" r="12" customHeight="1" ht="20.1">
      <c r="A12" s="1"/>
      <c r="B12" s="20">
        <v>42349</v>
      </c>
      <c r="C12" s="22">
        <v>70243</v>
      </c>
      <c r="D12" s="21">
        <f>(SUM(C$4:C12)-(F12*G12))</f>
      </c>
      <c r="E12" s="21">
        <f>SUM(C$4:C12)/G12</f>
      </c>
      <c r="F12" s="22">
        <f>$F$21/$G$20</f>
      </c>
      <c r="G12" s="23">
        <v>9</v>
      </c>
      <c r="H12" s="20">
        <v>42349</v>
      </c>
      <c r="I12" s="24">
        <v>63338</v>
      </c>
      <c r="J12" s="21">
        <f>(SUM(I$4:I12)-(L12*G12))</f>
      </c>
      <c r="K12" s="21">
        <f>SUM(I$4:I12)/G12</f>
      </c>
      <c r="L12" s="21">
        <f>$L$21/$G$20</f>
      </c>
    </row>
    <row x14ac:dyDescent="0.25" r="13" customHeight="1" ht="20.1">
      <c r="A13" s="1"/>
      <c r="B13" s="20">
        <v>42352</v>
      </c>
      <c r="C13" s="21">
        <v>55579</v>
      </c>
      <c r="D13" s="21">
        <f>(SUM(C$4:C13)-(F13*G13))</f>
      </c>
      <c r="E13" s="21">
        <f>SUM(C$4:C13)/G13</f>
      </c>
      <c r="F13" s="22">
        <f>$F$21/$G$20</f>
      </c>
      <c r="G13" s="23">
        <v>10</v>
      </c>
      <c r="H13" s="20">
        <v>42352</v>
      </c>
      <c r="I13" s="24">
        <v>32839</v>
      </c>
      <c r="J13" s="21">
        <f>(SUM(I$4:I13)-(L13*G13))</f>
      </c>
      <c r="K13" s="21">
        <f>SUM(I$4:I13)/G13</f>
      </c>
      <c r="L13" s="21">
        <f>$L$21/$G$20</f>
      </c>
    </row>
    <row x14ac:dyDescent="0.25" r="14" customHeight="1" ht="20.1">
      <c r="A14" s="1"/>
      <c r="B14" s="20">
        <v>42353</v>
      </c>
      <c r="C14" s="22">
        <v>53404</v>
      </c>
      <c r="D14" s="21">
        <f>(SUM(C$4:C14)-(F14*G14))</f>
      </c>
      <c r="E14" s="21">
        <f>SUM(C$4:C14)/G14</f>
      </c>
      <c r="F14" s="22">
        <f>$F$21/$G$20</f>
      </c>
      <c r="G14" s="23">
        <v>11</v>
      </c>
      <c r="H14" s="20">
        <v>42353</v>
      </c>
      <c r="I14" s="24">
        <v>37318</v>
      </c>
      <c r="J14" s="21">
        <f>(SUM(I$4:I14)-(L14*G14))</f>
      </c>
      <c r="K14" s="21">
        <f>SUM(I$4:I14)/G14</f>
      </c>
      <c r="L14" s="21">
        <f>$L$21/$G$20</f>
      </c>
    </row>
    <row x14ac:dyDescent="0.25" r="15" customHeight="1" ht="20.1">
      <c r="A15" s="1"/>
      <c r="B15" s="20">
        <v>42354</v>
      </c>
      <c r="C15" s="22">
        <v>58188</v>
      </c>
      <c r="D15" s="21">
        <f>(SUM(C$4:C15)-(F15*G15))</f>
      </c>
      <c r="E15" s="21">
        <f>SUM(C$4:C15)/G15</f>
      </c>
      <c r="F15" s="22">
        <f>$F$21/$G$20</f>
      </c>
      <c r="G15" s="23">
        <v>12</v>
      </c>
      <c r="H15" s="20">
        <v>42354</v>
      </c>
      <c r="I15" s="24">
        <v>28700</v>
      </c>
      <c r="J15" s="21">
        <f>(SUM(I$4:I15)-(L15*G15))</f>
      </c>
      <c r="K15" s="21">
        <f>SUM(I$4:I15)/G15</f>
      </c>
      <c r="L15" s="21">
        <f>$L$21/$G$20</f>
      </c>
    </row>
    <row x14ac:dyDescent="0.25" r="16" customHeight="1" ht="20.1">
      <c r="A16" s="1"/>
      <c r="B16" s="20">
        <v>42355</v>
      </c>
      <c r="C16" s="22">
        <v>63288</v>
      </c>
      <c r="D16" s="21">
        <f>(SUM(C$4:C16)-(F16*G16))</f>
      </c>
      <c r="E16" s="21">
        <f>SUM(C$4:C16)/G16</f>
      </c>
      <c r="F16" s="22">
        <f>$F$21/$G$20</f>
      </c>
      <c r="G16" s="23">
        <v>13</v>
      </c>
      <c r="H16" s="20">
        <v>42355</v>
      </c>
      <c r="I16" s="24">
        <v>19166</v>
      </c>
      <c r="J16" s="21">
        <f>(SUM(I$4:I16)-(L16*G16))</f>
      </c>
      <c r="K16" s="21">
        <f>SUM(I$4:I16)/G16</f>
      </c>
      <c r="L16" s="21">
        <f>$L$21/$G$20</f>
      </c>
    </row>
    <row x14ac:dyDescent="0.25" r="17" customHeight="1" ht="20.1">
      <c r="A17" s="1"/>
      <c r="B17" s="20">
        <v>42356</v>
      </c>
      <c r="C17" s="22">
        <v>75837</v>
      </c>
      <c r="D17" s="21">
        <f>(SUM(C$4:C17)-(F17*G17))</f>
      </c>
      <c r="E17" s="21">
        <f>SUM(C$4:C17)/G17</f>
      </c>
      <c r="F17" s="22">
        <f>$F$21/$G$20</f>
      </c>
      <c r="G17" s="23">
        <v>14</v>
      </c>
      <c r="H17" s="20">
        <v>42356</v>
      </c>
      <c r="I17" s="24">
        <v>20367</v>
      </c>
      <c r="J17" s="21">
        <f>(SUM(I$4:I17)-(L17*G17))</f>
      </c>
      <c r="K17" s="21">
        <f>SUM(I$4:I17)/G17</f>
      </c>
      <c r="L17" s="21">
        <f>$L$21/$G$20</f>
      </c>
    </row>
    <row x14ac:dyDescent="0.25" r="18" customHeight="1" ht="20.1">
      <c r="A18" s="1"/>
      <c r="B18" s="20">
        <v>42359</v>
      </c>
      <c r="C18" s="22">
        <v>60804</v>
      </c>
      <c r="D18" s="21">
        <f>(SUM(C$4:C18)-(F18*G18))</f>
      </c>
      <c r="E18" s="21">
        <f>SUM(C$4:C18)/G18</f>
      </c>
      <c r="F18" s="22">
        <f>$F$21/$G$20</f>
      </c>
      <c r="G18" s="23">
        <v>15</v>
      </c>
      <c r="H18" s="20">
        <v>42359</v>
      </c>
      <c r="I18" s="24">
        <v>20627</v>
      </c>
      <c r="J18" s="21">
        <f>(SUM(I$4:I18)-(L18*G18))</f>
      </c>
      <c r="K18" s="21">
        <f>SUM(I$4:I18)/G18</f>
      </c>
      <c r="L18" s="21">
        <f>$L$21/$G$20</f>
      </c>
    </row>
    <row x14ac:dyDescent="0.25" r="19" customHeight="1" ht="20.1">
      <c r="A19" s="1"/>
      <c r="B19" s="20">
        <v>42360</v>
      </c>
      <c r="C19" s="22">
        <v>28765</v>
      </c>
      <c r="D19" s="21">
        <f>(SUM(C$4:C19)-(F19*G19))</f>
      </c>
      <c r="E19" s="21">
        <f>SUM(C$4:C19)/G19</f>
      </c>
      <c r="F19" s="22">
        <f>$F$21/$G$20</f>
      </c>
      <c r="G19" s="23">
        <v>16</v>
      </c>
      <c r="H19" s="20">
        <v>42360</v>
      </c>
      <c r="I19" s="24">
        <v>45625</v>
      </c>
      <c r="J19" s="21">
        <f>(SUM(I$4:I19)-(L19*G19))</f>
      </c>
      <c r="K19" s="21">
        <f>SUM(I$4:I19)/G19</f>
      </c>
      <c r="L19" s="21">
        <f>$L$21/$G$20</f>
      </c>
    </row>
    <row x14ac:dyDescent="0.25" r="20" customHeight="1" ht="20.1">
      <c r="A20" s="1"/>
      <c r="B20" s="20">
        <v>42361</v>
      </c>
      <c r="C20" s="22">
        <v>68617</v>
      </c>
      <c r="D20" s="21">
        <f>(SUM(C$4:C20)-(F20*G20))</f>
      </c>
      <c r="E20" s="21">
        <f>SUM(C$4:C20)/G20</f>
      </c>
      <c r="F20" s="22">
        <f>$F$21/$G$20</f>
      </c>
      <c r="G20" s="23">
        <v>17</v>
      </c>
      <c r="H20" s="20">
        <v>42361</v>
      </c>
      <c r="I20" s="24">
        <v>43658</v>
      </c>
      <c r="J20" s="21">
        <f>(SUM(I$4:I20)-(L20*G20))</f>
      </c>
      <c r="K20" s="21">
        <f>SUM(I$4:I20)/G20</f>
      </c>
      <c r="L20" s="21">
        <f>$L$21/$G$20</f>
      </c>
    </row>
    <row x14ac:dyDescent="0.25" r="21" customHeight="1" ht="20.1">
      <c r="A21" s="1"/>
      <c r="B21" s="35" t="s">
        <v>15</v>
      </c>
      <c r="C21" s="24">
        <f>SUM(C4:C20)</f>
      </c>
      <c r="D21" s="15"/>
      <c r="E21" s="15"/>
      <c r="F21" s="22">
        <v>1100000</v>
      </c>
      <c r="G21" s="32"/>
      <c r="H21" s="35" t="s">
        <v>15</v>
      </c>
      <c r="I21" s="24">
        <f>SUM(I4:I20)</f>
      </c>
      <c r="J21" s="36"/>
      <c r="K21" s="36"/>
      <c r="L21" s="21">
        <v>600000</v>
      </c>
    </row>
    <row x14ac:dyDescent="0.25" r="22" customHeight="1" ht="19.5">
      <c r="A22" s="1"/>
      <c r="B22" s="7"/>
      <c r="C22" s="4"/>
      <c r="D22" s="4"/>
      <c r="E22" s="4"/>
      <c r="F22" s="4"/>
      <c r="G22" s="4"/>
      <c r="H22" s="7"/>
      <c r="I22" s="4"/>
      <c r="J22" s="4"/>
      <c r="K22" s="4"/>
      <c r="L22" s="4"/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8.7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46"/>
      <c r="B25" s="47"/>
      <c r="C25" s="48"/>
      <c r="D25" s="48"/>
      <c r="E25" s="4"/>
      <c r="F25" s="4"/>
      <c r="G25" s="4"/>
      <c r="H25" s="7"/>
      <c r="I25" s="38"/>
      <c r="J25" s="49"/>
      <c r="K25" s="4"/>
      <c r="L25" s="4"/>
    </row>
    <row x14ac:dyDescent="0.25" r="26" customHeight="1" ht="18.7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9"/>
    </row>
  </sheetData>
  <mergeCells count="5">
    <mergeCell ref="B1:F1"/>
    <mergeCell ref="H1:L1"/>
    <mergeCell ref="B2:F2"/>
    <mergeCell ref="H2:L2"/>
    <mergeCell ref="A25:D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20">
        <v>42373</v>
      </c>
      <c r="C4" s="21">
        <v>43630</v>
      </c>
      <c r="D4" s="21">
        <f>(SUM(C4:C4)-(F4*1))</f>
      </c>
      <c r="E4" s="21">
        <f>C4/1</f>
      </c>
      <c r="F4" s="22">
        <f>$F$24/$G$23</f>
      </c>
      <c r="G4" s="23">
        <v>1</v>
      </c>
      <c r="H4" s="20">
        <v>42373</v>
      </c>
      <c r="I4" s="24">
        <v>16146</v>
      </c>
      <c r="J4" s="21">
        <f>(SUM(I4:I4)-(L4*G4))</f>
      </c>
      <c r="K4" s="21">
        <f>I4/1</f>
      </c>
      <c r="L4" s="21">
        <f>$L$24/$G$23</f>
      </c>
    </row>
    <row x14ac:dyDescent="0.25" r="5" customHeight="1" ht="20.1">
      <c r="A5" s="1"/>
      <c r="B5" s="20">
        <v>42374</v>
      </c>
      <c r="C5" s="21">
        <v>31430</v>
      </c>
      <c r="D5" s="21">
        <f>(SUM(C$4:C5)-(F5*G5))</f>
      </c>
      <c r="E5" s="21">
        <f>SUM(C$4:C5)/G5</f>
      </c>
      <c r="F5" s="22">
        <f>$F$24/$G$23</f>
      </c>
      <c r="G5" s="23">
        <f>G4+1</f>
      </c>
      <c r="H5" s="20">
        <v>42374</v>
      </c>
      <c r="I5" s="24">
        <v>9941</v>
      </c>
      <c r="J5" s="21">
        <f>(SUM(I$4:I5)-(L5*G5))</f>
      </c>
      <c r="K5" s="21">
        <f>SUM(I$4:I5)/G5</f>
      </c>
      <c r="L5" s="21">
        <f>$L$24/$G$23</f>
      </c>
    </row>
    <row x14ac:dyDescent="0.25" r="6" customHeight="1" ht="20.1">
      <c r="A6" s="1"/>
      <c r="B6" s="20">
        <v>42375</v>
      </c>
      <c r="C6" s="21">
        <v>77064</v>
      </c>
      <c r="D6" s="21">
        <f>(SUM(C$4:C6)-(F6*G6))</f>
      </c>
      <c r="E6" s="21">
        <f>SUM(C$4:C6)/G6</f>
      </c>
      <c r="F6" s="22">
        <f>$F$24/$G$23</f>
      </c>
      <c r="G6" s="23">
        <f>G5+1</f>
      </c>
      <c r="H6" s="20">
        <v>42375</v>
      </c>
      <c r="I6" s="24">
        <v>16394</v>
      </c>
      <c r="J6" s="21">
        <f>(SUM(I$4:I6)-(L6*G6))</f>
      </c>
      <c r="K6" s="21">
        <f>SUM(I$4:I6)/G6</f>
      </c>
      <c r="L6" s="21">
        <f>$L$24/$G$23</f>
      </c>
    </row>
    <row x14ac:dyDescent="0.25" r="7" customHeight="1" ht="19.5">
      <c r="A7" s="1"/>
      <c r="B7" s="20">
        <v>42376</v>
      </c>
      <c r="C7" s="21">
        <v>50503</v>
      </c>
      <c r="D7" s="21">
        <f>(SUM(C$4:C7)-(F7*G7))</f>
      </c>
      <c r="E7" s="21">
        <f>SUM(C$4:C7)/G7</f>
      </c>
      <c r="F7" s="22">
        <f>$F$24/$G$23</f>
      </c>
      <c r="G7" s="23">
        <f>G6+1</f>
      </c>
      <c r="H7" s="20">
        <v>42376</v>
      </c>
      <c r="I7" s="24">
        <v>28818</v>
      </c>
      <c r="J7" s="21">
        <f>(SUM(I$4:I7)-(L7*G7))</f>
      </c>
      <c r="K7" s="21">
        <f>SUM(I$4:I7)/G7</f>
      </c>
      <c r="L7" s="21">
        <f>$L$24/$G$23</f>
      </c>
    </row>
    <row x14ac:dyDescent="0.25" r="8" customHeight="1" ht="20.1">
      <c r="A8" s="1"/>
      <c r="B8" s="20">
        <v>42377</v>
      </c>
      <c r="C8" s="21">
        <v>65553</v>
      </c>
      <c r="D8" s="21">
        <f>(SUM(C$4:C8)-(F8*G8))</f>
      </c>
      <c r="E8" s="21">
        <f>SUM(C$4:C8)/G8</f>
      </c>
      <c r="F8" s="22">
        <f>$F$24/$G$23</f>
      </c>
      <c r="G8" s="23">
        <f>G7+1</f>
      </c>
      <c r="H8" s="20">
        <v>42377</v>
      </c>
      <c r="I8" s="24">
        <v>27269</v>
      </c>
      <c r="J8" s="21">
        <f>(SUM(I$4:I8)-(L8*G8))</f>
      </c>
      <c r="K8" s="21">
        <f>SUM(I$4:I8)/G8</f>
      </c>
      <c r="L8" s="21">
        <f>$L$24/$G$23</f>
      </c>
    </row>
    <row x14ac:dyDescent="0.25" r="9" customHeight="1" ht="20.1">
      <c r="A9" s="1"/>
      <c r="B9" s="20">
        <v>42380</v>
      </c>
      <c r="C9" s="21">
        <v>55486</v>
      </c>
      <c r="D9" s="21">
        <f>(SUM(C$4:C9)-(F9*G9))</f>
      </c>
      <c r="E9" s="21">
        <f>SUM(C$4:C9)/G9</f>
      </c>
      <c r="F9" s="22">
        <f>$F$24/$G$23</f>
      </c>
      <c r="G9" s="23">
        <f>G8+1</f>
      </c>
      <c r="H9" s="20">
        <v>42380</v>
      </c>
      <c r="I9" s="24">
        <v>30638</v>
      </c>
      <c r="J9" s="21">
        <f>(SUM(I$4:I9)-(L9*G9))</f>
      </c>
      <c r="K9" s="21">
        <f>SUM(I$4:I9)/G9</f>
      </c>
      <c r="L9" s="21">
        <f>$L$24/$G$23</f>
      </c>
    </row>
    <row x14ac:dyDescent="0.25" r="10" customHeight="1" ht="20.1">
      <c r="A10" s="1"/>
      <c r="B10" s="20">
        <v>42381</v>
      </c>
      <c r="C10" s="21">
        <v>25664</v>
      </c>
      <c r="D10" s="21">
        <f>(SUM(C$4:C10)-(F10*G10))</f>
      </c>
      <c r="E10" s="21">
        <f>SUM(C$4:C10)/G10</f>
      </c>
      <c r="F10" s="22">
        <f>$F$24/$G$23</f>
      </c>
      <c r="G10" s="23">
        <v>7</v>
      </c>
      <c r="H10" s="20">
        <v>42381</v>
      </c>
      <c r="I10" s="24">
        <v>19756</v>
      </c>
      <c r="J10" s="21">
        <f>(SUM(I$4:I10)-(L10*G10))</f>
      </c>
      <c r="K10" s="21">
        <f>SUM(I$4:I10)/G10</f>
      </c>
      <c r="L10" s="21">
        <f>$L$24/$G$23</f>
      </c>
    </row>
    <row x14ac:dyDescent="0.25" r="11" customHeight="1" ht="20.1">
      <c r="A11" s="1"/>
      <c r="B11" s="20">
        <v>42382</v>
      </c>
      <c r="C11" s="21">
        <v>40604</v>
      </c>
      <c r="D11" s="21">
        <f>(SUM(C$4:C11)-(F11*G11))</f>
      </c>
      <c r="E11" s="21">
        <f>SUM(C$4:C11)/G11</f>
      </c>
      <c r="F11" s="22">
        <f>$F$24/$G$23</f>
      </c>
      <c r="G11" s="23">
        <v>8</v>
      </c>
      <c r="H11" s="20">
        <v>42382</v>
      </c>
      <c r="I11" s="24">
        <v>41450</v>
      </c>
      <c r="J11" s="21">
        <f>(SUM(I$4:I11)-(L11*G11))</f>
      </c>
      <c r="K11" s="21">
        <f>SUM(I$4:I11)/G11</f>
      </c>
      <c r="L11" s="21">
        <f>$L$24/$G$23</f>
      </c>
    </row>
    <row x14ac:dyDescent="0.25" r="12" customHeight="1" ht="20.1">
      <c r="A12" s="1"/>
      <c r="B12" s="20">
        <v>42383</v>
      </c>
      <c r="C12" s="22">
        <v>61262</v>
      </c>
      <c r="D12" s="21">
        <f>(SUM(C$4:C12)-(F12*G12))</f>
      </c>
      <c r="E12" s="21">
        <f>SUM(C$4:C12)/G12</f>
      </c>
      <c r="F12" s="22">
        <f>$F$24/$G$23</f>
      </c>
      <c r="G12" s="23">
        <v>9</v>
      </c>
      <c r="H12" s="20">
        <v>42383</v>
      </c>
      <c r="I12" s="24">
        <v>25592</v>
      </c>
      <c r="J12" s="21">
        <f>(SUM(I$4:I12)-(L12*G12))</f>
      </c>
      <c r="K12" s="21">
        <f>SUM(I$4:I12)/G12</f>
      </c>
      <c r="L12" s="21">
        <f>$L$24/$G$23</f>
      </c>
    </row>
    <row x14ac:dyDescent="0.25" r="13" customHeight="1" ht="20.1">
      <c r="A13" s="1"/>
      <c r="B13" s="20">
        <v>42384</v>
      </c>
      <c r="C13" s="21">
        <v>40601</v>
      </c>
      <c r="D13" s="21">
        <f>(SUM(C$4:C13)-(F13*G13))</f>
      </c>
      <c r="E13" s="21">
        <f>SUM(C$4:C13)/G13</f>
      </c>
      <c r="F13" s="22">
        <f>$F$24/$G$23</f>
      </c>
      <c r="G13" s="23">
        <v>10</v>
      </c>
      <c r="H13" s="20">
        <v>42384</v>
      </c>
      <c r="I13" s="24">
        <v>16783</v>
      </c>
      <c r="J13" s="21">
        <f>(SUM(I$4:I13)-(L13*G13))</f>
      </c>
      <c r="K13" s="21">
        <f>SUM(I$4:I13)/G13</f>
      </c>
      <c r="L13" s="21">
        <f>$L$24/$G$23</f>
      </c>
    </row>
    <row x14ac:dyDescent="0.25" r="14" customHeight="1" ht="20.1">
      <c r="A14" s="1"/>
      <c r="B14" s="20">
        <v>42387</v>
      </c>
      <c r="C14" s="22">
        <v>36948</v>
      </c>
      <c r="D14" s="21">
        <f>(SUM(C$4:C14)-(F14*G14))</f>
      </c>
      <c r="E14" s="21">
        <f>SUM(C$4:C14)/G14</f>
      </c>
      <c r="F14" s="22">
        <f>$F$24/$G$23</f>
      </c>
      <c r="G14" s="23">
        <v>11</v>
      </c>
      <c r="H14" s="20">
        <v>42387</v>
      </c>
      <c r="I14" s="24">
        <v>33096</v>
      </c>
      <c r="J14" s="21">
        <f>(SUM(I$4:I14)-(L14*G14))</f>
      </c>
      <c r="K14" s="21">
        <f>SUM(I$4:I14)/G14</f>
      </c>
      <c r="L14" s="21">
        <f>$L$24/$G$23</f>
      </c>
    </row>
    <row x14ac:dyDescent="0.25" r="15" customHeight="1" ht="20.1">
      <c r="A15" s="1"/>
      <c r="B15" s="20">
        <v>42388</v>
      </c>
      <c r="C15" s="22">
        <v>59514</v>
      </c>
      <c r="D15" s="21">
        <f>(SUM(C$4:C15)-(F15*G15))</f>
      </c>
      <c r="E15" s="21">
        <f>SUM(C$4:C15)/G15</f>
      </c>
      <c r="F15" s="22">
        <f>$F$24/$G$23</f>
      </c>
      <c r="G15" s="23">
        <v>12</v>
      </c>
      <c r="H15" s="20">
        <v>42388</v>
      </c>
      <c r="I15" s="24">
        <v>40719</v>
      </c>
      <c r="J15" s="21">
        <f>(SUM(I$4:I15)-(L15*G15))</f>
      </c>
      <c r="K15" s="21">
        <f>SUM(I$4:I15)/G15</f>
      </c>
      <c r="L15" s="21">
        <f>$L$24/$G$23</f>
      </c>
    </row>
    <row x14ac:dyDescent="0.25" r="16" customHeight="1" ht="20.1">
      <c r="A16" s="1"/>
      <c r="B16" s="20">
        <v>42389</v>
      </c>
      <c r="C16" s="22">
        <v>65928</v>
      </c>
      <c r="D16" s="21">
        <f>(SUM(C$4:C16)-(F16*G16))</f>
      </c>
      <c r="E16" s="21">
        <f>SUM(C$4:C16)/G16</f>
      </c>
      <c r="F16" s="22">
        <f>$F$24/$G$23</f>
      </c>
      <c r="G16" s="23">
        <v>13</v>
      </c>
      <c r="H16" s="20">
        <v>42389</v>
      </c>
      <c r="I16" s="24">
        <v>25366</v>
      </c>
      <c r="J16" s="21">
        <f>(SUM(I$4:I16)-(L16*G16))</f>
      </c>
      <c r="K16" s="21">
        <f>SUM(I$4:I16)/G16</f>
      </c>
      <c r="L16" s="21">
        <f>$L$24/$G$23</f>
      </c>
    </row>
    <row x14ac:dyDescent="0.25" r="17" customHeight="1" ht="20.1">
      <c r="A17" s="1"/>
      <c r="B17" s="20">
        <v>42390</v>
      </c>
      <c r="C17" s="22">
        <v>66497</v>
      </c>
      <c r="D17" s="21">
        <f>(SUM(C$4:C17)-(F17*G17))</f>
      </c>
      <c r="E17" s="21">
        <f>SUM(C$4:C17)/G17</f>
      </c>
      <c r="F17" s="22">
        <f>$F$24/$G$23</f>
      </c>
      <c r="G17" s="23">
        <v>14</v>
      </c>
      <c r="H17" s="20">
        <v>42390</v>
      </c>
      <c r="I17" s="24">
        <v>35492</v>
      </c>
      <c r="J17" s="21">
        <f>(SUM(I$4:I17)-(L17*G17))</f>
      </c>
      <c r="K17" s="21">
        <f>SUM(I$4:I17)/G17</f>
      </c>
      <c r="L17" s="21">
        <f>$L$24/$G$23</f>
      </c>
    </row>
    <row x14ac:dyDescent="0.25" r="18" customHeight="1" ht="20.1">
      <c r="A18" s="1"/>
      <c r="B18" s="20">
        <v>42391</v>
      </c>
      <c r="C18" s="22">
        <v>44737</v>
      </c>
      <c r="D18" s="21">
        <f>(SUM(C$4:C18)-(F18*G18))</f>
      </c>
      <c r="E18" s="21">
        <f>SUM(C$4:C18)/G18</f>
      </c>
      <c r="F18" s="22">
        <f>$F$24/$G$23</f>
      </c>
      <c r="G18" s="23">
        <v>15</v>
      </c>
      <c r="H18" s="20">
        <v>42391</v>
      </c>
      <c r="I18" s="24">
        <v>16420</v>
      </c>
      <c r="J18" s="21">
        <f>(SUM(I$4:I18)-(L18*G18))</f>
      </c>
      <c r="K18" s="21">
        <f>SUM(I$4:I18)/G18</f>
      </c>
      <c r="L18" s="21">
        <f>$L$24/$G$23</f>
      </c>
    </row>
    <row x14ac:dyDescent="0.25" r="19" customHeight="1" ht="20.1">
      <c r="A19" s="1"/>
      <c r="B19" s="20">
        <v>42394</v>
      </c>
      <c r="C19" s="22">
        <v>81291</v>
      </c>
      <c r="D19" s="21">
        <f>(SUM(C$4:C19)-(F19*G19))</f>
      </c>
      <c r="E19" s="21">
        <f>SUM(C$4:C19)/G19</f>
      </c>
      <c r="F19" s="22">
        <f>$F$24/$G$23</f>
      </c>
      <c r="G19" s="23">
        <v>16</v>
      </c>
      <c r="H19" s="20">
        <v>42394</v>
      </c>
      <c r="I19" s="24">
        <v>41667</v>
      </c>
      <c r="J19" s="21">
        <f>(SUM(I$4:I19)-(L19*G19))</f>
      </c>
      <c r="K19" s="21">
        <f>SUM(I$4:I19)/G19</f>
      </c>
      <c r="L19" s="21">
        <f>$L$24/$G$23</f>
      </c>
    </row>
    <row x14ac:dyDescent="0.25" r="20" customHeight="1" ht="20.1">
      <c r="A20" s="1"/>
      <c r="B20" s="20">
        <v>42395</v>
      </c>
      <c r="C20" s="22">
        <v>68582</v>
      </c>
      <c r="D20" s="21">
        <f>(SUM(C$4:C20)-(F20*G20))</f>
      </c>
      <c r="E20" s="21">
        <f>SUM(C$4:C20)/G20</f>
      </c>
      <c r="F20" s="22">
        <f>$F$24/$G$23</f>
      </c>
      <c r="G20" s="23">
        <v>17</v>
      </c>
      <c r="H20" s="20">
        <v>42395</v>
      </c>
      <c r="I20" s="24">
        <v>35741</v>
      </c>
      <c r="J20" s="21">
        <f>(SUM(I$4:I20)-(L20*G20))</f>
      </c>
      <c r="K20" s="21">
        <f>SUM(I$4:I20)/G20</f>
      </c>
      <c r="L20" s="21">
        <f>$L$24/$G$23</f>
      </c>
    </row>
    <row x14ac:dyDescent="0.25" r="21" customHeight="1" ht="20.1">
      <c r="A21" s="1"/>
      <c r="B21" s="20">
        <v>42396</v>
      </c>
      <c r="C21" s="22">
        <v>52895</v>
      </c>
      <c r="D21" s="21">
        <f>(SUM(C$4:C21)-(F21*G21))</f>
      </c>
      <c r="E21" s="21">
        <f>SUM(C$4:C21)/G21</f>
      </c>
      <c r="F21" s="22">
        <f>$F$24/$G$23</f>
      </c>
      <c r="G21" s="23">
        <v>18</v>
      </c>
      <c r="H21" s="20">
        <v>42396</v>
      </c>
      <c r="I21" s="24">
        <v>30095</v>
      </c>
      <c r="J21" s="21">
        <f>(SUM(I$4:I21)-(L21*G21))</f>
      </c>
      <c r="K21" s="21">
        <f>SUM(I$4:I21)/G21</f>
      </c>
      <c r="L21" s="21">
        <f>$L$24/$G$23</f>
      </c>
    </row>
    <row x14ac:dyDescent="0.25" r="22" customHeight="1" ht="20.1">
      <c r="A22" s="1"/>
      <c r="B22" s="20">
        <v>42397</v>
      </c>
      <c r="C22" s="22">
        <v>67241</v>
      </c>
      <c r="D22" s="21">
        <f>(SUM(C$4:C22)-(F22*G22))</f>
      </c>
      <c r="E22" s="21">
        <f>SUM(C$4:C22)/G22</f>
      </c>
      <c r="F22" s="22">
        <f>$F$24/$G$23</f>
      </c>
      <c r="G22" s="23">
        <v>19</v>
      </c>
      <c r="H22" s="20">
        <v>42397</v>
      </c>
      <c r="I22" s="24">
        <v>23776</v>
      </c>
      <c r="J22" s="21">
        <f>(SUM(I$4:I22)-(L22*G22))</f>
      </c>
      <c r="K22" s="21">
        <f>SUM(I$4:I22)/G22</f>
      </c>
      <c r="L22" s="21">
        <f>$L$24/$G$23</f>
      </c>
    </row>
    <row x14ac:dyDescent="0.25" r="23" customHeight="1" ht="20.1">
      <c r="A23" s="1"/>
      <c r="B23" s="20">
        <v>42398</v>
      </c>
      <c r="C23" s="22">
        <v>60360</v>
      </c>
      <c r="D23" s="21">
        <f>(SUM(C$4:C23)-(F23*G23))</f>
      </c>
      <c r="E23" s="21">
        <f>SUM(C$4:C23)/G23</f>
      </c>
      <c r="F23" s="22">
        <f>$F$24/$G$23</f>
      </c>
      <c r="G23" s="23">
        <v>20</v>
      </c>
      <c r="H23" s="20">
        <v>42398</v>
      </c>
      <c r="I23" s="24">
        <v>32420</v>
      </c>
      <c r="J23" s="21">
        <f>(SUM(I$4:I23)-(L23*G23))</f>
      </c>
      <c r="K23" s="21">
        <f>SUM(I$4:I23)/G23</f>
      </c>
      <c r="L23" s="21">
        <f>$L$24/$G$23</f>
      </c>
    </row>
    <row x14ac:dyDescent="0.25" r="24" customHeight="1" ht="20.1">
      <c r="A24" s="1"/>
      <c r="B24" s="35" t="s">
        <v>15</v>
      </c>
      <c r="C24" s="24">
        <f>SUM(C4:C23)</f>
      </c>
      <c r="D24" s="15"/>
      <c r="E24" s="15"/>
      <c r="F24" s="22">
        <v>1100000</v>
      </c>
      <c r="G24" s="32"/>
      <c r="H24" s="35" t="s">
        <v>15</v>
      </c>
      <c r="I24" s="24">
        <f>SUM(I4:I23)</f>
      </c>
      <c r="J24" s="36"/>
      <c r="K24" s="36"/>
      <c r="L24" s="21">
        <v>660000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41092</v>
      </c>
      <c r="C4" s="21">
        <v>79803</v>
      </c>
      <c r="D4" s="21">
        <f>(SUM(C4:C4)-(F4*1))</f>
      </c>
      <c r="E4" s="21">
        <f>C4/1</f>
      </c>
      <c r="F4" s="22">
        <f>$F$28/$G$27</f>
      </c>
      <c r="G4" s="23">
        <v>1</v>
      </c>
      <c r="H4" s="150">
        <v>41092</v>
      </c>
      <c r="I4" s="24">
        <v>66280</v>
      </c>
      <c r="J4" s="21">
        <f>(SUM(I4:I4)-(L4*1))</f>
      </c>
      <c r="K4" s="21">
        <f>I4/1</f>
      </c>
      <c r="L4" s="21">
        <f>$L$28/$G$27</f>
      </c>
    </row>
    <row x14ac:dyDescent="0.25" r="5" customHeight="1" ht="20.1">
      <c r="A5" s="1"/>
      <c r="B5" s="150">
        <v>41093</v>
      </c>
      <c r="C5" s="21">
        <v>70572</v>
      </c>
      <c r="D5" s="21">
        <f>(SUM(C$4:C5)-(F5*G5))</f>
      </c>
      <c r="E5" s="21">
        <f>SUM(C$4:C5)/G5</f>
      </c>
      <c r="F5" s="22">
        <f>$F$28/$G$27</f>
      </c>
      <c r="G5" s="23">
        <v>2</v>
      </c>
      <c r="H5" s="150">
        <v>41093</v>
      </c>
      <c r="I5" s="24">
        <v>17600</v>
      </c>
      <c r="J5" s="21">
        <f>SUM(I$4:I5)-(L5*G5)</f>
      </c>
      <c r="K5" s="21">
        <f>SUM(I$4:I5)/G5</f>
      </c>
      <c r="L5" s="21">
        <f>$L$28/$G$27</f>
      </c>
    </row>
    <row x14ac:dyDescent="0.25" r="6" customHeight="1" ht="20.1">
      <c r="A6" s="1"/>
      <c r="B6" s="150">
        <v>41094</v>
      </c>
      <c r="C6" s="21">
        <v>65257</v>
      </c>
      <c r="D6" s="21">
        <f>(SUM(C$4:C6)-(F6*G6))</f>
      </c>
      <c r="E6" s="21">
        <f>SUM(C$4:C6)/G6</f>
      </c>
      <c r="F6" s="22">
        <f>$F$28/$G$27</f>
      </c>
      <c r="G6" s="23">
        <f>G5+$G$4</f>
      </c>
      <c r="H6" s="150">
        <v>41094</v>
      </c>
      <c r="I6" s="24">
        <v>21041</v>
      </c>
      <c r="J6" s="21">
        <f>SUM(I$4:I6)-(L6*G6)</f>
      </c>
      <c r="K6" s="21">
        <f>SUM(I$4:I6)/G6</f>
      </c>
      <c r="L6" s="21">
        <f>$L$28/$G$27</f>
      </c>
    </row>
    <row x14ac:dyDescent="0.25" r="7" customHeight="1" ht="20.1">
      <c r="A7" s="1"/>
      <c r="B7" s="150">
        <v>41095</v>
      </c>
      <c r="C7" s="21">
        <v>53347</v>
      </c>
      <c r="D7" s="21">
        <f>(SUM(C$4:C7)-(F7*G7))</f>
      </c>
      <c r="E7" s="21">
        <f>SUM(C$4:C7)/G7</f>
      </c>
      <c r="F7" s="22">
        <f>$F$28/$G$27</f>
      </c>
      <c r="G7" s="23">
        <f>G6+$G$4</f>
      </c>
      <c r="H7" s="150">
        <v>41095</v>
      </c>
      <c r="I7" s="24">
        <v>17337</v>
      </c>
      <c r="J7" s="21">
        <f>SUM(I$4:I7)-(L7*G7)</f>
      </c>
      <c r="K7" s="21">
        <f>SUM(I$4:I7)/G7</f>
      </c>
      <c r="L7" s="21">
        <f>$L$28/$G$27</f>
      </c>
    </row>
    <row x14ac:dyDescent="0.25" r="8" customHeight="1" ht="20.1">
      <c r="A8" s="1"/>
      <c r="B8" s="150">
        <v>41096</v>
      </c>
      <c r="C8" s="21">
        <v>67521</v>
      </c>
      <c r="D8" s="21">
        <f>(SUM(C$4:C8)-(F8*G8))</f>
      </c>
      <c r="E8" s="21">
        <f>SUM(C$4:C8)/G8</f>
      </c>
      <c r="F8" s="22">
        <f>$F$28/$G$27</f>
      </c>
      <c r="G8" s="23">
        <f>G7+$G$4</f>
      </c>
      <c r="H8" s="150">
        <v>41096</v>
      </c>
      <c r="I8" s="24">
        <v>12639</v>
      </c>
      <c r="J8" s="21">
        <f>SUM(I$4:I8)-(L8*G8)</f>
      </c>
      <c r="K8" s="21">
        <f>SUM(I$4:I8)/G8</f>
      </c>
      <c r="L8" s="21">
        <f>$L$28/$G$27</f>
      </c>
    </row>
    <row x14ac:dyDescent="0.25" r="9" customHeight="1" ht="20.1">
      <c r="A9" s="1"/>
      <c r="B9" s="150">
        <v>41097</v>
      </c>
      <c r="C9" s="21">
        <v>49898</v>
      </c>
      <c r="D9" s="21">
        <f>(SUM(C$4:C9)-(F9*G9))</f>
      </c>
      <c r="E9" s="21">
        <f>SUM(C$4:C9)/G9</f>
      </c>
      <c r="F9" s="22">
        <f>$F$28/$G$27</f>
      </c>
      <c r="G9" s="23">
        <f>G8+$G$4</f>
      </c>
      <c r="H9" s="150">
        <v>41097</v>
      </c>
      <c r="I9" s="24">
        <v>18082</v>
      </c>
      <c r="J9" s="21">
        <f>SUM(I$4:I9)-(L9*G9)</f>
      </c>
      <c r="K9" s="21">
        <f>SUM(I$4:I9)/G9</f>
      </c>
      <c r="L9" s="21">
        <f>$L$28/$G$27</f>
      </c>
    </row>
    <row x14ac:dyDescent="0.25" r="10" customHeight="1" ht="19.5">
      <c r="A10" s="1"/>
      <c r="B10" s="150">
        <v>41100</v>
      </c>
      <c r="C10" s="21">
        <v>48080</v>
      </c>
      <c r="D10" s="21">
        <f>(SUM(C$4:C10)-(F10*G10))</f>
      </c>
      <c r="E10" s="21">
        <f>SUM(C$4:C10)/G10</f>
      </c>
      <c r="F10" s="22">
        <f>$F$28/$G$27</f>
      </c>
      <c r="G10" s="23">
        <f>G9+$G$4</f>
      </c>
      <c r="H10" s="150">
        <v>41100</v>
      </c>
      <c r="I10" s="24">
        <v>29799</v>
      </c>
      <c r="J10" s="21">
        <f>SUM(I$4:I10)-(L10*G10)</f>
      </c>
      <c r="K10" s="21">
        <f>SUM(I$4:I10)/G10</f>
      </c>
      <c r="L10" s="21">
        <f>$L$28/$G$27</f>
      </c>
    </row>
    <row x14ac:dyDescent="0.25" r="11" customHeight="1" ht="20.1">
      <c r="A11" s="1"/>
      <c r="B11" s="150">
        <v>41101</v>
      </c>
      <c r="C11" s="21">
        <v>57323</v>
      </c>
      <c r="D11" s="21">
        <f>(SUM(C$4:C11)-(F11*G11))</f>
      </c>
      <c r="E11" s="21">
        <f>SUM(C$4:C11)/G11</f>
      </c>
      <c r="F11" s="22">
        <f>$F$28/$G$27</f>
      </c>
      <c r="G11" s="23">
        <f>G10+$G$4</f>
      </c>
      <c r="H11" s="150">
        <v>41101</v>
      </c>
      <c r="I11" s="24">
        <v>19384</v>
      </c>
      <c r="J11" s="21">
        <f>SUM(I$4:I11)-(L11*G11)</f>
      </c>
      <c r="K11" s="21">
        <f>SUM(I$4:I11)/G11</f>
      </c>
      <c r="L11" s="21">
        <f>$L$28/$G$27</f>
      </c>
    </row>
    <row x14ac:dyDescent="0.25" r="12" customHeight="1" ht="20.1">
      <c r="A12" s="1"/>
      <c r="B12" s="150">
        <v>41102</v>
      </c>
      <c r="C12" s="21">
        <v>60958</v>
      </c>
      <c r="D12" s="21">
        <f>(SUM(C$4:C12)-(F12*G12))</f>
      </c>
      <c r="E12" s="21">
        <f>SUM(C$4:C12)/G12</f>
      </c>
      <c r="F12" s="22">
        <f>$F$28/$G$27</f>
      </c>
      <c r="G12" s="23">
        <f>G11+$G$4</f>
      </c>
      <c r="H12" s="150">
        <v>41102</v>
      </c>
      <c r="I12" s="24">
        <v>28433</v>
      </c>
      <c r="J12" s="21">
        <f>SUM(I$4:I12)-(L12*G12)</f>
      </c>
      <c r="K12" s="21">
        <f>SUM(I$4:I12)/G12</f>
      </c>
      <c r="L12" s="21">
        <f>$L$28/$G$27</f>
      </c>
    </row>
    <row x14ac:dyDescent="0.25" r="13" customHeight="1" ht="20.1">
      <c r="A13" s="1"/>
      <c r="B13" s="150">
        <v>41103</v>
      </c>
      <c r="C13" s="21">
        <v>52687</v>
      </c>
      <c r="D13" s="21">
        <f>(SUM(C$4:C13)-(F13*G13))</f>
      </c>
      <c r="E13" s="21">
        <f>SUM(C$4:C13)/G13</f>
      </c>
      <c r="F13" s="22">
        <f>$F$28/$G$27</f>
      </c>
      <c r="G13" s="23">
        <f>G12+$G$4</f>
      </c>
      <c r="H13" s="150">
        <v>41103</v>
      </c>
      <c r="I13" s="24">
        <v>50867</v>
      </c>
      <c r="J13" s="21">
        <f>SUM(I$4:I13)-(L13*G13)</f>
      </c>
      <c r="K13" s="21">
        <f>SUM(I$4:I13)/G13</f>
      </c>
      <c r="L13" s="21">
        <f>$L$28/$G$27</f>
      </c>
    </row>
    <row x14ac:dyDescent="0.25" r="14" customHeight="1" ht="20.1">
      <c r="A14" s="1"/>
      <c r="B14" s="150">
        <v>41106</v>
      </c>
      <c r="C14" s="21">
        <v>69348</v>
      </c>
      <c r="D14" s="21">
        <f>(SUM(C$4:C14)-(F14*G14))</f>
      </c>
      <c r="E14" s="21">
        <f>SUM(C$4:C14)/G14</f>
      </c>
      <c r="F14" s="22">
        <f>$F$28/$G$27</f>
      </c>
      <c r="G14" s="23">
        <f>G13+$G$4</f>
      </c>
      <c r="H14" s="150">
        <v>41106</v>
      </c>
      <c r="I14" s="24">
        <v>33254</v>
      </c>
      <c r="J14" s="21">
        <f>SUM(I$4:I14)-(L14*G14)</f>
      </c>
      <c r="K14" s="21">
        <f>SUM(I$4:I14)/G14</f>
      </c>
      <c r="L14" s="21">
        <f>$L$28/$G$27</f>
      </c>
    </row>
    <row x14ac:dyDescent="0.25" r="15" customHeight="1" ht="20.1">
      <c r="A15" s="1"/>
      <c r="B15" s="150">
        <v>41107</v>
      </c>
      <c r="C15" s="21">
        <v>48227</v>
      </c>
      <c r="D15" s="21">
        <f>(SUM(C$4:C15)-(F15*G15))</f>
      </c>
      <c r="E15" s="21">
        <f>SUM(C$4:C15)/G15</f>
      </c>
      <c r="F15" s="22">
        <f>$F$28/$G$27</f>
      </c>
      <c r="G15" s="23">
        <f>G14+$G$4</f>
      </c>
      <c r="H15" s="150">
        <v>41107</v>
      </c>
      <c r="I15" s="24">
        <v>41970</v>
      </c>
      <c r="J15" s="21">
        <f>SUM(I$4:I15)-(L15*G15)</f>
      </c>
      <c r="K15" s="21">
        <f>SUM(I$4:I15)/G15</f>
      </c>
      <c r="L15" s="21">
        <f>$L$28/$G$27</f>
      </c>
    </row>
    <row x14ac:dyDescent="0.25" r="16" customHeight="1" ht="20.1">
      <c r="A16" s="1"/>
      <c r="B16" s="150">
        <v>41108</v>
      </c>
      <c r="C16" s="22">
        <v>61665</v>
      </c>
      <c r="D16" s="21">
        <f>(SUM(C$4:C16)-(F16*G16))</f>
      </c>
      <c r="E16" s="21">
        <f>SUM(C$4:C16)/G16</f>
      </c>
      <c r="F16" s="22">
        <f>$F$28/$G$27</f>
      </c>
      <c r="G16" s="23">
        <f>G15+$G$4</f>
      </c>
      <c r="H16" s="150">
        <v>41108</v>
      </c>
      <c r="I16" s="24">
        <v>24317</v>
      </c>
      <c r="J16" s="21">
        <f>SUM(I$4:I16)-(L16*G16)</f>
      </c>
      <c r="K16" s="21">
        <f>SUM(I$4:I16)/G16</f>
      </c>
      <c r="L16" s="21">
        <f>$L$28/$G$27</f>
      </c>
    </row>
    <row x14ac:dyDescent="0.25" r="17" customHeight="1" ht="20.1">
      <c r="A17" s="1"/>
      <c r="B17" s="150">
        <v>41109</v>
      </c>
      <c r="C17" s="22">
        <v>51401</v>
      </c>
      <c r="D17" s="21">
        <f>(SUM(C$4:C17)-(F17*G17))</f>
      </c>
      <c r="E17" s="21">
        <f>SUM(C$4:C17)/G17</f>
      </c>
      <c r="F17" s="22">
        <f>$F$28/$G$27</f>
      </c>
      <c r="G17" s="23">
        <f>G16+$G$4</f>
      </c>
      <c r="H17" s="150">
        <v>41109</v>
      </c>
      <c r="I17" s="24">
        <v>16428</v>
      </c>
      <c r="J17" s="21">
        <f>SUM(I$4:I17)-(L17*G17)</f>
      </c>
      <c r="K17" s="21">
        <f>SUM(I$4:I17)/G17</f>
      </c>
      <c r="L17" s="21">
        <f>$L$28/$G$27</f>
      </c>
    </row>
    <row x14ac:dyDescent="0.25" r="18" customHeight="1" ht="20.1">
      <c r="A18" s="1"/>
      <c r="B18" s="150">
        <v>41110</v>
      </c>
      <c r="C18" s="22">
        <v>42421</v>
      </c>
      <c r="D18" s="21">
        <f>(SUM(C$4:C18)-(F18*G18))</f>
      </c>
      <c r="E18" s="21">
        <f>SUM(C$4:C18)/G18</f>
      </c>
      <c r="F18" s="22">
        <f>$F$28/$G$27</f>
      </c>
      <c r="G18" s="23">
        <f>G17+$G$4</f>
      </c>
      <c r="H18" s="150">
        <v>41110</v>
      </c>
      <c r="I18" s="24">
        <v>14908</v>
      </c>
      <c r="J18" s="21">
        <f>SUM(I$4:I18)-(L18*G18)</f>
      </c>
      <c r="K18" s="21">
        <f>SUM(I$4:I18)/G18</f>
      </c>
      <c r="L18" s="21">
        <f>$L$28/$G$27</f>
      </c>
    </row>
    <row x14ac:dyDescent="0.25" r="19" customHeight="1" ht="20.1">
      <c r="A19" s="1"/>
      <c r="B19" s="150">
        <v>41111</v>
      </c>
      <c r="C19" s="22">
        <v>34847</v>
      </c>
      <c r="D19" s="21">
        <f>(SUM(C$4:C19)-(F19*G19))</f>
      </c>
      <c r="E19" s="21">
        <f>SUM(C$4:C19)/G19</f>
      </c>
      <c r="F19" s="22">
        <f>$F$28/$G$27</f>
      </c>
      <c r="G19" s="23">
        <f>G18+$G$4</f>
      </c>
      <c r="H19" s="150">
        <v>41111</v>
      </c>
      <c r="I19" s="24">
        <v>60587</v>
      </c>
      <c r="J19" s="21">
        <f>SUM(I$4:I19)-(L19*G19)</f>
      </c>
      <c r="K19" s="21">
        <f>SUM(I$4:I19)/G19</f>
      </c>
      <c r="L19" s="21">
        <f>$L$28/$G$27</f>
      </c>
    </row>
    <row x14ac:dyDescent="0.25" r="20" customHeight="1" ht="20.1">
      <c r="A20" s="1"/>
      <c r="B20" s="150">
        <v>41113</v>
      </c>
      <c r="C20" s="22">
        <v>46436</v>
      </c>
      <c r="D20" s="21">
        <f>(SUM(C$4:C20)-(F20*G20))</f>
      </c>
      <c r="E20" s="21">
        <f>SUM(C$4:C20)/G20</f>
      </c>
      <c r="F20" s="22">
        <f>$F$28/$G$27</f>
      </c>
      <c r="G20" s="23">
        <f>G19+$G$4</f>
      </c>
      <c r="H20" s="150">
        <v>41113</v>
      </c>
      <c r="I20" s="24">
        <v>32666</v>
      </c>
      <c r="J20" s="21">
        <f>SUM(I$4:I20)-(L20*G20)</f>
      </c>
      <c r="K20" s="21">
        <f>SUM(I$4:I20)/G20</f>
      </c>
      <c r="L20" s="21">
        <f>$L$28/$G$27</f>
      </c>
    </row>
    <row x14ac:dyDescent="0.25" r="21" customHeight="1" ht="20.1">
      <c r="A21" s="1"/>
      <c r="B21" s="150">
        <v>41114</v>
      </c>
      <c r="C21" s="22">
        <v>64772</v>
      </c>
      <c r="D21" s="21">
        <f>(SUM(C$4:C21)-(F21*G21))</f>
      </c>
      <c r="E21" s="21">
        <f>SUM(C$4:C21)/G21</f>
      </c>
      <c r="F21" s="22">
        <f>$F$28/$G$27</f>
      </c>
      <c r="G21" s="23">
        <f>G20+$G$4</f>
      </c>
      <c r="H21" s="150">
        <v>41114</v>
      </c>
      <c r="I21" s="24">
        <v>31580</v>
      </c>
      <c r="J21" s="21">
        <f>SUM(I$4:I21)-(L21*G21)</f>
      </c>
      <c r="K21" s="21">
        <f>SUM(I$4:I21)/G21</f>
      </c>
      <c r="L21" s="21">
        <f>$L$28/$G$27</f>
      </c>
    </row>
    <row x14ac:dyDescent="0.25" r="22" customHeight="1" ht="20.1">
      <c r="A22" s="1"/>
      <c r="B22" s="150">
        <v>41115</v>
      </c>
      <c r="C22" s="22">
        <v>68493</v>
      </c>
      <c r="D22" s="21">
        <f>(SUM(C$4:C22)-(F22*G22))</f>
      </c>
      <c r="E22" s="21">
        <f>SUM(C$4:C22)/G22</f>
      </c>
      <c r="F22" s="22">
        <f>$F$28/$G$27</f>
      </c>
      <c r="G22" s="23">
        <v>19</v>
      </c>
      <c r="H22" s="150">
        <v>41115</v>
      </c>
      <c r="I22" s="24">
        <v>33951</v>
      </c>
      <c r="J22" s="21">
        <f>SUM(I$4:I22)-(L22*G22)</f>
      </c>
      <c r="K22" s="21">
        <f>SUM(I$4:I22)/G22</f>
      </c>
      <c r="L22" s="21">
        <f>$L$28/$G$27</f>
      </c>
    </row>
    <row x14ac:dyDescent="0.25" r="23" customHeight="1" ht="20.1">
      <c r="A23" s="1"/>
      <c r="B23" s="150">
        <v>41116</v>
      </c>
      <c r="C23" s="22">
        <v>71083</v>
      </c>
      <c r="D23" s="21">
        <f>(SUM(C$4:C23)-(F23*G23))</f>
      </c>
      <c r="E23" s="21">
        <f>SUM(C$4:C23)/G23</f>
      </c>
      <c r="F23" s="22">
        <f>$F$28/$G$27</f>
      </c>
      <c r="G23" s="23">
        <f>G22+$G$4</f>
      </c>
      <c r="H23" s="150">
        <v>41116</v>
      </c>
      <c r="I23" s="24">
        <v>27726</v>
      </c>
      <c r="J23" s="21">
        <f>SUM(I$4:I23)-(L23*G23)</f>
      </c>
      <c r="K23" s="21">
        <f>SUM(I$4:I23)/G23</f>
      </c>
      <c r="L23" s="21">
        <f>$L$28/$G$27</f>
      </c>
    </row>
    <row x14ac:dyDescent="0.25" r="24" customHeight="1" ht="20.1">
      <c r="A24" s="1"/>
      <c r="B24" s="150">
        <v>41117</v>
      </c>
      <c r="C24" s="22">
        <v>42341</v>
      </c>
      <c r="D24" s="21">
        <f>(SUM(C$4:C24)-(F24*G24))</f>
      </c>
      <c r="E24" s="21">
        <f>SUM(C$4:C24)/G24</f>
      </c>
      <c r="F24" s="22">
        <f>$F$28/$G$27</f>
      </c>
      <c r="G24" s="23">
        <f>G23+$G$4</f>
      </c>
      <c r="H24" s="150">
        <v>41117</v>
      </c>
      <c r="I24" s="24">
        <v>19419</v>
      </c>
      <c r="J24" s="21">
        <f>SUM(I$4:I24)-(L24*G24)</f>
      </c>
      <c r="K24" s="21">
        <f>SUM(I$4:I24)/G24</f>
      </c>
      <c r="L24" s="21">
        <f>$L$28/$G$27</f>
      </c>
    </row>
    <row x14ac:dyDescent="0.25" r="25" customHeight="1" ht="20.1">
      <c r="A25" s="1"/>
      <c r="B25" s="150">
        <v>41118</v>
      </c>
      <c r="C25" s="22">
        <v>25335</v>
      </c>
      <c r="D25" s="21">
        <f>(SUM(C$4:C25)-(F25*G25))</f>
      </c>
      <c r="E25" s="21">
        <f>SUM(C$4:C25)/G25</f>
      </c>
      <c r="F25" s="22">
        <f>$F$28/$G$27</f>
      </c>
      <c r="G25" s="23">
        <f>G24+$G$4</f>
      </c>
      <c r="H25" s="150">
        <v>41118</v>
      </c>
      <c r="I25" s="24">
        <v>15092</v>
      </c>
      <c r="J25" s="21">
        <f>SUM(I$4:I25)-(L25*G25)</f>
      </c>
      <c r="K25" s="21">
        <f>SUM(I$4:I25)/G25</f>
      </c>
      <c r="L25" s="21">
        <f>$L$28/$G$27</f>
      </c>
    </row>
    <row x14ac:dyDescent="0.25" r="26" customHeight="1" ht="20.1">
      <c r="A26" s="1"/>
      <c r="B26" s="150">
        <v>41120</v>
      </c>
      <c r="C26" s="22">
        <v>34179</v>
      </c>
      <c r="D26" s="21">
        <f>(SUM(C$4:C26)-(F26*G26))</f>
      </c>
      <c r="E26" s="21">
        <f>SUM(C$4:C26)/G26</f>
      </c>
      <c r="F26" s="22">
        <f>$F$28/$G$27</f>
      </c>
      <c r="G26" s="23">
        <f>G25+$G$4</f>
      </c>
      <c r="H26" s="150">
        <v>41120</v>
      </c>
      <c r="I26" s="24">
        <v>15499</v>
      </c>
      <c r="J26" s="21">
        <f>SUM(I$4:I26)-(L26*G26)</f>
      </c>
      <c r="K26" s="21">
        <f>SUM(I$4:I26)/G26</f>
      </c>
      <c r="L26" s="21">
        <f>$L$28/$G$27</f>
      </c>
    </row>
    <row x14ac:dyDescent="0.25" r="27" customHeight="1" ht="20.1">
      <c r="A27" s="1"/>
      <c r="B27" s="150">
        <v>41121</v>
      </c>
      <c r="C27" s="22">
        <v>68115</v>
      </c>
      <c r="D27" s="21">
        <f>(SUM(C$4:C27)-(F27*G27))</f>
      </c>
      <c r="E27" s="21">
        <f>SUM(C$4:C27)/G27</f>
      </c>
      <c r="F27" s="22">
        <f>$F$28/$G$27</f>
      </c>
      <c r="G27" s="23">
        <f>G26+$G$4</f>
      </c>
      <c r="H27" s="150">
        <v>41121</v>
      </c>
      <c r="I27" s="24">
        <v>38970</v>
      </c>
      <c r="J27" s="21">
        <f>SUM(I$4:I27)-(L27*G27)</f>
      </c>
      <c r="K27" s="21">
        <f>SUM(I$4:I27)/G27</f>
      </c>
      <c r="L27" s="21">
        <f>$L$28/$G$27</f>
      </c>
    </row>
    <row x14ac:dyDescent="0.25" r="28" customHeight="1" ht="20.1">
      <c r="A28" s="1"/>
      <c r="B28" s="35" t="s">
        <v>15</v>
      </c>
      <c r="C28" s="24">
        <f>SUM(C4:C27)</f>
      </c>
      <c r="D28" s="15"/>
      <c r="E28" s="15"/>
      <c r="F28" s="22">
        <v>1700000</v>
      </c>
      <c r="G28" s="32"/>
      <c r="H28" s="35" t="s">
        <v>15</v>
      </c>
      <c r="I28" s="24">
        <f>SUM(I4:I27)</f>
      </c>
      <c r="J28" s="36"/>
      <c r="K28" s="36"/>
      <c r="L28" s="21">
        <v>800000</v>
      </c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38"/>
      <c r="J32" s="49"/>
      <c r="K32" s="4"/>
      <c r="L32" s="4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20">
        <v>42401</v>
      </c>
      <c r="C4" s="21">
        <v>27452</v>
      </c>
      <c r="D4" s="21">
        <f>(SUM(C4:C4)-(F4*1))</f>
      </c>
      <c r="E4" s="21">
        <f>C4/1</f>
      </c>
      <c r="F4" s="22">
        <f>$F$25/$G$24</f>
      </c>
      <c r="G4" s="23">
        <v>1</v>
      </c>
      <c r="H4" s="20">
        <v>42401</v>
      </c>
      <c r="I4" s="24">
        <v>5144</v>
      </c>
      <c r="J4" s="21">
        <f>(SUM(I4:I4)-(L4*G4))</f>
      </c>
      <c r="K4" s="21">
        <f>I4/1</f>
      </c>
      <c r="L4" s="21">
        <f>$L$25/$G$24</f>
      </c>
    </row>
    <row x14ac:dyDescent="0.25" r="5" customHeight="1" ht="20.1">
      <c r="A5" s="1"/>
      <c r="B5" s="20">
        <v>42402</v>
      </c>
      <c r="C5" s="21">
        <v>53056</v>
      </c>
      <c r="D5" s="21">
        <f>(SUM(C$4:C5)-(F5*G5))</f>
      </c>
      <c r="E5" s="21">
        <f>SUM(C$4:C5)/G5</f>
      </c>
      <c r="F5" s="22">
        <f>$F$25/$G$24</f>
      </c>
      <c r="G5" s="23">
        <f>G4+1</f>
      </c>
      <c r="H5" s="20">
        <v>42402</v>
      </c>
      <c r="I5" s="24">
        <v>39541</v>
      </c>
      <c r="J5" s="21">
        <f>(SUM(I$4:I5)-(L5*G5))</f>
      </c>
      <c r="K5" s="21">
        <f>SUM(I$4:I5)/G5</f>
      </c>
      <c r="L5" s="21">
        <f>$L$25/$G$24</f>
      </c>
    </row>
    <row x14ac:dyDescent="0.25" r="6" customHeight="1" ht="20.1">
      <c r="A6" s="1"/>
      <c r="B6" s="20">
        <v>42403</v>
      </c>
      <c r="C6" s="21">
        <v>50481</v>
      </c>
      <c r="D6" s="21">
        <f>(SUM(C$4:C6)-(F6*G6))</f>
      </c>
      <c r="E6" s="21">
        <f>SUM(C$4:C6)/G6</f>
      </c>
      <c r="F6" s="22">
        <f>$F$25/$G$24</f>
      </c>
      <c r="G6" s="23">
        <f>G5+1</f>
      </c>
      <c r="H6" s="20">
        <v>42403</v>
      </c>
      <c r="I6" s="24">
        <v>31171</v>
      </c>
      <c r="J6" s="21">
        <f>(SUM(I$4:I6)-(L6*G6))</f>
      </c>
      <c r="K6" s="21">
        <f>SUM(I$4:I6)/G6</f>
      </c>
      <c r="L6" s="21">
        <f>$L$25/$G$24</f>
      </c>
    </row>
    <row x14ac:dyDescent="0.25" r="7" customHeight="1" ht="19.5">
      <c r="A7" s="1"/>
      <c r="B7" s="20">
        <v>42404</v>
      </c>
      <c r="C7" s="21">
        <v>26826</v>
      </c>
      <c r="D7" s="21">
        <f>(SUM(C$4:C7)-(F7*G7))</f>
      </c>
      <c r="E7" s="21">
        <f>SUM(C$4:C7)/G7</f>
      </c>
      <c r="F7" s="22">
        <f>$F$25/$G$24</f>
      </c>
      <c r="G7" s="23">
        <f>G6+1</f>
      </c>
      <c r="H7" s="20">
        <v>42404</v>
      </c>
      <c r="I7" s="24">
        <v>10902</v>
      </c>
      <c r="J7" s="21">
        <f>(SUM(I$4:I7)-(L7*G7))</f>
      </c>
      <c r="K7" s="21">
        <f>SUM(I$4:I7)/G7</f>
      </c>
      <c r="L7" s="21">
        <f>$L$25/$G$24</f>
      </c>
    </row>
    <row x14ac:dyDescent="0.25" r="8" customHeight="1" ht="20.1">
      <c r="A8" s="1"/>
      <c r="B8" s="20">
        <v>42405</v>
      </c>
      <c r="C8" s="21">
        <v>56214</v>
      </c>
      <c r="D8" s="21">
        <f>(SUM(C$4:C8)-(F8*G8))</f>
      </c>
      <c r="E8" s="21">
        <f>SUM(C$4:C8)/G8</f>
      </c>
      <c r="F8" s="22">
        <f>$F$25/$G$24</f>
      </c>
      <c r="G8" s="23">
        <f>G7+1</f>
      </c>
      <c r="H8" s="20">
        <v>42405</v>
      </c>
      <c r="I8" s="24">
        <v>31182</v>
      </c>
      <c r="J8" s="21">
        <f>(SUM(I$4:I8)-(L8*G8))</f>
      </c>
      <c r="K8" s="21">
        <f>SUM(I$4:I8)/G8</f>
      </c>
      <c r="L8" s="21">
        <f>$L$25/$G$24</f>
      </c>
    </row>
    <row x14ac:dyDescent="0.25" r="9" customHeight="1" ht="20.1">
      <c r="A9" s="1"/>
      <c r="B9" s="20">
        <v>42408</v>
      </c>
      <c r="C9" s="21">
        <v>60286</v>
      </c>
      <c r="D9" s="21">
        <f>(SUM(C$4:C9)-(F9*G9))</f>
      </c>
      <c r="E9" s="21">
        <f>SUM(C$4:C9)/G9</f>
      </c>
      <c r="F9" s="22">
        <f>$F$25/$G$24</f>
      </c>
      <c r="G9" s="23">
        <f>G8+1</f>
      </c>
      <c r="H9" s="20">
        <v>42408</v>
      </c>
      <c r="I9" s="24">
        <v>36550</v>
      </c>
      <c r="J9" s="21">
        <f>(SUM(I$4:I9)-(L9*G9))</f>
      </c>
      <c r="K9" s="21">
        <f>SUM(I$4:I9)/G9</f>
      </c>
      <c r="L9" s="21">
        <f>$L$25/$G$24</f>
      </c>
    </row>
    <row x14ac:dyDescent="0.25" r="10" customHeight="1" ht="20.1">
      <c r="A10" s="1"/>
      <c r="B10" s="20">
        <v>42409</v>
      </c>
      <c r="C10" s="21">
        <v>57837</v>
      </c>
      <c r="D10" s="21">
        <f>(SUM(C$4:C10)-(F10*G10))</f>
      </c>
      <c r="E10" s="21">
        <f>SUM(C$4:C10)/G10</f>
      </c>
      <c r="F10" s="22">
        <f>$F$25/$G$24</f>
      </c>
      <c r="G10" s="23">
        <v>7</v>
      </c>
      <c r="H10" s="20">
        <v>42409</v>
      </c>
      <c r="I10" s="24">
        <v>35870</v>
      </c>
      <c r="J10" s="21">
        <f>(SUM(I$4:I10)-(L10*G10))</f>
      </c>
      <c r="K10" s="21">
        <f>SUM(I$4:I10)/G10</f>
      </c>
      <c r="L10" s="21">
        <f>$L$25/$G$24</f>
      </c>
    </row>
    <row x14ac:dyDescent="0.25" r="11" customHeight="1" ht="20.1">
      <c r="A11" s="1"/>
      <c r="B11" s="20">
        <v>42410</v>
      </c>
      <c r="C11" s="21">
        <v>41361</v>
      </c>
      <c r="D11" s="21">
        <f>(SUM(C$4:C11)-(F11*G11))</f>
      </c>
      <c r="E11" s="21">
        <f>SUM(C$4:C11)/G11</f>
      </c>
      <c r="F11" s="22">
        <f>$F$25/$G$24</f>
      </c>
      <c r="G11" s="23">
        <v>8</v>
      </c>
      <c r="H11" s="20">
        <v>42410</v>
      </c>
      <c r="I11" s="24">
        <v>51523</v>
      </c>
      <c r="J11" s="21">
        <f>(SUM(I$4:I11)-(L11*G11))</f>
      </c>
      <c r="K11" s="21">
        <f>SUM(I$4:I11)/G11</f>
      </c>
      <c r="L11" s="21">
        <f>$L$25/$G$24</f>
      </c>
    </row>
    <row x14ac:dyDescent="0.25" r="12" customHeight="1" ht="20.1">
      <c r="A12" s="1"/>
      <c r="B12" s="20">
        <v>42411</v>
      </c>
      <c r="C12" s="22">
        <v>62041</v>
      </c>
      <c r="D12" s="21">
        <f>(SUM(C$4:C12)-(F12*G12))</f>
      </c>
      <c r="E12" s="21">
        <f>SUM(C$4:C12)/G12</f>
      </c>
      <c r="F12" s="22">
        <f>$F$25/$G$24</f>
      </c>
      <c r="G12" s="23">
        <v>9</v>
      </c>
      <c r="H12" s="20">
        <v>42411</v>
      </c>
      <c r="I12" s="24">
        <v>25673</v>
      </c>
      <c r="J12" s="21">
        <f>(SUM(I$4:I12)-(L12*G12))</f>
      </c>
      <c r="K12" s="21">
        <f>SUM(I$4:I12)/G12</f>
      </c>
      <c r="L12" s="21">
        <f>$L$25/$G$24</f>
      </c>
    </row>
    <row x14ac:dyDescent="0.25" r="13" customHeight="1" ht="20.1">
      <c r="A13" s="1"/>
      <c r="B13" s="20">
        <v>42412</v>
      </c>
      <c r="C13" s="21">
        <v>30269</v>
      </c>
      <c r="D13" s="21">
        <f>(SUM(C$4:C13)-(F13*G13))</f>
      </c>
      <c r="E13" s="21">
        <f>SUM(C$4:C13)/G13</f>
      </c>
      <c r="F13" s="22">
        <f>$F$25/$G$24</f>
      </c>
      <c r="G13" s="23">
        <v>10</v>
      </c>
      <c r="H13" s="20">
        <v>42412</v>
      </c>
      <c r="I13" s="24">
        <v>38798</v>
      </c>
      <c r="J13" s="21">
        <f>(SUM(I$4:I13)-(L13*G13))</f>
      </c>
      <c r="K13" s="21">
        <f>SUM(I$4:I13)/G13</f>
      </c>
      <c r="L13" s="21">
        <f>$L$25/$G$24</f>
      </c>
    </row>
    <row x14ac:dyDescent="0.25" r="14" customHeight="1" ht="20.1">
      <c r="A14" s="1"/>
      <c r="B14" s="20">
        <v>42415</v>
      </c>
      <c r="C14" s="22">
        <v>39851</v>
      </c>
      <c r="D14" s="21">
        <f>(SUM(C$4:C14)-(F14*G14))</f>
      </c>
      <c r="E14" s="21">
        <f>SUM(C$4:C14)/G14</f>
      </c>
      <c r="F14" s="22">
        <f>$F$25/$G$24</f>
      </c>
      <c r="G14" s="23">
        <v>11</v>
      </c>
      <c r="H14" s="20">
        <v>42415</v>
      </c>
      <c r="I14" s="24">
        <v>39879</v>
      </c>
      <c r="J14" s="21">
        <f>(SUM(I$4:I14)-(L14*G14))</f>
      </c>
      <c r="K14" s="21">
        <f>SUM(I$4:I14)/G14</f>
      </c>
      <c r="L14" s="21">
        <f>$L$25/$G$24</f>
      </c>
    </row>
    <row x14ac:dyDescent="0.25" r="15" customHeight="1" ht="20.1">
      <c r="A15" s="1"/>
      <c r="B15" s="20">
        <v>42416</v>
      </c>
      <c r="C15" s="22">
        <v>39348</v>
      </c>
      <c r="D15" s="21">
        <f>(SUM(C$4:C15)-(F15*G15))</f>
      </c>
      <c r="E15" s="21">
        <f>SUM(C$4:C15)/G15</f>
      </c>
      <c r="F15" s="22">
        <f>$F$25/$G$24</f>
      </c>
      <c r="G15" s="23">
        <v>12</v>
      </c>
      <c r="H15" s="20">
        <v>42416</v>
      </c>
      <c r="I15" s="24">
        <v>29402</v>
      </c>
      <c r="J15" s="21">
        <f>(SUM(I$4:I15)-(L15*G15))</f>
      </c>
      <c r="K15" s="21">
        <f>SUM(I$4:I15)/G15</f>
      </c>
      <c r="L15" s="21">
        <f>$L$25/$G$24</f>
      </c>
    </row>
    <row x14ac:dyDescent="0.25" r="16" customHeight="1" ht="20.1">
      <c r="A16" s="1"/>
      <c r="B16" s="20">
        <v>42417</v>
      </c>
      <c r="C16" s="22">
        <v>64519</v>
      </c>
      <c r="D16" s="21">
        <f>(SUM(C$4:C16)-(F16*G16))</f>
      </c>
      <c r="E16" s="21">
        <f>SUM(C$4:C16)/G16</f>
      </c>
      <c r="F16" s="22">
        <f>$F$25/$G$24</f>
      </c>
      <c r="G16" s="23">
        <v>13</v>
      </c>
      <c r="H16" s="20">
        <v>42417</v>
      </c>
      <c r="I16" s="24">
        <v>27636</v>
      </c>
      <c r="J16" s="21">
        <f>(SUM(I$4:I16)-(L16*G16))</f>
      </c>
      <c r="K16" s="21">
        <f>SUM(I$4:I16)/G16</f>
      </c>
      <c r="L16" s="21">
        <f>$L$25/$G$24</f>
      </c>
    </row>
    <row x14ac:dyDescent="0.25" r="17" customHeight="1" ht="20.1">
      <c r="A17" s="1"/>
      <c r="B17" s="20">
        <v>42418</v>
      </c>
      <c r="C17" s="22">
        <v>34130</v>
      </c>
      <c r="D17" s="21">
        <f>(SUM(C$4:C17)-(F17*G17))</f>
      </c>
      <c r="E17" s="21">
        <f>SUM(C$4:C17)/G17</f>
      </c>
      <c r="F17" s="22">
        <f>$F$25/$G$24</f>
      </c>
      <c r="G17" s="23">
        <v>14</v>
      </c>
      <c r="H17" s="20">
        <v>42418</v>
      </c>
      <c r="I17" s="24">
        <v>47169</v>
      </c>
      <c r="J17" s="21">
        <f>(SUM(I$4:I17)-(L17*G17))</f>
      </c>
      <c r="K17" s="21">
        <f>SUM(I$4:I17)/G17</f>
      </c>
      <c r="L17" s="21">
        <f>$L$25/$G$24</f>
      </c>
    </row>
    <row x14ac:dyDescent="0.25" r="18" customHeight="1" ht="20.1">
      <c r="A18" s="1"/>
      <c r="B18" s="20">
        <v>42419</v>
      </c>
      <c r="C18" s="22">
        <v>79128</v>
      </c>
      <c r="D18" s="21">
        <f>(SUM(C$4:C18)-(F18*G18))</f>
      </c>
      <c r="E18" s="21">
        <f>SUM(C$4:C18)/G18</f>
      </c>
      <c r="F18" s="22">
        <f>$F$25/$G$24</f>
      </c>
      <c r="G18" s="23">
        <v>15</v>
      </c>
      <c r="H18" s="20">
        <v>42419</v>
      </c>
      <c r="I18" s="24">
        <v>41707</v>
      </c>
      <c r="J18" s="21">
        <f>(SUM(I$4:I18)-(L18*G18))</f>
      </c>
      <c r="K18" s="21">
        <f>SUM(I$4:I18)/G18</f>
      </c>
      <c r="L18" s="21">
        <f>$L$25/$G$24</f>
      </c>
    </row>
    <row x14ac:dyDescent="0.25" r="19" customHeight="1" ht="20.1">
      <c r="A19" s="1"/>
      <c r="B19" s="20">
        <v>42422</v>
      </c>
      <c r="C19" s="22">
        <v>70794</v>
      </c>
      <c r="D19" s="21">
        <f>(SUM(C$4:C19)-(F19*G19))</f>
      </c>
      <c r="E19" s="21">
        <f>SUM(C$4:C19)/G19</f>
      </c>
      <c r="F19" s="22">
        <f>$F$25/$G$24</f>
      </c>
      <c r="G19" s="23">
        <v>16</v>
      </c>
      <c r="H19" s="20">
        <v>42422</v>
      </c>
      <c r="I19" s="24">
        <v>33132</v>
      </c>
      <c r="J19" s="21">
        <f>(SUM(I$4:I19)-(L19*G19))</f>
      </c>
      <c r="K19" s="21">
        <f>SUM(I$4:I19)/G19</f>
      </c>
      <c r="L19" s="21">
        <f>$L$25/$G$24</f>
      </c>
    </row>
    <row x14ac:dyDescent="0.25" r="20" customHeight="1" ht="20.1">
      <c r="A20" s="1"/>
      <c r="B20" s="20">
        <v>42423</v>
      </c>
      <c r="C20" s="22">
        <v>19583</v>
      </c>
      <c r="D20" s="21">
        <f>(SUM(C$4:C20)-(F20*G20))</f>
      </c>
      <c r="E20" s="21">
        <f>SUM(C$4:C20)/G20</f>
      </c>
      <c r="F20" s="22">
        <f>$F$25/$G$24</f>
      </c>
      <c r="G20" s="23">
        <v>17</v>
      </c>
      <c r="H20" s="20">
        <v>42423</v>
      </c>
      <c r="I20" s="24">
        <v>18981</v>
      </c>
      <c r="J20" s="21">
        <f>(SUM(I$4:I20)-(L20*G20))</f>
      </c>
      <c r="K20" s="21">
        <f>SUM(I$4:I20)/G20</f>
      </c>
      <c r="L20" s="21">
        <f>$L$25/$G$24</f>
      </c>
    </row>
    <row x14ac:dyDescent="0.25" r="21" customHeight="1" ht="20.1">
      <c r="A21" s="1"/>
      <c r="B21" s="20">
        <v>42424</v>
      </c>
      <c r="C21" s="22">
        <v>42202</v>
      </c>
      <c r="D21" s="21">
        <f>(SUM(C$4:C21)-(F21*G21))</f>
      </c>
      <c r="E21" s="21">
        <f>SUM(C$4:C21)/G21</f>
      </c>
      <c r="F21" s="22">
        <f>$F$25/$G$24</f>
      </c>
      <c r="G21" s="23">
        <v>18</v>
      </c>
      <c r="H21" s="20">
        <v>42424</v>
      </c>
      <c r="I21" s="24">
        <v>33415</v>
      </c>
      <c r="J21" s="21">
        <f>(SUM(I$4:I21)-(L21*G21))</f>
      </c>
      <c r="K21" s="21">
        <f>SUM(I$4:I21)/G21</f>
      </c>
      <c r="L21" s="21">
        <f>$L$25/$G$24</f>
      </c>
    </row>
    <row x14ac:dyDescent="0.25" r="22" customHeight="1" ht="20.1">
      <c r="A22" s="1"/>
      <c r="B22" s="20">
        <v>42425</v>
      </c>
      <c r="C22" s="22">
        <v>51222</v>
      </c>
      <c r="D22" s="21">
        <f>(SUM(C$4:C22)-(F22*G22))</f>
      </c>
      <c r="E22" s="21">
        <f>SUM(C$4:C22)/G22</f>
      </c>
      <c r="F22" s="22">
        <f>$F$25/$G$24</f>
      </c>
      <c r="G22" s="23">
        <v>19</v>
      </c>
      <c r="H22" s="20">
        <v>42425</v>
      </c>
      <c r="I22" s="24">
        <v>44545</v>
      </c>
      <c r="J22" s="21">
        <f>(SUM(I$4:I22)-(L22*G22))</f>
      </c>
      <c r="K22" s="21">
        <f>SUM(I$4:I22)/G22</f>
      </c>
      <c r="L22" s="21">
        <f>$L$25/$G$24</f>
      </c>
    </row>
    <row x14ac:dyDescent="0.25" r="23" customHeight="1" ht="20.1">
      <c r="A23" s="1"/>
      <c r="B23" s="20">
        <v>42426</v>
      </c>
      <c r="C23" s="22">
        <v>52731</v>
      </c>
      <c r="D23" s="21">
        <f>(SUM(C$4:C23)-(F23*G23))</f>
      </c>
      <c r="E23" s="21">
        <f>SUM(C$4:C23)/G23</f>
      </c>
      <c r="F23" s="22">
        <f>$F$25/$G$24</f>
      </c>
      <c r="G23" s="23">
        <v>20</v>
      </c>
      <c r="H23" s="20">
        <v>42426</v>
      </c>
      <c r="I23" s="24">
        <v>33093</v>
      </c>
      <c r="J23" s="21">
        <f>(SUM(I$4:I23)-(L23*G23))</f>
      </c>
      <c r="K23" s="21">
        <f>SUM(I$4:I23)/G23</f>
      </c>
      <c r="L23" s="21">
        <f>$L$25/$G$24</f>
      </c>
    </row>
    <row x14ac:dyDescent="0.25" r="24" customHeight="1" ht="20.1">
      <c r="A24" s="1"/>
      <c r="B24" s="20">
        <v>42429</v>
      </c>
      <c r="C24" s="22">
        <v>66523</v>
      </c>
      <c r="D24" s="21">
        <f>(SUM(C$4:C24)-(F24*G24))</f>
      </c>
      <c r="E24" s="21">
        <f>SUM(C$4:C24)/G24</f>
      </c>
      <c r="F24" s="22">
        <f>$F$25/$G$24</f>
      </c>
      <c r="G24" s="23">
        <v>21</v>
      </c>
      <c r="H24" s="20">
        <v>42429</v>
      </c>
      <c r="I24" s="24">
        <v>59656</v>
      </c>
      <c r="J24" s="21">
        <f>(SUM(I$4:I24)-(L24*G24))</f>
      </c>
      <c r="K24" s="21">
        <f>SUM(I$4:I24)/G24</f>
      </c>
      <c r="L24" s="21">
        <f>$L$25/$G$24</f>
      </c>
    </row>
    <row x14ac:dyDescent="0.25" r="25" customHeight="1" ht="20.1">
      <c r="A25" s="1"/>
      <c r="B25" s="35" t="s">
        <v>15</v>
      </c>
      <c r="C25" s="24">
        <f>SUM(C4:C24)</f>
      </c>
      <c r="D25" s="15"/>
      <c r="E25" s="15"/>
      <c r="F25" s="22">
        <v>1100000</v>
      </c>
      <c r="G25" s="32"/>
      <c r="H25" s="35" t="s">
        <v>15</v>
      </c>
      <c r="I25" s="24">
        <f>SUM(I4:I24)</f>
      </c>
      <c r="J25" s="36"/>
      <c r="K25" s="36"/>
      <c r="L25" s="21">
        <v>700000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20">
        <v>42430</v>
      </c>
      <c r="C4" s="21">
        <v>64489</v>
      </c>
      <c r="D4" s="21">
        <f>(SUM(C4:C4)-(F4*1))</f>
      </c>
      <c r="E4" s="21">
        <f>C4/1</f>
      </c>
      <c r="F4" s="22">
        <f>$F$26/$G$25</f>
      </c>
      <c r="G4" s="23">
        <v>1</v>
      </c>
      <c r="H4" s="20">
        <v>42430</v>
      </c>
      <c r="I4" s="24">
        <v>23381</v>
      </c>
      <c r="J4" s="21">
        <f>(SUM(I4:I4)-(L4*G4))</f>
      </c>
      <c r="K4" s="21">
        <f>I4/1</f>
      </c>
      <c r="L4" s="21">
        <f>$L$26/$G$25</f>
      </c>
    </row>
    <row x14ac:dyDescent="0.25" r="5" customHeight="1" ht="20.1">
      <c r="A5" s="1"/>
      <c r="B5" s="20">
        <v>42431</v>
      </c>
      <c r="C5" s="21">
        <v>40218</v>
      </c>
      <c r="D5" s="21">
        <f>(SUM(C$4:C5)-(F5*G5))</f>
      </c>
      <c r="E5" s="21">
        <f>SUM(C$4:C5)/G5</f>
      </c>
      <c r="F5" s="22">
        <f>$F$26/$G$25</f>
      </c>
      <c r="G5" s="23">
        <f>G4+1</f>
      </c>
      <c r="H5" s="20">
        <v>42431</v>
      </c>
      <c r="I5" s="24">
        <v>28468</v>
      </c>
      <c r="J5" s="21">
        <f>(SUM(I$4:I5)-(L5*G5))</f>
      </c>
      <c r="K5" s="21">
        <f>SUM(I$4:I5)/G5</f>
      </c>
      <c r="L5" s="21">
        <f>$L$26/$G$25</f>
      </c>
    </row>
    <row x14ac:dyDescent="0.25" r="6" customHeight="1" ht="20.1">
      <c r="A6" s="1"/>
      <c r="B6" s="20">
        <v>42432</v>
      </c>
      <c r="C6" s="21">
        <v>67208</v>
      </c>
      <c r="D6" s="21">
        <f>(SUM(C$4:C6)-(F6*G6))</f>
      </c>
      <c r="E6" s="21">
        <f>SUM(C$4:C6)/G6</f>
      </c>
      <c r="F6" s="22">
        <f>$F$26/$G$25</f>
      </c>
      <c r="G6" s="23">
        <f>G5+1</f>
      </c>
      <c r="H6" s="20">
        <v>42432</v>
      </c>
      <c r="I6" s="24">
        <v>42286</v>
      </c>
      <c r="J6" s="21">
        <f>(SUM(I$4:I6)-(L6*G6))</f>
      </c>
      <c r="K6" s="21">
        <f>SUM(I$4:I6)/G6</f>
      </c>
      <c r="L6" s="21">
        <f>$L$26/$G$25</f>
      </c>
    </row>
    <row x14ac:dyDescent="0.25" r="7" customHeight="1" ht="19.5">
      <c r="A7" s="1"/>
      <c r="B7" s="20">
        <v>42433</v>
      </c>
      <c r="C7" s="21">
        <v>112728</v>
      </c>
      <c r="D7" s="21">
        <f>(SUM(C$4:C7)-(F7*G7))</f>
      </c>
      <c r="E7" s="21">
        <f>SUM(C$4:C7)/G7</f>
      </c>
      <c r="F7" s="22">
        <f>$F$26/$G$25</f>
      </c>
      <c r="G7" s="23">
        <f>G6+1</f>
      </c>
      <c r="H7" s="20">
        <v>42433</v>
      </c>
      <c r="I7" s="24">
        <v>26230</v>
      </c>
      <c r="J7" s="21">
        <f>(SUM(I$4:I7)-(L7*G7))</f>
      </c>
      <c r="K7" s="21">
        <f>SUM(I$4:I7)/G7</f>
      </c>
      <c r="L7" s="21">
        <f>$L$26/$G$25</f>
      </c>
    </row>
    <row x14ac:dyDescent="0.25" r="8" customHeight="1" ht="20.1">
      <c r="A8" s="1"/>
      <c r="B8" s="20">
        <v>42436</v>
      </c>
      <c r="C8" s="21">
        <v>48890</v>
      </c>
      <c r="D8" s="21">
        <f>(SUM(C$4:C8)-(F8*G8))</f>
      </c>
      <c r="E8" s="21">
        <f>SUM(C$4:C8)/G8</f>
      </c>
      <c r="F8" s="22">
        <f>$F$26/$G$25</f>
      </c>
      <c r="G8" s="23">
        <f>G7+1</f>
      </c>
      <c r="H8" s="20">
        <v>42436</v>
      </c>
      <c r="I8" s="24">
        <v>28917</v>
      </c>
      <c r="J8" s="21">
        <f>(SUM(I$4:I8)-(L8*G8))</f>
      </c>
      <c r="K8" s="21">
        <f>SUM(I$4:I8)/G8</f>
      </c>
      <c r="L8" s="21">
        <f>$L$26/$G$25</f>
      </c>
    </row>
    <row x14ac:dyDescent="0.25" r="9" customHeight="1" ht="20.1">
      <c r="A9" s="1"/>
      <c r="B9" s="20">
        <v>42437</v>
      </c>
      <c r="C9" s="21">
        <v>57285</v>
      </c>
      <c r="D9" s="21">
        <f>(SUM(C$4:C9)-(F9*G9))</f>
      </c>
      <c r="E9" s="21">
        <f>SUM(C$4:C9)/G9</f>
      </c>
      <c r="F9" s="22">
        <f>$F$26/$G$25</f>
      </c>
      <c r="G9" s="23">
        <f>G8+1</f>
      </c>
      <c r="H9" s="20">
        <v>42437</v>
      </c>
      <c r="I9" s="24">
        <v>27670</v>
      </c>
      <c r="J9" s="21">
        <f>(SUM(I$4:I9)-(L9*G9))</f>
      </c>
      <c r="K9" s="21">
        <f>SUM(I$4:I9)/G9</f>
      </c>
      <c r="L9" s="21">
        <f>$L$26/$G$25</f>
      </c>
    </row>
    <row x14ac:dyDescent="0.25" r="10" customHeight="1" ht="20.1">
      <c r="A10" s="1"/>
      <c r="B10" s="20">
        <v>42438</v>
      </c>
      <c r="C10" s="21">
        <v>56352</v>
      </c>
      <c r="D10" s="21">
        <f>(SUM(C$4:C10)-(F10*G10))</f>
      </c>
      <c r="E10" s="21">
        <f>SUM(C$4:C10)/G10</f>
      </c>
      <c r="F10" s="22">
        <f>$F$26/$G$25</f>
      </c>
      <c r="G10" s="23">
        <v>7</v>
      </c>
      <c r="H10" s="20">
        <v>42438</v>
      </c>
      <c r="I10" s="24">
        <v>41572</v>
      </c>
      <c r="J10" s="21">
        <f>(SUM(I$4:I10)-(L10*G10))</f>
      </c>
      <c r="K10" s="21">
        <f>SUM(I$4:I10)/G10</f>
      </c>
      <c r="L10" s="21">
        <f>$L$26/$G$25</f>
      </c>
    </row>
    <row x14ac:dyDescent="0.25" r="11" customHeight="1" ht="20.1">
      <c r="A11" s="1"/>
      <c r="B11" s="20">
        <v>42439</v>
      </c>
      <c r="C11" s="21">
        <v>68011</v>
      </c>
      <c r="D11" s="21">
        <f>(SUM(C$4:C11)-(F11*G11))</f>
      </c>
      <c r="E11" s="21">
        <f>SUM(C$4:C11)/G11</f>
      </c>
      <c r="F11" s="22">
        <f>$F$26/$G$25</f>
      </c>
      <c r="G11" s="23">
        <v>8</v>
      </c>
      <c r="H11" s="20">
        <v>42439</v>
      </c>
      <c r="I11" s="24">
        <v>26044</v>
      </c>
      <c r="J11" s="21">
        <f>(SUM(I$4:I11)-(L11*G11))</f>
      </c>
      <c r="K11" s="21">
        <f>SUM(I$4:I11)/G11</f>
      </c>
      <c r="L11" s="21">
        <f>$L$26/$G$25</f>
      </c>
    </row>
    <row x14ac:dyDescent="0.25" r="12" customHeight="1" ht="20.1">
      <c r="A12" s="1"/>
      <c r="B12" s="20">
        <v>42440</v>
      </c>
      <c r="C12" s="22">
        <v>58390</v>
      </c>
      <c r="D12" s="21">
        <f>(SUM(C$4:C12)-(F12*G12))</f>
      </c>
      <c r="E12" s="21">
        <f>SUM(C$4:C12)/G12</f>
      </c>
      <c r="F12" s="22">
        <f>$F$26/$G$25</f>
      </c>
      <c r="G12" s="23">
        <v>9</v>
      </c>
      <c r="H12" s="20">
        <v>42440</v>
      </c>
      <c r="I12" s="24">
        <v>42930</v>
      </c>
      <c r="J12" s="21">
        <f>(SUM(I$4:I12)-(L12*G12))</f>
      </c>
      <c r="K12" s="21">
        <f>SUM(I$4:I12)/G12</f>
      </c>
      <c r="L12" s="21">
        <f>$L$26/$G$25</f>
      </c>
    </row>
    <row x14ac:dyDescent="0.25" r="13" customHeight="1" ht="20.1">
      <c r="A13" s="1"/>
      <c r="B13" s="20">
        <v>42443</v>
      </c>
      <c r="C13" s="21">
        <v>55480</v>
      </c>
      <c r="D13" s="21">
        <f>(SUM(C$4:C13)-(F13*G13))</f>
      </c>
      <c r="E13" s="21">
        <f>SUM(C$4:C13)/G13</f>
      </c>
      <c r="F13" s="22">
        <f>$F$26/$G$25</f>
      </c>
      <c r="G13" s="23">
        <v>10</v>
      </c>
      <c r="H13" s="20">
        <v>42443</v>
      </c>
      <c r="I13" s="24">
        <v>30868</v>
      </c>
      <c r="J13" s="21">
        <f>(SUM(I$4:I13)-(L13*G13))</f>
      </c>
      <c r="K13" s="21">
        <f>SUM(I$4:I13)/G13</f>
      </c>
      <c r="L13" s="21">
        <f>$L$26/$G$25</f>
      </c>
    </row>
    <row x14ac:dyDescent="0.25" r="14" customHeight="1" ht="20.1">
      <c r="A14" s="1"/>
      <c r="B14" s="20">
        <v>42444</v>
      </c>
      <c r="C14" s="22">
        <v>58018</v>
      </c>
      <c r="D14" s="21">
        <f>(SUM(C$4:C14)-(F14*G14))</f>
      </c>
      <c r="E14" s="21">
        <f>SUM(C$4:C14)/G14</f>
      </c>
      <c r="F14" s="22">
        <f>$F$26/$G$25</f>
      </c>
      <c r="G14" s="23">
        <v>11</v>
      </c>
      <c r="H14" s="20">
        <v>42444</v>
      </c>
      <c r="I14" s="24">
        <v>20831</v>
      </c>
      <c r="J14" s="21">
        <f>(SUM(I$4:I14)-(L14*G14))</f>
      </c>
      <c r="K14" s="21">
        <f>SUM(I$4:I14)/G14</f>
      </c>
      <c r="L14" s="21">
        <f>$L$26/$G$25</f>
      </c>
    </row>
    <row x14ac:dyDescent="0.25" r="15" customHeight="1" ht="20.1">
      <c r="A15" s="1"/>
      <c r="B15" s="20">
        <v>42445</v>
      </c>
      <c r="C15" s="22">
        <v>69020</v>
      </c>
      <c r="D15" s="21">
        <f>(SUM(C$4:C15)-(F15*G15))</f>
      </c>
      <c r="E15" s="21">
        <f>SUM(C$4:C15)/G15</f>
      </c>
      <c r="F15" s="22">
        <f>$F$26/$G$25</f>
      </c>
      <c r="G15" s="23">
        <v>12</v>
      </c>
      <c r="H15" s="20">
        <v>42445</v>
      </c>
      <c r="I15" s="24">
        <v>34342</v>
      </c>
      <c r="J15" s="21">
        <f>(SUM(I$4:I15)-(L15*G15))</f>
      </c>
      <c r="K15" s="21">
        <f>SUM(I$4:I15)/G15</f>
      </c>
      <c r="L15" s="21">
        <f>$L$26/$G$25</f>
      </c>
    </row>
    <row x14ac:dyDescent="0.25" r="16" customHeight="1" ht="20.1">
      <c r="A16" s="1"/>
      <c r="B16" s="20">
        <v>42446</v>
      </c>
      <c r="C16" s="22">
        <v>73977</v>
      </c>
      <c r="D16" s="21">
        <f>(SUM(C$4:C16)-(F16*G16))</f>
      </c>
      <c r="E16" s="21">
        <f>SUM(C$4:C16)/G16</f>
      </c>
      <c r="F16" s="22">
        <f>$F$26/$G$25</f>
      </c>
      <c r="G16" s="23">
        <v>13</v>
      </c>
      <c r="H16" s="20">
        <v>42446</v>
      </c>
      <c r="I16" s="24">
        <v>34088</v>
      </c>
      <c r="J16" s="21">
        <f>(SUM(I$4:I16)-(L16*G16))</f>
      </c>
      <c r="K16" s="21">
        <f>SUM(I$4:I16)/G16</f>
      </c>
      <c r="L16" s="21">
        <f>$L$26/$G$25</f>
      </c>
    </row>
    <row x14ac:dyDescent="0.25" r="17" customHeight="1" ht="20.1">
      <c r="A17" s="1"/>
      <c r="B17" s="20">
        <v>42447</v>
      </c>
      <c r="C17" s="22">
        <v>46083</v>
      </c>
      <c r="D17" s="21">
        <f>(SUM(C$4:C17)-(F17*G17))</f>
      </c>
      <c r="E17" s="21">
        <f>SUM(C$4:C17)/G17</f>
      </c>
      <c r="F17" s="22">
        <f>$F$26/$G$25</f>
      </c>
      <c r="G17" s="23">
        <v>14</v>
      </c>
      <c r="H17" s="20">
        <v>42447</v>
      </c>
      <c r="I17" s="24">
        <v>32710</v>
      </c>
      <c r="J17" s="21">
        <f>(SUM(I$4:I17)-(L17*G17))</f>
      </c>
      <c r="K17" s="21">
        <f>SUM(I$4:I17)/G17</f>
      </c>
      <c r="L17" s="21">
        <f>$L$26/$G$25</f>
      </c>
    </row>
    <row x14ac:dyDescent="0.25" r="18" customHeight="1" ht="20.1">
      <c r="A18" s="1"/>
      <c r="B18" s="20">
        <v>42450</v>
      </c>
      <c r="C18" s="22">
        <v>52669</v>
      </c>
      <c r="D18" s="21">
        <f>(SUM(C$4:C18)-(F18*G18))</f>
      </c>
      <c r="E18" s="21">
        <f>SUM(C$4:C18)/G18</f>
      </c>
      <c r="F18" s="22">
        <f>$F$26/$G$25</f>
      </c>
      <c r="G18" s="23">
        <v>15</v>
      </c>
      <c r="H18" s="20">
        <v>42450</v>
      </c>
      <c r="I18" s="24">
        <v>32813</v>
      </c>
      <c r="J18" s="21">
        <f>(SUM(I$4:I18)-(L18*G18))</f>
      </c>
      <c r="K18" s="21">
        <f>SUM(I$4:I18)/G18</f>
      </c>
      <c r="L18" s="21">
        <f>$L$26/$G$25</f>
      </c>
    </row>
    <row x14ac:dyDescent="0.25" r="19" customHeight="1" ht="20.1">
      <c r="A19" s="1"/>
      <c r="B19" s="20">
        <v>42451</v>
      </c>
      <c r="C19" s="22">
        <v>80120</v>
      </c>
      <c r="D19" s="21">
        <f>(SUM(C$4:C19)-(F19*G19))</f>
      </c>
      <c r="E19" s="21">
        <f>SUM(C$4:C19)/G19</f>
      </c>
      <c r="F19" s="22">
        <f>$F$26/$G$25</f>
      </c>
      <c r="G19" s="23">
        <v>16</v>
      </c>
      <c r="H19" s="20">
        <v>42451</v>
      </c>
      <c r="I19" s="24">
        <v>43248</v>
      </c>
      <c r="J19" s="21">
        <f>(SUM(I$4:I19)-(L19*G19))</f>
      </c>
      <c r="K19" s="21">
        <f>SUM(I$4:I19)/G19</f>
      </c>
      <c r="L19" s="21">
        <f>$L$26/$G$25</f>
      </c>
    </row>
    <row x14ac:dyDescent="0.25" r="20" customHeight="1" ht="20.1">
      <c r="A20" s="1"/>
      <c r="B20" s="20">
        <v>42452</v>
      </c>
      <c r="C20" s="22">
        <v>52666</v>
      </c>
      <c r="D20" s="21">
        <f>(SUM(C$4:C20)-(F20*G20))</f>
      </c>
      <c r="E20" s="21">
        <f>SUM(C$4:C20)/G20</f>
      </c>
      <c r="F20" s="22">
        <f>$F$26/$G$25</f>
      </c>
      <c r="G20" s="23">
        <v>17</v>
      </c>
      <c r="H20" s="20">
        <v>42452</v>
      </c>
      <c r="I20" s="24">
        <v>53849</v>
      </c>
      <c r="J20" s="21">
        <f>(SUM(I$4:I20)-(L20*G20))</f>
      </c>
      <c r="K20" s="21">
        <f>SUM(I$4:I20)/G20</f>
      </c>
      <c r="L20" s="21">
        <f>$L$26/$G$25</f>
      </c>
    </row>
    <row x14ac:dyDescent="0.25" r="21" customHeight="1" ht="20.1">
      <c r="A21" s="1"/>
      <c r="B21" s="20">
        <v>42453</v>
      </c>
      <c r="C21" s="22">
        <v>60762</v>
      </c>
      <c r="D21" s="21">
        <f>(SUM(C$4:C21)-(F21*G21))</f>
      </c>
      <c r="E21" s="21">
        <f>SUM(C$4:C21)/G21</f>
      </c>
      <c r="F21" s="22">
        <f>$F$26/$G$25</f>
      </c>
      <c r="G21" s="23">
        <v>18</v>
      </c>
      <c r="H21" s="20">
        <v>42453</v>
      </c>
      <c r="I21" s="24">
        <v>49759</v>
      </c>
      <c r="J21" s="21">
        <f>(SUM(I$4:I21)-(L21*G21))</f>
      </c>
      <c r="K21" s="21">
        <f>SUM(I$4:I21)/G21</f>
      </c>
      <c r="L21" s="21">
        <f>$L$26/$G$25</f>
      </c>
    </row>
    <row x14ac:dyDescent="0.25" r="22" customHeight="1" ht="20.1">
      <c r="A22" s="1"/>
      <c r="B22" s="20">
        <v>42457</v>
      </c>
      <c r="C22" s="22">
        <v>61311</v>
      </c>
      <c r="D22" s="21">
        <f>(SUM(C$4:C22)-(F22*G22))</f>
      </c>
      <c r="E22" s="21">
        <f>SUM(C$4:C22)/G22</f>
      </c>
      <c r="F22" s="22">
        <f>$F$26/$G$25</f>
      </c>
      <c r="G22" s="23">
        <v>19</v>
      </c>
      <c r="H22" s="20">
        <v>42457</v>
      </c>
      <c r="I22" s="24">
        <v>51111</v>
      </c>
      <c r="J22" s="21">
        <f>(SUM(I$4:I22)-(L22*G22))</f>
      </c>
      <c r="K22" s="21">
        <f>SUM(I$4:I22)/G22</f>
      </c>
      <c r="L22" s="21">
        <f>$L$26/$G$25</f>
      </c>
    </row>
    <row x14ac:dyDescent="0.25" r="23" customHeight="1" ht="20.1">
      <c r="A23" s="1"/>
      <c r="B23" s="20">
        <v>42458</v>
      </c>
      <c r="C23" s="22">
        <v>56762</v>
      </c>
      <c r="D23" s="21">
        <f>(SUM(C$4:C23)-(F23*G23))</f>
      </c>
      <c r="E23" s="21">
        <f>SUM(C$4:C23)/G23</f>
      </c>
      <c r="F23" s="22">
        <f>$F$26/$G$25</f>
      </c>
      <c r="G23" s="23">
        <v>20</v>
      </c>
      <c r="H23" s="20">
        <v>42458</v>
      </c>
      <c r="I23" s="24">
        <v>29773</v>
      </c>
      <c r="J23" s="21">
        <f>(SUM(I$4:I23)-(L23*G23))</f>
      </c>
      <c r="K23" s="21">
        <f>SUM(I$4:I23)/G23</f>
      </c>
      <c r="L23" s="21">
        <f>$L$26/$G$25</f>
      </c>
    </row>
    <row x14ac:dyDescent="0.25" r="24" customHeight="1" ht="20.1">
      <c r="A24" s="1"/>
      <c r="B24" s="20">
        <v>42459</v>
      </c>
      <c r="C24" s="22">
        <v>41591</v>
      </c>
      <c r="D24" s="21">
        <f>(SUM(C$4:C24)-(F24*G24))</f>
      </c>
      <c r="E24" s="21">
        <f>SUM(C$4:C24)/G24</f>
      </c>
      <c r="F24" s="22">
        <f>$F$26/$G$25</f>
      </c>
      <c r="G24" s="23">
        <v>21</v>
      </c>
      <c r="H24" s="20">
        <v>42459</v>
      </c>
      <c r="I24" s="24">
        <v>27079</v>
      </c>
      <c r="J24" s="21">
        <f>(SUM(I$4:I24)-(L24*G24))</f>
      </c>
      <c r="K24" s="21">
        <f>SUM(I$4:I24)/G24</f>
      </c>
      <c r="L24" s="21">
        <f>$L$26/$G$25</f>
      </c>
    </row>
    <row x14ac:dyDescent="0.25" r="25" customHeight="1" ht="20.1">
      <c r="A25" s="1"/>
      <c r="B25" s="20">
        <v>42460</v>
      </c>
      <c r="C25" s="22">
        <v>13929</v>
      </c>
      <c r="D25" s="21">
        <f>(SUM(C$4:C25)-(F25*G25))</f>
      </c>
      <c r="E25" s="21">
        <f>SUM(C$4:C25)/G25</f>
      </c>
      <c r="F25" s="22">
        <f>$F$26/$G$25</f>
      </c>
      <c r="G25" s="23">
        <v>22</v>
      </c>
      <c r="H25" s="20">
        <v>42460</v>
      </c>
      <c r="I25" s="24">
        <v>9491</v>
      </c>
      <c r="J25" s="21">
        <f>(SUM(I$4:I25)-(L25*G25))</f>
      </c>
      <c r="K25" s="21">
        <f>SUM(I$4:I25)/G25</f>
      </c>
      <c r="L25" s="21">
        <f>$L$26/$G$25</f>
      </c>
    </row>
    <row x14ac:dyDescent="0.25" r="26" customHeight="1" ht="20.1">
      <c r="A26" s="1"/>
      <c r="B26" s="35" t="s">
        <v>15</v>
      </c>
      <c r="C26" s="24">
        <f>SUM(C4:C25)</f>
      </c>
      <c r="D26" s="15"/>
      <c r="E26" s="15"/>
      <c r="F26" s="22">
        <v>1386000</v>
      </c>
      <c r="G26" s="32"/>
      <c r="H26" s="35" t="s">
        <v>15</v>
      </c>
      <c r="I26" s="24">
        <f>SUM(I4:I25)</f>
      </c>
      <c r="J26" s="36"/>
      <c r="K26" s="36"/>
      <c r="L26" s="21">
        <v>726000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46"/>
      <c r="B30" s="47"/>
      <c r="C30" s="48"/>
      <c r="D30" s="48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9"/>
    </row>
  </sheetData>
  <mergeCells count="5">
    <mergeCell ref="B1:F1"/>
    <mergeCell ref="H1:L1"/>
    <mergeCell ref="B2:F2"/>
    <mergeCell ref="H2:L2"/>
    <mergeCell ref="A30:D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42705</v>
      </c>
      <c r="C5" s="21">
        <v>83582</v>
      </c>
      <c r="D5" s="21">
        <f>SUM(C5:C5)-(F5*1)</f>
      </c>
      <c r="E5" s="21">
        <f>C5/1</f>
      </c>
      <c r="F5" s="22">
        <f>$F$25/$G$24</f>
      </c>
      <c r="G5" s="23">
        <v>1</v>
      </c>
      <c r="H5" s="20">
        <v>42705</v>
      </c>
      <c r="I5" s="24">
        <v>35466</v>
      </c>
      <c r="J5" s="21">
        <f>SUM(I5:I5)-(L5*G5)</f>
      </c>
      <c r="K5" s="21">
        <f>I5/1</f>
      </c>
      <c r="L5" s="21">
        <f>$L$25/$G$24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42706</v>
      </c>
      <c r="C6" s="21">
        <v>61484</v>
      </c>
      <c r="D6" s="21">
        <f>SUM(C$5:C6)-(F6*G6)</f>
      </c>
      <c r="E6" s="21">
        <f>SUM(C$5:C6)/G6</f>
      </c>
      <c r="F6" s="22">
        <f>$F$25/$G$24</f>
      </c>
      <c r="G6" s="23">
        <v>2</v>
      </c>
      <c r="H6" s="20">
        <v>42706</v>
      </c>
      <c r="I6" s="24">
        <v>50578</v>
      </c>
      <c r="J6" s="21">
        <f>SUM(I$5:I6)-(L6*G6)</f>
      </c>
      <c r="K6" s="21">
        <f>SUM(I$5:I6)/G6</f>
      </c>
      <c r="L6" s="21">
        <f>$L$25/$G$24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42709</v>
      </c>
      <c r="C7" s="21">
        <v>43656</v>
      </c>
      <c r="D7" s="21">
        <f>SUM(C$5:C7)-(F7*G7)</f>
      </c>
      <c r="E7" s="21">
        <f>SUM(C$5:C7)/G7</f>
      </c>
      <c r="F7" s="22">
        <f>$F$25/$G$24</f>
      </c>
      <c r="G7" s="23">
        <v>3</v>
      </c>
      <c r="H7" s="20">
        <v>42709</v>
      </c>
      <c r="I7" s="24">
        <v>23367</v>
      </c>
      <c r="J7" s="21">
        <f>SUM(I$5:I7)-(L7*G7)</f>
      </c>
      <c r="K7" s="21">
        <f>SUM(I$5:I7)/G7</f>
      </c>
      <c r="L7" s="21">
        <f>$L$25/$G$24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42710</v>
      </c>
      <c r="C8" s="21">
        <v>39780</v>
      </c>
      <c r="D8" s="21">
        <f>SUM(C$5:C8)-(F8*G8)</f>
      </c>
      <c r="E8" s="21">
        <f>SUM(C$5:C8)/G8</f>
      </c>
      <c r="F8" s="22">
        <f>$F$25/$G$24</f>
      </c>
      <c r="G8" s="23">
        <v>4</v>
      </c>
      <c r="H8" s="20">
        <v>42710</v>
      </c>
      <c r="I8" s="24">
        <v>20494</v>
      </c>
      <c r="J8" s="21">
        <f>SUM(I$5:I8)-(L8*G8)</f>
      </c>
      <c r="K8" s="21">
        <f>SUM(I$5:I8)/G8</f>
      </c>
      <c r="L8" s="21">
        <f>$L$25/$G$24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42711</v>
      </c>
      <c r="C9" s="21">
        <v>51878</v>
      </c>
      <c r="D9" s="21">
        <f>SUM(C$5:C9)-(F9*G9)</f>
      </c>
      <c r="E9" s="21">
        <f>SUM(C$5:C9)/G9</f>
      </c>
      <c r="F9" s="22">
        <f>$F$25/$G$24</f>
      </c>
      <c r="G9" s="23">
        <v>5</v>
      </c>
      <c r="H9" s="20">
        <v>42711</v>
      </c>
      <c r="I9" s="24">
        <v>31435</v>
      </c>
      <c r="J9" s="21">
        <f>SUM(I$5:I9)-(L9*G9)</f>
      </c>
      <c r="K9" s="21">
        <f>SUM(I$5:I9)/G9</f>
      </c>
      <c r="L9" s="21">
        <f>$L$25/$G$24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42712</v>
      </c>
      <c r="C10" s="21">
        <v>70276</v>
      </c>
      <c r="D10" s="21">
        <f>SUM(C$5:C10)-(F10*G10)</f>
      </c>
      <c r="E10" s="21">
        <f>SUM(C$5:C10)/G10</f>
      </c>
      <c r="F10" s="22">
        <f>$F$25/$G$24</f>
      </c>
      <c r="G10" s="23">
        <v>6</v>
      </c>
      <c r="H10" s="20">
        <v>42712</v>
      </c>
      <c r="I10" s="24">
        <v>29805</v>
      </c>
      <c r="J10" s="21">
        <f>SUM(I$5:I10)-(L10*G10)</f>
      </c>
      <c r="K10" s="21">
        <f>SUM(I$5:I10)/G10</f>
      </c>
      <c r="L10" s="21">
        <f>$L$25/$G$24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42713</v>
      </c>
      <c r="C11" s="21">
        <v>88063</v>
      </c>
      <c r="D11" s="21">
        <f>SUM(C$5:C11)-(F11*G11)</f>
      </c>
      <c r="E11" s="21">
        <f>SUM(C$5:C11)/G11</f>
      </c>
      <c r="F11" s="22">
        <f>$F$25/$G$24</f>
      </c>
      <c r="G11" s="23">
        <v>7</v>
      </c>
      <c r="H11" s="20">
        <v>42713</v>
      </c>
      <c r="I11" s="24">
        <v>51801</v>
      </c>
      <c r="J11" s="21">
        <f>SUM(I$5:I11)-(L11*G11)</f>
      </c>
      <c r="K11" s="21">
        <f>SUM(I$5:I11)/G11</f>
      </c>
      <c r="L11" s="21">
        <f>$L$25/$G$24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42716</v>
      </c>
      <c r="C12" s="21">
        <v>51098</v>
      </c>
      <c r="D12" s="21">
        <f>SUM(C$5:C12)-(F12*G12)</f>
      </c>
      <c r="E12" s="21">
        <f>SUM(C$5:C12)/G12</f>
      </c>
      <c r="F12" s="22">
        <f>$F$25/$G$24</f>
      </c>
      <c r="G12" s="23">
        <v>8</v>
      </c>
      <c r="H12" s="20">
        <v>42716</v>
      </c>
      <c r="I12" s="24">
        <v>10471</v>
      </c>
      <c r="J12" s="21">
        <f>SUM(I$5:I12)-(L12*G12)</f>
      </c>
      <c r="K12" s="21">
        <f>SUM(I$5:I12)/G12</f>
      </c>
      <c r="L12" s="21">
        <f>$L$25/$G$24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42717</v>
      </c>
      <c r="C13" s="22">
        <v>22344</v>
      </c>
      <c r="D13" s="21">
        <f>SUM(C$5:C13)-(F13*G13)</f>
      </c>
      <c r="E13" s="21">
        <f>SUM(C$5:C13)/G13</f>
      </c>
      <c r="F13" s="22">
        <f>$F$25/$G$24</f>
      </c>
      <c r="G13" s="23">
        <v>9</v>
      </c>
      <c r="H13" s="20">
        <v>42717</v>
      </c>
      <c r="I13" s="24">
        <v>29099</v>
      </c>
      <c r="J13" s="21">
        <f>SUM(I$5:I13)-(L13*G13)</f>
      </c>
      <c r="K13" s="21">
        <f>SUM(I$5:I13)/G13</f>
      </c>
      <c r="L13" s="21">
        <f>$L$25/$G$24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42718</v>
      </c>
      <c r="C14" s="21">
        <v>24218</v>
      </c>
      <c r="D14" s="21">
        <f>SUM(C$5:C14)-(F14*G14)</f>
      </c>
      <c r="E14" s="21">
        <f>SUM(C$5:C14)/G14</f>
      </c>
      <c r="F14" s="22">
        <f>$F$25/$G$24</f>
      </c>
      <c r="G14" s="23">
        <v>10</v>
      </c>
      <c r="H14" s="20">
        <v>42718</v>
      </c>
      <c r="I14" s="24">
        <v>40494</v>
      </c>
      <c r="J14" s="21">
        <f>SUM(I$5:I14)-(L14*G14)</f>
      </c>
      <c r="K14" s="21">
        <f>SUM(I$5:I14)/G14</f>
      </c>
      <c r="L14" s="21">
        <f>$L$25/$G$24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42719</v>
      </c>
      <c r="C15" s="22">
        <v>45380</v>
      </c>
      <c r="D15" s="21">
        <f>SUM(C$5:C15)-(F15*G15)</f>
      </c>
      <c r="E15" s="21">
        <f>SUM(C$5:C15)/G15</f>
      </c>
      <c r="F15" s="22">
        <f>$F$25/$G$24</f>
      </c>
      <c r="G15" s="23">
        <v>11</v>
      </c>
      <c r="H15" s="20">
        <v>42719</v>
      </c>
      <c r="I15" s="24">
        <v>24052</v>
      </c>
      <c r="J15" s="21">
        <f>SUM(I$5:I15)-(L15*G15)</f>
      </c>
      <c r="K15" s="21">
        <f>SUM(I$5:I15)/G15</f>
      </c>
      <c r="L15" s="21">
        <f>$L$25/$G$24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20">
        <v>42720</v>
      </c>
      <c r="C16" s="22">
        <v>43056</v>
      </c>
      <c r="D16" s="21">
        <f>SUM(C$5:C16)-(F16*G16)</f>
      </c>
      <c r="E16" s="21">
        <f>SUM(C$5:C16)/G16</f>
      </c>
      <c r="F16" s="22">
        <f>$F$25/$G$24</f>
      </c>
      <c r="G16" s="23">
        <v>12</v>
      </c>
      <c r="H16" s="20">
        <v>42720</v>
      </c>
      <c r="I16" s="24">
        <v>60434</v>
      </c>
      <c r="J16" s="21">
        <f>SUM(I$5:I16)-(L16*G16)</f>
      </c>
      <c r="K16" s="21">
        <f>SUM(I$5:I16)/G16</f>
      </c>
      <c r="L16" s="21">
        <f>$L$25/$G$24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42723</v>
      </c>
      <c r="C17" s="22">
        <v>33495</v>
      </c>
      <c r="D17" s="21">
        <f>SUM(C$5:C17)-(F17*G17)</f>
      </c>
      <c r="E17" s="21">
        <f>SUM(C$5:C17)/G17</f>
      </c>
      <c r="F17" s="22">
        <f>$F$25/$G$24</f>
      </c>
      <c r="G17" s="23">
        <v>13</v>
      </c>
      <c r="H17" s="20">
        <v>42723</v>
      </c>
      <c r="I17" s="24">
        <v>26454</v>
      </c>
      <c r="J17" s="21">
        <f>SUM(I$5:I17)-(L17*G17)</f>
      </c>
      <c r="K17" s="21">
        <f>SUM(I$5:I17)/G17</f>
      </c>
      <c r="L17" s="21">
        <f>$L$25/$G$24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42724</v>
      </c>
      <c r="C18" s="22">
        <v>41596</v>
      </c>
      <c r="D18" s="21">
        <f>SUM(C$5:C18)-(F18*G18)</f>
      </c>
      <c r="E18" s="21">
        <f>SUM(C$5:C18)/G18</f>
      </c>
      <c r="F18" s="22">
        <f>$F$25/$G$24</f>
      </c>
      <c r="G18" s="23">
        <v>14</v>
      </c>
      <c r="H18" s="20">
        <v>42724</v>
      </c>
      <c r="I18" s="24">
        <v>8671</v>
      </c>
      <c r="J18" s="21">
        <f>SUM(I$5:I18)-(L18*G18)</f>
      </c>
      <c r="K18" s="21">
        <f>SUM(I$5:I18)/G18</f>
      </c>
      <c r="L18" s="21">
        <f>$L$25/$G$24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42725</v>
      </c>
      <c r="C19" s="22">
        <v>45547</v>
      </c>
      <c r="D19" s="21">
        <f>SUM(C$5:C19)-(F19*G19)</f>
      </c>
      <c r="E19" s="21">
        <f>SUM(C$5:C19)/G19</f>
      </c>
      <c r="F19" s="22">
        <f>$F$25/$G$24</f>
      </c>
      <c r="G19" s="23">
        <v>15</v>
      </c>
      <c r="H19" s="20">
        <v>42725</v>
      </c>
      <c r="I19" s="24">
        <v>24012</v>
      </c>
      <c r="J19" s="21">
        <f>SUM(I$5:I19)-(L19*G19)</f>
      </c>
      <c r="K19" s="21">
        <f>SUM(I$5:I19)/G19</f>
      </c>
      <c r="L19" s="21">
        <f>$L$25/$G$24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42726</v>
      </c>
      <c r="C20" s="22">
        <v>19581</v>
      </c>
      <c r="D20" s="21">
        <f>SUM(C$5:C20)-(F20*G20)</f>
      </c>
      <c r="E20" s="21">
        <f>SUM(C$5:C20)/G20</f>
      </c>
      <c r="F20" s="22">
        <f>$F$25/$G$24</f>
      </c>
      <c r="G20" s="23">
        <v>16</v>
      </c>
      <c r="H20" s="20">
        <v>42726</v>
      </c>
      <c r="I20" s="24">
        <v>13580</v>
      </c>
      <c r="J20" s="21">
        <f>SUM(I$5:I20)-(L20*G20)</f>
      </c>
      <c r="K20" s="21">
        <f>SUM(I$5:I20)/G20</f>
      </c>
      <c r="L20" s="21">
        <f>$L$25/$G$24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42727</v>
      </c>
      <c r="C21" s="22">
        <v>44969</v>
      </c>
      <c r="D21" s="21">
        <f>SUM(C$5:C21)-(F21*G21)</f>
      </c>
      <c r="E21" s="21">
        <f>SUM(C$5:C21)/G21</f>
      </c>
      <c r="F21" s="22">
        <f>$F$25/$G$24</f>
      </c>
      <c r="G21" s="23">
        <v>17</v>
      </c>
      <c r="H21" s="20">
        <v>42727</v>
      </c>
      <c r="I21" s="24">
        <v>17604</v>
      </c>
      <c r="J21" s="21">
        <f>SUM(I$5:I21)-(L21*G21)</f>
      </c>
      <c r="K21" s="21">
        <f>SUM(I$5:I21)/G21</f>
      </c>
      <c r="L21" s="21">
        <f>$L$25/$G$24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42730</v>
      </c>
      <c r="C22" s="22">
        <v>53460</v>
      </c>
      <c r="D22" s="21">
        <f>SUM(C$5:C22)-(F22*G22)</f>
      </c>
      <c r="E22" s="21">
        <f>SUM(C$5:C22)/G22</f>
      </c>
      <c r="F22" s="22">
        <f>$F$25/$G$24</f>
      </c>
      <c r="G22" s="23">
        <v>18</v>
      </c>
      <c r="H22" s="20">
        <v>42730</v>
      </c>
      <c r="I22" s="24">
        <v>13926</v>
      </c>
      <c r="J22" s="21">
        <f>SUM(I$5:I22)-(L22*G22)</f>
      </c>
      <c r="K22" s="21">
        <f>SUM(I$5:I22)/G22</f>
      </c>
      <c r="L22" s="21">
        <f>$L$25/$G$24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42731</v>
      </c>
      <c r="C23" s="22">
        <v>56742</v>
      </c>
      <c r="D23" s="21">
        <f>SUM(C$5:C23)-(F23*G23)</f>
      </c>
      <c r="E23" s="21">
        <f>SUM(C$5:C23)/G23</f>
      </c>
      <c r="F23" s="22">
        <f>$F$25/$G$24</f>
      </c>
      <c r="G23" s="23">
        <v>19</v>
      </c>
      <c r="H23" s="20">
        <v>42733</v>
      </c>
      <c r="I23" s="24">
        <v>20098</v>
      </c>
      <c r="J23" s="21">
        <f>SUM(I$5:I23)-(L23*G23)</f>
      </c>
      <c r="K23" s="21">
        <f>SUM(I$5:I23)/G23</f>
      </c>
      <c r="L23" s="21">
        <f>$L$25/$G$24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42732</v>
      </c>
      <c r="C24" s="22">
        <v>45599</v>
      </c>
      <c r="D24" s="21">
        <f>SUM(C$5:C24)-(F24*G24)</f>
      </c>
      <c r="E24" s="21">
        <f>SUM(C$5:C24)/G24</f>
      </c>
      <c r="F24" s="22">
        <f>$F$25/$G$24</f>
      </c>
      <c r="G24" s="23">
        <v>20</v>
      </c>
      <c r="H24" s="20">
        <v>42734</v>
      </c>
      <c r="I24" s="24">
        <v>14649</v>
      </c>
      <c r="J24" s="21">
        <f>SUM(I$5:I24)-(L24*G24)</f>
      </c>
      <c r="K24" s="21">
        <f>SUM(I$5:I24)/G24</f>
      </c>
      <c r="L24" s="21">
        <f>$L$25/$G$24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35" t="s">
        <v>15</v>
      </c>
      <c r="C25" s="24">
        <f>SUM(C5:C24)</f>
      </c>
      <c r="D25" s="15"/>
      <c r="E25" s="15"/>
      <c r="F25" s="22">
        <v>1000000</v>
      </c>
      <c r="G25" s="32"/>
      <c r="H25" s="35" t="s">
        <v>15</v>
      </c>
      <c r="I25" s="24">
        <f>SUM(I5:I24)</f>
      </c>
      <c r="J25" s="36"/>
      <c r="K25" s="36"/>
      <c r="L25" s="21">
        <v>540000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mergeCells count="5">
    <mergeCell ref="B1:F2"/>
    <mergeCell ref="H1:L2"/>
    <mergeCell ref="B3:F3"/>
    <mergeCell ref="H3:L3"/>
    <mergeCell ref="A29:D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2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42737</v>
      </c>
      <c r="C5" s="21">
        <v>46836</v>
      </c>
      <c r="D5" s="21">
        <f>SUM(C5:C5)-(F5*1)</f>
      </c>
      <c r="E5" s="21">
        <f>C5/1</f>
      </c>
      <c r="F5" s="22">
        <f>$F$27/$G$26</f>
      </c>
      <c r="G5" s="23">
        <v>1</v>
      </c>
      <c r="H5" s="20">
        <v>42737</v>
      </c>
      <c r="I5" s="24">
        <v>13226</v>
      </c>
      <c r="J5" s="21">
        <f>SUM(I5:I5)-(L5*G5)</f>
      </c>
      <c r="K5" s="21">
        <f>I5/1</f>
      </c>
      <c r="L5" s="21">
        <f>$L$27/$G$26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42738</v>
      </c>
      <c r="C6" s="21">
        <v>49483</v>
      </c>
      <c r="D6" s="21">
        <f>SUM(C$5:C6)-(F6*G6)</f>
      </c>
      <c r="E6" s="21">
        <f>SUM(C$5:C6)/G6</f>
      </c>
      <c r="F6" s="22">
        <f>$F$27/$G$26</f>
      </c>
      <c r="G6" s="23">
        <v>2</v>
      </c>
      <c r="H6" s="20">
        <v>42738</v>
      </c>
      <c r="I6" s="24">
        <v>19314</v>
      </c>
      <c r="J6" s="21">
        <f>SUM(I$5:I6)-(L6*G6)</f>
      </c>
      <c r="K6" s="21">
        <f>SUM(I$5:I6)/G6</f>
      </c>
      <c r="L6" s="21">
        <f>$L$27/$G$26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42739</v>
      </c>
      <c r="C7" s="21">
        <v>22788</v>
      </c>
      <c r="D7" s="21">
        <f>SUM(C$5:C7)-(F7*G7)</f>
      </c>
      <c r="E7" s="21">
        <f>SUM(C$5:C7)/G7</f>
      </c>
      <c r="F7" s="22">
        <f>$F$27/$G$26</f>
      </c>
      <c r="G7" s="23">
        <v>3</v>
      </c>
      <c r="H7" s="20">
        <v>42739</v>
      </c>
      <c r="I7" s="24">
        <v>46260</v>
      </c>
      <c r="J7" s="21">
        <f>SUM(I$5:I7)-(L7*G7)</f>
      </c>
      <c r="K7" s="21">
        <f>SUM(I$5:I7)/G7</f>
      </c>
      <c r="L7" s="21">
        <f>$L$27/$G$26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42740</v>
      </c>
      <c r="C8" s="21">
        <v>47903</v>
      </c>
      <c r="D8" s="21">
        <f>SUM(C$5:C8)-(F8*G8)</f>
      </c>
      <c r="E8" s="21">
        <f>SUM(C$5:C8)/G8</f>
      </c>
      <c r="F8" s="22">
        <f>$F$27/$G$26</f>
      </c>
      <c r="G8" s="23">
        <v>4</v>
      </c>
      <c r="H8" s="20">
        <v>42740</v>
      </c>
      <c r="I8" s="24">
        <v>47303</v>
      </c>
      <c r="J8" s="21">
        <f>SUM(I$5:I8)-(L8*G8)</f>
      </c>
      <c r="K8" s="21">
        <f>SUM(I$5:I8)/G8</f>
      </c>
      <c r="L8" s="21">
        <f>$L$27/$G$26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42741</v>
      </c>
      <c r="C9" s="21">
        <v>67411</v>
      </c>
      <c r="D9" s="21">
        <f>SUM(C$5:C9)-(F9*G9)</f>
      </c>
      <c r="E9" s="21">
        <f>SUM(C$5:C9)/G9</f>
      </c>
      <c r="F9" s="22">
        <f>$F$27/$G$26</f>
      </c>
      <c r="G9" s="23">
        <v>5</v>
      </c>
      <c r="H9" s="20">
        <v>42741</v>
      </c>
      <c r="I9" s="24">
        <v>60322</v>
      </c>
      <c r="J9" s="21">
        <f>SUM(I$5:I9)-(L9*G9)</f>
      </c>
      <c r="K9" s="21">
        <f>SUM(I$5:I9)/G9</f>
      </c>
      <c r="L9" s="21">
        <f>$L$27/$G$26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42744</v>
      </c>
      <c r="C10" s="21">
        <v>27848</v>
      </c>
      <c r="D10" s="21">
        <f>SUM(C$5:C10)-(F10*G10)</f>
      </c>
      <c r="E10" s="21">
        <f>SUM(C$5:C10)/G10</f>
      </c>
      <c r="F10" s="22">
        <f>$F$27/$G$26</f>
      </c>
      <c r="G10" s="23">
        <v>6</v>
      </c>
      <c r="H10" s="20">
        <v>42744</v>
      </c>
      <c r="I10" s="24">
        <v>16090</v>
      </c>
      <c r="J10" s="21">
        <f>SUM(I$5:I10)-(L10*G10)</f>
      </c>
      <c r="K10" s="21">
        <f>SUM(I$5:I10)/G10</f>
      </c>
      <c r="L10" s="21">
        <f>$L$27/$G$26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42745</v>
      </c>
      <c r="C11" s="21">
        <v>43975</v>
      </c>
      <c r="D11" s="21">
        <f>SUM(C$5:C11)-(F11*G11)</f>
      </c>
      <c r="E11" s="21">
        <f>SUM(C$5:C11)/G11</f>
      </c>
      <c r="F11" s="22">
        <f>$F$27/$G$26</f>
      </c>
      <c r="G11" s="23">
        <v>7</v>
      </c>
      <c r="H11" s="20">
        <v>42745</v>
      </c>
      <c r="I11" s="24">
        <v>35450</v>
      </c>
      <c r="J11" s="21">
        <f>SUM(I$5:I11)-(L11*G11)</f>
      </c>
      <c r="K11" s="21">
        <f>SUM(I$5:I11)/G11</f>
      </c>
      <c r="L11" s="21">
        <f>$L$27/$G$26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42746</v>
      </c>
      <c r="C12" s="21">
        <v>48799</v>
      </c>
      <c r="D12" s="21">
        <f>SUM(C$5:C12)-(F12*G12)</f>
      </c>
      <c r="E12" s="21">
        <f>SUM(C$5:C12)/G12</f>
      </c>
      <c r="F12" s="22">
        <f>$F$27/$G$26</f>
      </c>
      <c r="G12" s="23">
        <v>8</v>
      </c>
      <c r="H12" s="20">
        <v>42746</v>
      </c>
      <c r="I12" s="24">
        <v>44686</v>
      </c>
      <c r="J12" s="21">
        <f>SUM(I$5:I12)-(L12*G12)</f>
      </c>
      <c r="K12" s="21">
        <f>SUM(I$5:I12)/G12</f>
      </c>
      <c r="L12" s="21">
        <f>$L$27/$G$26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42747</v>
      </c>
      <c r="C13" s="22">
        <v>50959</v>
      </c>
      <c r="D13" s="21">
        <f>SUM(C$5:C13)-(F13*G13)</f>
      </c>
      <c r="E13" s="21">
        <f>SUM(C$5:C13)/G13</f>
      </c>
      <c r="F13" s="22">
        <f>$F$27/$G$26</f>
      </c>
      <c r="G13" s="23">
        <v>9</v>
      </c>
      <c r="H13" s="20">
        <v>42747</v>
      </c>
      <c r="I13" s="24">
        <v>32673</v>
      </c>
      <c r="J13" s="21">
        <f>SUM(I$5:I13)-(L13*G13)</f>
      </c>
      <c r="K13" s="21">
        <f>SUM(I$5:I13)/G13</f>
      </c>
      <c r="L13" s="21">
        <f>$L$27/$G$26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42748</v>
      </c>
      <c r="C14" s="21">
        <v>81906</v>
      </c>
      <c r="D14" s="21">
        <f>SUM(C$5:C14)-(F14*G14)</f>
      </c>
      <c r="E14" s="21">
        <f>SUM(C$5:C14)/G14</f>
      </c>
      <c r="F14" s="22">
        <f>$F$27/$G$26</f>
      </c>
      <c r="G14" s="23">
        <v>10</v>
      </c>
      <c r="H14" s="20">
        <v>42748</v>
      </c>
      <c r="I14" s="24">
        <v>23222</v>
      </c>
      <c r="J14" s="21">
        <f>SUM(I$5:I14)-(L14*G14)</f>
      </c>
      <c r="K14" s="21">
        <f>SUM(I$5:I14)/G14</f>
      </c>
      <c r="L14" s="21">
        <f>$L$27/$G$26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42751</v>
      </c>
      <c r="C15" s="22">
        <v>44266</v>
      </c>
      <c r="D15" s="21">
        <f>SUM(C$5:C15)-(F15*G15)</f>
      </c>
      <c r="E15" s="21">
        <f>SUM(C$5:C15)/G15</f>
      </c>
      <c r="F15" s="22">
        <f>$F$27/$G$26</f>
      </c>
      <c r="G15" s="23">
        <v>11</v>
      </c>
      <c r="H15" s="20">
        <v>42751</v>
      </c>
      <c r="I15" s="24">
        <v>39368</v>
      </c>
      <c r="J15" s="21">
        <f>SUM(I$5:I15)-(L15*G15)</f>
      </c>
      <c r="K15" s="21">
        <f>SUM(I$5:I15)/G15</f>
      </c>
      <c r="L15" s="21">
        <f>$L$27/$G$26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20">
        <v>42752</v>
      </c>
      <c r="C16" s="22">
        <v>78658</v>
      </c>
      <c r="D16" s="21">
        <f>SUM(C$5:C16)-(F16*G16)</f>
      </c>
      <c r="E16" s="21">
        <f>SUM(C$5:C16)/G16</f>
      </c>
      <c r="F16" s="22">
        <f>$F$27/$G$26</f>
      </c>
      <c r="G16" s="23">
        <v>12</v>
      </c>
      <c r="H16" s="20">
        <v>42752</v>
      </c>
      <c r="I16" s="24">
        <v>23176</v>
      </c>
      <c r="J16" s="21">
        <f>SUM(I$5:I16)-(L16*G16)</f>
      </c>
      <c r="K16" s="21">
        <f>SUM(I$5:I16)/G16</f>
      </c>
      <c r="L16" s="21">
        <f>$L$27/$G$26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42753</v>
      </c>
      <c r="C17" s="22">
        <v>55676</v>
      </c>
      <c r="D17" s="21">
        <f>SUM(C$5:C17)-(F17*G17)</f>
      </c>
      <c r="E17" s="21">
        <f>SUM(C$5:C17)/G17</f>
      </c>
      <c r="F17" s="22">
        <f>$F$27/$G$26</f>
      </c>
      <c r="G17" s="23">
        <v>13</v>
      </c>
      <c r="H17" s="20">
        <v>42753</v>
      </c>
      <c r="I17" s="24">
        <v>12274</v>
      </c>
      <c r="J17" s="21">
        <f>SUM(I$5:I17)-(L17*G17)</f>
      </c>
      <c r="K17" s="21">
        <f>SUM(I$5:I17)/G17</f>
      </c>
      <c r="L17" s="21">
        <f>$L$27/$G$26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42754</v>
      </c>
      <c r="C18" s="22">
        <v>48279</v>
      </c>
      <c r="D18" s="21">
        <f>SUM(C$5:C18)-(F18*G18)</f>
      </c>
      <c r="E18" s="21">
        <f>SUM(C$5:C18)/G18</f>
      </c>
      <c r="F18" s="22">
        <f>$F$27/$G$26</f>
      </c>
      <c r="G18" s="23">
        <v>14</v>
      </c>
      <c r="H18" s="20">
        <v>42754</v>
      </c>
      <c r="I18" s="24">
        <v>20082</v>
      </c>
      <c r="J18" s="21">
        <f>SUM(I$5:I18)-(L18*G18)</f>
      </c>
      <c r="K18" s="21">
        <f>SUM(I$5:I18)/G18</f>
      </c>
      <c r="L18" s="21">
        <f>$L$27/$G$26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42755</v>
      </c>
      <c r="C19" s="22">
        <v>52577</v>
      </c>
      <c r="D19" s="21">
        <f>SUM(C$5:C19)-(F19*G19)</f>
      </c>
      <c r="E19" s="21">
        <f>SUM(C$5:C19)/G19</f>
      </c>
      <c r="F19" s="22">
        <f>$F$27/$G$26</f>
      </c>
      <c r="G19" s="23">
        <v>15</v>
      </c>
      <c r="H19" s="20">
        <v>42755</v>
      </c>
      <c r="I19" s="24">
        <v>34636</v>
      </c>
      <c r="J19" s="21">
        <f>SUM(I$5:I19)-(L19*G19)</f>
      </c>
      <c r="K19" s="21">
        <f>SUM(I$5:I19)/G19</f>
      </c>
      <c r="L19" s="21">
        <f>$L$27/$G$26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42758</v>
      </c>
      <c r="C20" s="22">
        <v>50559</v>
      </c>
      <c r="D20" s="21">
        <f>SUM(C$5:C20)-(F20*G20)</f>
      </c>
      <c r="E20" s="21">
        <f>SUM(C$5:C20)/G20</f>
      </c>
      <c r="F20" s="22">
        <f>$F$27/$G$26</f>
      </c>
      <c r="G20" s="23">
        <v>16</v>
      </c>
      <c r="H20" s="20">
        <v>42758</v>
      </c>
      <c r="I20" s="24">
        <v>28116</v>
      </c>
      <c r="J20" s="21">
        <f>SUM(I$5:I20)-(L20*G20)</f>
      </c>
      <c r="K20" s="21">
        <f>SUM(I$5:I20)/G20</f>
      </c>
      <c r="L20" s="21">
        <f>$L$27/$G$26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42759</v>
      </c>
      <c r="C21" s="22">
        <v>45791</v>
      </c>
      <c r="D21" s="21">
        <f>SUM(C$5:C21)-(F21*G21)</f>
      </c>
      <c r="E21" s="21">
        <f>SUM(C$5:C21)/G21</f>
      </c>
      <c r="F21" s="22">
        <f>$F$27/$G$26</f>
      </c>
      <c r="G21" s="23">
        <v>17</v>
      </c>
      <c r="H21" s="20">
        <v>42759</v>
      </c>
      <c r="I21" s="24">
        <v>35113</v>
      </c>
      <c r="J21" s="21">
        <f>SUM(I$5:I21)-(L21*G21)</f>
      </c>
      <c r="K21" s="21">
        <f>SUM(I$5:I21)/G21</f>
      </c>
      <c r="L21" s="21">
        <f>$L$27/$G$26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42760</v>
      </c>
      <c r="C22" s="22">
        <v>57970</v>
      </c>
      <c r="D22" s="21">
        <f>SUM(C$5:C22)-(F22*G22)</f>
      </c>
      <c r="E22" s="21">
        <f>SUM(C$5:C22)/G22</f>
      </c>
      <c r="F22" s="22">
        <f>$F$27/$G$26</f>
      </c>
      <c r="G22" s="23">
        <v>18</v>
      </c>
      <c r="H22" s="20">
        <v>42760</v>
      </c>
      <c r="I22" s="24">
        <v>24206</v>
      </c>
      <c r="J22" s="21">
        <f>SUM(I$5:I22)-(L22*G22)</f>
      </c>
      <c r="K22" s="21">
        <f>SUM(I$5:I22)/G22</f>
      </c>
      <c r="L22" s="21">
        <f>$L$27/$G$26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42761</v>
      </c>
      <c r="C23" s="22">
        <v>41852</v>
      </c>
      <c r="D23" s="21">
        <f>SUM(C$5:C23)-(F23*G23)</f>
      </c>
      <c r="E23" s="21">
        <f>SUM(C$5:C23)/G23</f>
      </c>
      <c r="F23" s="22">
        <f>$F$27/$G$26</f>
      </c>
      <c r="G23" s="23">
        <v>19</v>
      </c>
      <c r="H23" s="20">
        <v>42761</v>
      </c>
      <c r="I23" s="24">
        <v>27603</v>
      </c>
      <c r="J23" s="21">
        <f>SUM(I$5:I23)-(L23*G23)</f>
      </c>
      <c r="K23" s="21">
        <f>SUM(I$5:I23)/G23</f>
      </c>
      <c r="L23" s="21">
        <f>$L$27/$G$26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42762</v>
      </c>
      <c r="C24" s="22">
        <v>42196</v>
      </c>
      <c r="D24" s="21">
        <f>SUM(C$5:C24)-(F24*G24)</f>
      </c>
      <c r="E24" s="21">
        <f>SUM(C$5:C24)/G24</f>
      </c>
      <c r="F24" s="22">
        <f>$F$27/$G$26</f>
      </c>
      <c r="G24" s="23">
        <v>20</v>
      </c>
      <c r="H24" s="20">
        <v>42762</v>
      </c>
      <c r="I24" s="24">
        <v>25627</v>
      </c>
      <c r="J24" s="21">
        <f>SUM(I$5:I24)-(L24*G24)</f>
      </c>
      <c r="K24" s="21">
        <f>SUM(I$5:I24)/G24</f>
      </c>
      <c r="L24" s="21">
        <f>$L$27/$G$26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42765</v>
      </c>
      <c r="C25" s="22">
        <v>31165</v>
      </c>
      <c r="D25" s="21">
        <f>SUM(C$5:C25)-(F25*G25)</f>
      </c>
      <c r="E25" s="21">
        <f>SUM(C$5:C25)/G25</f>
      </c>
      <c r="F25" s="22">
        <f>$F$27/$G$26</f>
      </c>
      <c r="G25" s="23">
        <v>21</v>
      </c>
      <c r="H25" s="20">
        <v>42765</v>
      </c>
      <c r="I25" s="24">
        <v>26722</v>
      </c>
      <c r="J25" s="21">
        <f>SUM(I$5:I25)-(L25*G25)</f>
      </c>
      <c r="K25" s="21">
        <f>SUM(I$5:I25)/G25</f>
      </c>
      <c r="L25" s="21">
        <f>$L$27/$G$26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42766</v>
      </c>
      <c r="C26" s="22">
        <v>22859</v>
      </c>
      <c r="D26" s="21">
        <f>SUM(C$5:C26)-(F26*G26)</f>
      </c>
      <c r="E26" s="21">
        <f>SUM(C$5:C26)/G26</f>
      </c>
      <c r="F26" s="22">
        <f>$F$27/$G$26</f>
      </c>
      <c r="G26" s="23">
        <v>22</v>
      </c>
      <c r="H26" s="20">
        <v>42766</v>
      </c>
      <c r="I26" s="24">
        <v>13763</v>
      </c>
      <c r="J26" s="21">
        <f>SUM(I$5:I26)-(L26*G26)</f>
      </c>
      <c r="K26" s="21">
        <f>SUM(I$5:I26)/G26</f>
      </c>
      <c r="L26" s="21">
        <f>$L$27/$G$26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35" t="s">
        <v>15</v>
      </c>
      <c r="C27" s="24">
        <f>SUM(C5:C26)</f>
      </c>
      <c r="D27" s="15"/>
      <c r="E27" s="15"/>
      <c r="F27" s="22">
        <v>1100000</v>
      </c>
      <c r="G27" s="32"/>
      <c r="H27" s="35" t="s">
        <v>15</v>
      </c>
      <c r="I27" s="24">
        <f>SUM(I5:I26)</f>
      </c>
      <c r="J27" s="36"/>
      <c r="K27" s="36"/>
      <c r="L27" s="21">
        <v>600000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46"/>
      <c r="B31" s="47"/>
      <c r="C31" s="48"/>
      <c r="D31" s="48"/>
      <c r="E31" s="4"/>
      <c r="F31" s="4"/>
      <c r="G31" s="4"/>
      <c r="H31" s="7"/>
      <c r="I31" s="38"/>
      <c r="J31" s="49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9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mergeCells count="5">
    <mergeCell ref="B1:F2"/>
    <mergeCell ref="H1:L2"/>
    <mergeCell ref="B3:F3"/>
    <mergeCell ref="H3:L3"/>
    <mergeCell ref="A31:D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42767</v>
      </c>
      <c r="C5" s="21">
        <v>68227</v>
      </c>
      <c r="D5" s="21">
        <f>SUM(C5:C5)-(F5*1)</f>
      </c>
      <c r="E5" s="21">
        <f>C5/1</f>
      </c>
      <c r="F5" s="22">
        <f>$F$25/$G$24</f>
      </c>
      <c r="G5" s="23">
        <v>1</v>
      </c>
      <c r="H5" s="20">
        <v>42767</v>
      </c>
      <c r="I5" s="24">
        <v>23457</v>
      </c>
      <c r="J5" s="21">
        <f>SUM(I5:I5)-(L5*G5)</f>
      </c>
      <c r="K5" s="21">
        <f>I5/1</f>
      </c>
      <c r="L5" s="21">
        <f>$L$25/$G$24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42768</v>
      </c>
      <c r="C6" s="21">
        <v>54622</v>
      </c>
      <c r="D6" s="21">
        <f>SUM(C$5:C6)-(F6*G6)</f>
      </c>
      <c r="E6" s="21">
        <f>SUM(C$5:C6)/G6</f>
      </c>
      <c r="F6" s="22">
        <f>$F$25/$G$24</f>
      </c>
      <c r="G6" s="23">
        <v>2</v>
      </c>
      <c r="H6" s="20">
        <v>42768</v>
      </c>
      <c r="I6" s="24">
        <v>7917</v>
      </c>
      <c r="J6" s="21">
        <f>SUM(I$5:I6)-(L6*G6)</f>
      </c>
      <c r="K6" s="21">
        <f>SUM(I$5:I6)/G6</f>
      </c>
      <c r="L6" s="21">
        <f>$L$25/$G$24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42769</v>
      </c>
      <c r="C7" s="21">
        <v>58326</v>
      </c>
      <c r="D7" s="21">
        <f>SUM(C$5:C7)-(F7*G7)</f>
      </c>
      <c r="E7" s="21">
        <f>SUM(C$5:C7)/G7</f>
      </c>
      <c r="F7" s="22">
        <f>$F$25/$G$24</f>
      </c>
      <c r="G7" s="23">
        <v>3</v>
      </c>
      <c r="H7" s="20">
        <v>42769</v>
      </c>
      <c r="I7" s="24">
        <v>44235</v>
      </c>
      <c r="J7" s="21">
        <f>SUM(I$5:I7)-(L7*G7)</f>
      </c>
      <c r="K7" s="21">
        <f>SUM(I$5:I7)/G7</f>
      </c>
      <c r="L7" s="21">
        <f>$L$25/$G$24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42772</v>
      </c>
      <c r="C8" s="21">
        <v>51463</v>
      </c>
      <c r="D8" s="21">
        <f>SUM(C$5:C8)-(F8*G8)</f>
      </c>
      <c r="E8" s="21">
        <f>SUM(C$5:C8)/G8</f>
      </c>
      <c r="F8" s="22">
        <f>$F$25/$G$24</f>
      </c>
      <c r="G8" s="23">
        <v>4</v>
      </c>
      <c r="H8" s="20">
        <v>42772</v>
      </c>
      <c r="I8" s="24">
        <v>34896</v>
      </c>
      <c r="J8" s="21">
        <f>SUM(I$5:I8)-(L8*G8)</f>
      </c>
      <c r="K8" s="21">
        <f>SUM(I$5:I8)/G8</f>
      </c>
      <c r="L8" s="21">
        <f>$L$25/$G$24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42773</v>
      </c>
      <c r="C9" s="21">
        <v>46133</v>
      </c>
      <c r="D9" s="21">
        <f>SUM(C$5:C9)-(F9*G9)</f>
      </c>
      <c r="E9" s="21">
        <f>SUM(C$5:C9)/G9</f>
      </c>
      <c r="F9" s="22">
        <f>$F$25/$G$24</f>
      </c>
      <c r="G9" s="23">
        <v>5</v>
      </c>
      <c r="H9" s="20">
        <v>42773</v>
      </c>
      <c r="I9" s="24">
        <v>20652</v>
      </c>
      <c r="J9" s="21">
        <f>SUM(I$5:I9)-(L9*G9)</f>
      </c>
      <c r="K9" s="21">
        <f>SUM(I$5:I9)/G9</f>
      </c>
      <c r="L9" s="21">
        <f>$L$25/$G$24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42774</v>
      </c>
      <c r="C10" s="21">
        <v>61769</v>
      </c>
      <c r="D10" s="21">
        <f>SUM(C$5:C10)-(F10*G10)</f>
      </c>
      <c r="E10" s="21">
        <f>SUM(C$5:C10)/G10</f>
      </c>
      <c r="F10" s="22">
        <f>$F$25/$G$24</f>
      </c>
      <c r="G10" s="23">
        <v>6</v>
      </c>
      <c r="H10" s="20">
        <v>42774</v>
      </c>
      <c r="I10" s="24">
        <v>10063</v>
      </c>
      <c r="J10" s="21">
        <f>SUM(I$5:I10)-(L10*G10)</f>
      </c>
      <c r="K10" s="21">
        <f>SUM(I$5:I10)/G10</f>
      </c>
      <c r="L10" s="21">
        <f>$L$25/$G$24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42775</v>
      </c>
      <c r="C11" s="21">
        <v>72758</v>
      </c>
      <c r="D11" s="21">
        <f>SUM(C$5:C11)-(F11*G11)</f>
      </c>
      <c r="E11" s="21">
        <f>SUM(C$5:C11)/G11</f>
      </c>
      <c r="F11" s="22">
        <f>$F$25/$G$24</f>
      </c>
      <c r="G11" s="23">
        <v>7</v>
      </c>
      <c r="H11" s="20">
        <v>42775</v>
      </c>
      <c r="I11" s="24">
        <v>23724</v>
      </c>
      <c r="J11" s="21">
        <f>SUM(I$5:I11)-(L11*G11)</f>
      </c>
      <c r="K11" s="21">
        <f>SUM(I$5:I11)/G11</f>
      </c>
      <c r="L11" s="21">
        <f>$L$25/$G$24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42776</v>
      </c>
      <c r="C12" s="21">
        <v>60270</v>
      </c>
      <c r="D12" s="21">
        <f>SUM(C$5:C12)-(F12*G12)</f>
      </c>
      <c r="E12" s="21">
        <f>SUM(C$5:C12)/G12</f>
      </c>
      <c r="F12" s="22">
        <f>$F$25/$G$24</f>
      </c>
      <c r="G12" s="23">
        <v>8</v>
      </c>
      <c r="H12" s="20">
        <v>42776</v>
      </c>
      <c r="I12" s="24">
        <v>50597</v>
      </c>
      <c r="J12" s="21">
        <f>SUM(I$5:I12)-(L12*G12)</f>
      </c>
      <c r="K12" s="21">
        <f>SUM(I$5:I12)/G12</f>
      </c>
      <c r="L12" s="21">
        <f>$L$25/$G$24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42779</v>
      </c>
      <c r="C13" s="22">
        <v>31296</v>
      </c>
      <c r="D13" s="21">
        <f>SUM(C$5:C13)-(F13*G13)</f>
      </c>
      <c r="E13" s="21">
        <f>SUM(C$5:C13)/G13</f>
      </c>
      <c r="F13" s="22">
        <f>$F$25/$G$24</f>
      </c>
      <c r="G13" s="23">
        <v>9</v>
      </c>
      <c r="H13" s="20">
        <v>42779</v>
      </c>
      <c r="I13" s="24">
        <v>19708</v>
      </c>
      <c r="J13" s="21">
        <f>SUM(I$5:I13)-(L13*G13)</f>
      </c>
      <c r="K13" s="21">
        <f>SUM(I$5:I13)/G13</f>
      </c>
      <c r="L13" s="21">
        <f>$L$25/$G$24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42780</v>
      </c>
      <c r="C14" s="21">
        <v>38426</v>
      </c>
      <c r="D14" s="21">
        <f>SUM(C$5:C14)-(F14*G14)</f>
      </c>
      <c r="E14" s="21">
        <f>SUM(C$5:C14)/G14</f>
      </c>
      <c r="F14" s="22">
        <f>$F$25/$G$24</f>
      </c>
      <c r="G14" s="23">
        <v>10</v>
      </c>
      <c r="H14" s="20">
        <v>42780</v>
      </c>
      <c r="I14" s="24">
        <v>33987</v>
      </c>
      <c r="J14" s="21">
        <f>SUM(I$5:I14)-(L14*G14)</f>
      </c>
      <c r="K14" s="21">
        <f>SUM(I$5:I14)/G14</f>
      </c>
      <c r="L14" s="21">
        <f>$L$25/$G$24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42781</v>
      </c>
      <c r="C15" s="22">
        <v>48596</v>
      </c>
      <c r="D15" s="21">
        <f>SUM(C$5:C15)-(F15*G15)</f>
      </c>
      <c r="E15" s="21">
        <f>SUM(C$5:C15)/G15</f>
      </c>
      <c r="F15" s="22">
        <f>$F$25/$G$24</f>
      </c>
      <c r="G15" s="23">
        <v>11</v>
      </c>
      <c r="H15" s="20">
        <v>42781</v>
      </c>
      <c r="I15" s="24">
        <v>30430</v>
      </c>
      <c r="J15" s="21">
        <f>SUM(I$5:I15)-(L15*G15)</f>
      </c>
      <c r="K15" s="21">
        <f>SUM(I$5:I15)/G15</f>
      </c>
      <c r="L15" s="21">
        <f>$L$25/$G$24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20">
        <v>42782</v>
      </c>
      <c r="C16" s="22">
        <v>35249</v>
      </c>
      <c r="D16" s="21">
        <f>SUM(C$5:C16)-(F16*G16)</f>
      </c>
      <c r="E16" s="21">
        <f>SUM(C$5:C16)/G16</f>
      </c>
      <c r="F16" s="22">
        <f>$F$25/$G$24</f>
      </c>
      <c r="G16" s="23">
        <v>12</v>
      </c>
      <c r="H16" s="20">
        <v>42782</v>
      </c>
      <c r="I16" s="24">
        <v>22018</v>
      </c>
      <c r="J16" s="21">
        <f>SUM(I$5:I16)-(L16*G16)</f>
      </c>
      <c r="K16" s="21">
        <f>SUM(I$5:I16)/G16</f>
      </c>
      <c r="L16" s="21">
        <f>$L$25/$G$24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42783</v>
      </c>
      <c r="C17" s="22">
        <v>46868</v>
      </c>
      <c r="D17" s="21">
        <f>SUM(C$5:C17)-(F17*G17)</f>
      </c>
      <c r="E17" s="21">
        <f>SUM(C$5:C17)/G17</f>
      </c>
      <c r="F17" s="22">
        <f>$F$25/$G$24</f>
      </c>
      <c r="G17" s="23">
        <v>13</v>
      </c>
      <c r="H17" s="20">
        <v>42783</v>
      </c>
      <c r="I17" s="24">
        <v>40772</v>
      </c>
      <c r="J17" s="21">
        <f>SUM(I$5:I17)-(L17*G17)</f>
      </c>
      <c r="K17" s="21">
        <f>SUM(I$5:I17)/G17</f>
      </c>
      <c r="L17" s="21">
        <f>$L$25/$G$24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42786</v>
      </c>
      <c r="C18" s="22">
        <v>39768</v>
      </c>
      <c r="D18" s="21">
        <f>SUM(C$5:C18)-(F18*G18)</f>
      </c>
      <c r="E18" s="21">
        <f>SUM(C$5:C18)/G18</f>
      </c>
      <c r="F18" s="22">
        <f>$F$25/$G$24</f>
      </c>
      <c r="G18" s="23">
        <v>14</v>
      </c>
      <c r="H18" s="20">
        <v>42786</v>
      </c>
      <c r="I18" s="24">
        <v>25870</v>
      </c>
      <c r="J18" s="21">
        <f>SUM(I$5:I18)-(L18*G18)</f>
      </c>
      <c r="K18" s="21">
        <f>SUM(I$5:I18)/G18</f>
      </c>
      <c r="L18" s="21">
        <f>$L$25/$G$24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42787</v>
      </c>
      <c r="C19" s="22">
        <v>51242</v>
      </c>
      <c r="D19" s="21">
        <f>SUM(C$5:C19)-(F19*G19)</f>
      </c>
      <c r="E19" s="21">
        <f>SUM(C$5:C19)/G19</f>
      </c>
      <c r="F19" s="22">
        <f>$F$25/$G$24</f>
      </c>
      <c r="G19" s="23">
        <v>15</v>
      </c>
      <c r="H19" s="20">
        <v>42787</v>
      </c>
      <c r="I19" s="24">
        <v>25101</v>
      </c>
      <c r="J19" s="21">
        <f>SUM(I$5:I19)-(L19*G19)</f>
      </c>
      <c r="K19" s="21">
        <f>SUM(I$5:I19)/G19</f>
      </c>
      <c r="L19" s="21">
        <f>$L$25/$G$24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42788</v>
      </c>
      <c r="C20" s="22">
        <v>56786</v>
      </c>
      <c r="D20" s="21">
        <f>SUM(C$5:C20)-(F20*G20)</f>
      </c>
      <c r="E20" s="21">
        <f>SUM(C$5:C20)/G20</f>
      </c>
      <c r="F20" s="22">
        <f>$F$25/$G$24</f>
      </c>
      <c r="G20" s="23">
        <v>16</v>
      </c>
      <c r="H20" s="20">
        <v>42788</v>
      </c>
      <c r="I20" s="24">
        <v>13451</v>
      </c>
      <c r="J20" s="21">
        <f>SUM(I$5:I20)-(L20*G20)</f>
      </c>
      <c r="K20" s="21">
        <f>SUM(I$5:I20)/G20</f>
      </c>
      <c r="L20" s="21">
        <f>$L$25/$G$24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42789</v>
      </c>
      <c r="C21" s="22">
        <v>57487</v>
      </c>
      <c r="D21" s="21">
        <f>SUM(C$5:C21)-(F21*G21)</f>
      </c>
      <c r="E21" s="21">
        <f>SUM(C$5:C21)/G21</f>
      </c>
      <c r="F21" s="22">
        <f>$F$25/$G$24</f>
      </c>
      <c r="G21" s="23">
        <v>17</v>
      </c>
      <c r="H21" s="20">
        <v>42789</v>
      </c>
      <c r="I21" s="24">
        <v>25963</v>
      </c>
      <c r="J21" s="21">
        <f>SUM(I$5:I21)-(L21*G21)</f>
      </c>
      <c r="K21" s="21">
        <f>SUM(I$5:I21)/G21</f>
      </c>
      <c r="L21" s="21">
        <f>$L$25/$G$24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42790</v>
      </c>
      <c r="C22" s="22">
        <v>78441</v>
      </c>
      <c r="D22" s="21">
        <f>SUM(C$5:C22)-(F22*G22)</f>
      </c>
      <c r="E22" s="21">
        <f>SUM(C$5:C22)/G22</f>
      </c>
      <c r="F22" s="22">
        <f>$F$25/$G$24</f>
      </c>
      <c r="G22" s="23">
        <v>18</v>
      </c>
      <c r="H22" s="20">
        <v>42790</v>
      </c>
      <c r="I22" s="24">
        <v>35359</v>
      </c>
      <c r="J22" s="21">
        <f>SUM(I$5:I22)-(L22*G22)</f>
      </c>
      <c r="K22" s="21">
        <f>SUM(I$5:I22)/G22</f>
      </c>
      <c r="L22" s="21">
        <f>$L$25/$G$24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42793</v>
      </c>
      <c r="C23" s="22">
        <v>37039</v>
      </c>
      <c r="D23" s="21">
        <f>SUM(C$5:C23)-(F23*G23)</f>
      </c>
      <c r="E23" s="21">
        <f>SUM(C$5:C23)/G23</f>
      </c>
      <c r="F23" s="22">
        <f>$F$25/$G$24</f>
      </c>
      <c r="G23" s="23">
        <v>19</v>
      </c>
      <c r="H23" s="20">
        <v>42793</v>
      </c>
      <c r="I23" s="24">
        <v>16671</v>
      </c>
      <c r="J23" s="21">
        <f>SUM(I$5:I23)-(L23*G23)</f>
      </c>
      <c r="K23" s="21">
        <f>SUM(I$5:I23)/G23</f>
      </c>
      <c r="L23" s="21">
        <f>$L$25/$G$24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42794</v>
      </c>
      <c r="C24" s="22">
        <v>14737</v>
      </c>
      <c r="D24" s="21">
        <f>SUM(C$5:C24)-(F24*G24)</f>
      </c>
      <c r="E24" s="21">
        <f>SUM(C$5:C24)/G24</f>
      </c>
      <c r="F24" s="22">
        <f>$F$25/$G$24</f>
      </c>
      <c r="G24" s="23">
        <v>20</v>
      </c>
      <c r="H24" s="20">
        <v>42794</v>
      </c>
      <c r="I24" s="24">
        <v>7510</v>
      </c>
      <c r="J24" s="21">
        <f>SUM(I$5:I24)-(L24*G24)</f>
      </c>
      <c r="K24" s="21">
        <f>SUM(I$5:I24)/G24</f>
      </c>
      <c r="L24" s="21">
        <f>$L$25/$G$24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35" t="s">
        <v>15</v>
      </c>
      <c r="C25" s="24">
        <f>SUM(C5:C24)</f>
      </c>
      <c r="D25" s="15"/>
      <c r="E25" s="15"/>
      <c r="F25" s="22">
        <v>1050000</v>
      </c>
      <c r="G25" s="32"/>
      <c r="H25" s="35" t="s">
        <v>15</v>
      </c>
      <c r="I25" s="24">
        <f>SUM(I5:I24)</f>
      </c>
      <c r="J25" s="36"/>
      <c r="K25" s="36"/>
      <c r="L25" s="21">
        <v>550000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mergeCells count="5">
    <mergeCell ref="B1:F2"/>
    <mergeCell ref="H1:L2"/>
    <mergeCell ref="B3:F3"/>
    <mergeCell ref="H3:L3"/>
    <mergeCell ref="A29:D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42795</v>
      </c>
      <c r="C5" s="21">
        <v>76120</v>
      </c>
      <c r="D5" s="21">
        <f>SUM(C5:C5)-(F5*1)</f>
      </c>
      <c r="E5" s="21">
        <f>C5/1</f>
      </c>
      <c r="F5" s="22">
        <f>$F$28/$G$27</f>
      </c>
      <c r="G5" s="23">
        <v>1</v>
      </c>
      <c r="H5" s="20">
        <v>42795</v>
      </c>
      <c r="I5" s="24">
        <v>40914</v>
      </c>
      <c r="J5" s="21">
        <f>SUM(I5:I5)-(L5*G5)</f>
      </c>
      <c r="K5" s="21">
        <f>I5/1</f>
      </c>
      <c r="L5" s="21">
        <f>$L$28/$G$27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42796</v>
      </c>
      <c r="C6" s="21">
        <v>36001</v>
      </c>
      <c r="D6" s="21">
        <f>SUM(C$5:C6)-(F6*G6)</f>
      </c>
      <c r="E6" s="21">
        <f>SUM(C$5:C6)/G6</f>
      </c>
      <c r="F6" s="22">
        <f>$F$28/$G$27</f>
      </c>
      <c r="G6" s="23">
        <v>2</v>
      </c>
      <c r="H6" s="20">
        <v>42796</v>
      </c>
      <c r="I6" s="24">
        <v>27156</v>
      </c>
      <c r="J6" s="21">
        <f>SUM(I$5:I6)-(L6*G6)</f>
      </c>
      <c r="K6" s="21">
        <f>SUM(I$5:I6)/G6</f>
      </c>
      <c r="L6" s="21">
        <f>$L$28/$G$27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42797</v>
      </c>
      <c r="C7" s="21">
        <v>63003</v>
      </c>
      <c r="D7" s="21">
        <f>SUM(C$5:C7)-(F7*G7)</f>
      </c>
      <c r="E7" s="21">
        <f>SUM(C$5:C7)/G7</f>
      </c>
      <c r="F7" s="22">
        <f>$F$28/$G$27</f>
      </c>
      <c r="G7" s="23">
        <v>3</v>
      </c>
      <c r="H7" s="20">
        <v>42797</v>
      </c>
      <c r="I7" s="24">
        <v>33506</v>
      </c>
      <c r="J7" s="21">
        <f>SUM(I$5:I7)-(L7*G7)</f>
      </c>
      <c r="K7" s="21">
        <f>SUM(I$5:I7)/G7</f>
      </c>
      <c r="L7" s="21">
        <f>$L$28/$G$27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42800</v>
      </c>
      <c r="C8" s="21">
        <v>20271</v>
      </c>
      <c r="D8" s="21">
        <f>SUM(C$5:C8)-(F8*G8)</f>
      </c>
      <c r="E8" s="21">
        <f>SUM(C$5:C8)/G8</f>
      </c>
      <c r="F8" s="22">
        <f>$F$28/$G$27</f>
      </c>
      <c r="G8" s="23">
        <v>4</v>
      </c>
      <c r="H8" s="20">
        <v>42800</v>
      </c>
      <c r="I8" s="24">
        <v>11236</v>
      </c>
      <c r="J8" s="21">
        <f>SUM(I$5:I8)-(L8*G8)</f>
      </c>
      <c r="K8" s="21">
        <f>SUM(I$5:I8)/G8</f>
      </c>
      <c r="L8" s="21">
        <f>$L$28/$G$27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42801</v>
      </c>
      <c r="C9" s="21">
        <v>49786</v>
      </c>
      <c r="D9" s="21">
        <f>SUM(C$5:C9)-(F9*G9)</f>
      </c>
      <c r="E9" s="21">
        <f>SUM(C$5:C9)/G9</f>
      </c>
      <c r="F9" s="22">
        <f>$F$28/$G$27</f>
      </c>
      <c r="G9" s="23">
        <v>5</v>
      </c>
      <c r="H9" s="20">
        <v>42801</v>
      </c>
      <c r="I9" s="24">
        <v>14850</v>
      </c>
      <c r="J9" s="21">
        <f>SUM(I$5:I9)-(L9*G9)</f>
      </c>
      <c r="K9" s="21">
        <f>SUM(I$5:I9)/G9</f>
      </c>
      <c r="L9" s="21">
        <f>$L$28/$G$27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42802</v>
      </c>
      <c r="C10" s="21">
        <v>47015</v>
      </c>
      <c r="D10" s="21">
        <f>SUM(C$5:C10)-(F10*G10)</f>
      </c>
      <c r="E10" s="21">
        <f>SUM(C$5:C10)/G10</f>
      </c>
      <c r="F10" s="22">
        <f>$F$28/$G$27</f>
      </c>
      <c r="G10" s="23">
        <v>6</v>
      </c>
      <c r="H10" s="20">
        <v>42802</v>
      </c>
      <c r="I10" s="24">
        <v>15991</v>
      </c>
      <c r="J10" s="21">
        <f>SUM(I$5:I10)-(L10*G10)</f>
      </c>
      <c r="K10" s="21">
        <f>SUM(I$5:I10)/G10</f>
      </c>
      <c r="L10" s="21">
        <f>$L$28/$G$27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42803</v>
      </c>
      <c r="C11" s="21">
        <v>53624</v>
      </c>
      <c r="D11" s="21">
        <f>SUM(C$5:C11)-(F11*G11)</f>
      </c>
      <c r="E11" s="21">
        <f>SUM(C$5:C11)/G11</f>
      </c>
      <c r="F11" s="22">
        <f>$F$28/$G$27</f>
      </c>
      <c r="G11" s="23">
        <v>7</v>
      </c>
      <c r="H11" s="20">
        <v>42803</v>
      </c>
      <c r="I11" s="24">
        <v>27453</v>
      </c>
      <c r="J11" s="21">
        <f>SUM(I$5:I11)-(L11*G11)</f>
      </c>
      <c r="K11" s="21">
        <f>SUM(I$5:I11)/G11</f>
      </c>
      <c r="L11" s="21">
        <f>$L$28/$G$27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42804</v>
      </c>
      <c r="C12" s="21">
        <v>38584</v>
      </c>
      <c r="D12" s="21">
        <f>SUM(C$5:C12)-(F12*G12)</f>
      </c>
      <c r="E12" s="21">
        <f>SUM(C$5:C12)/G12</f>
      </c>
      <c r="F12" s="22">
        <f>$F$28/$G$27</f>
      </c>
      <c r="G12" s="23">
        <v>8</v>
      </c>
      <c r="H12" s="20">
        <v>42804</v>
      </c>
      <c r="I12" s="24">
        <v>23524</v>
      </c>
      <c r="J12" s="21">
        <f>SUM(I$5:I12)-(L12*G12)</f>
      </c>
      <c r="K12" s="21">
        <f>SUM(I$5:I12)/G12</f>
      </c>
      <c r="L12" s="21">
        <f>$L$28/$G$27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42807</v>
      </c>
      <c r="C13" s="22">
        <v>30676</v>
      </c>
      <c r="D13" s="21">
        <f>SUM(C$5:C13)-(F13*G13)</f>
      </c>
      <c r="E13" s="21">
        <f>SUM(C$5:C13)/G13</f>
      </c>
      <c r="F13" s="22">
        <f>$F$28/$G$27</f>
      </c>
      <c r="G13" s="23">
        <v>9</v>
      </c>
      <c r="H13" s="20">
        <v>42807</v>
      </c>
      <c r="I13" s="24">
        <v>18880</v>
      </c>
      <c r="J13" s="21">
        <f>SUM(I$5:I13)-(L13*G13)</f>
      </c>
      <c r="K13" s="21">
        <f>SUM(I$5:I13)/G13</f>
      </c>
      <c r="L13" s="21">
        <f>$L$28/$G$27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42808</v>
      </c>
      <c r="C14" s="21">
        <v>55056</v>
      </c>
      <c r="D14" s="21">
        <f>SUM(C$5:C14)-(F14*G14)</f>
      </c>
      <c r="E14" s="21">
        <f>SUM(C$5:C14)/G14</f>
      </c>
      <c r="F14" s="22">
        <f>$F$28/$G$27</f>
      </c>
      <c r="G14" s="23">
        <v>10</v>
      </c>
      <c r="H14" s="20">
        <v>42808</v>
      </c>
      <c r="I14" s="24">
        <v>27499</v>
      </c>
      <c r="J14" s="21">
        <f>SUM(I$5:I14)-(L14*G14)</f>
      </c>
      <c r="K14" s="21">
        <f>SUM(I$5:I14)/G14</f>
      </c>
      <c r="L14" s="21">
        <f>$L$28/$G$27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42809</v>
      </c>
      <c r="C15" s="22">
        <v>47064</v>
      </c>
      <c r="D15" s="21">
        <f>SUM(C$5:C15)-(F15*G15)</f>
      </c>
      <c r="E15" s="21">
        <f>SUM(C$5:C15)/G15</f>
      </c>
      <c r="F15" s="22">
        <f>$F$28/$G$27</f>
      </c>
      <c r="G15" s="23">
        <v>11</v>
      </c>
      <c r="H15" s="20">
        <v>42809</v>
      </c>
      <c r="I15" s="24">
        <v>18648</v>
      </c>
      <c r="J15" s="21">
        <f>SUM(I$5:I15)-(L15*G15)</f>
      </c>
      <c r="K15" s="21">
        <f>SUM(I$5:I15)/G15</f>
      </c>
      <c r="L15" s="21">
        <f>$L$28/$G$27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20">
        <v>42810</v>
      </c>
      <c r="C16" s="22">
        <v>35149</v>
      </c>
      <c r="D16" s="21">
        <f>SUM(C$5:C16)-(F16*G16)</f>
      </c>
      <c r="E16" s="21">
        <f>SUM(C$5:C16)/G16</f>
      </c>
      <c r="F16" s="22">
        <f>$F$28/$G$27</f>
      </c>
      <c r="G16" s="23">
        <v>12</v>
      </c>
      <c r="H16" s="20">
        <v>42810</v>
      </c>
      <c r="I16" s="24">
        <v>19639</v>
      </c>
      <c r="J16" s="21">
        <f>SUM(I$5:I16)-(L16*G16)</f>
      </c>
      <c r="K16" s="21">
        <f>SUM(I$5:I16)/G16</f>
      </c>
      <c r="L16" s="21">
        <f>$L$28/$G$27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42811</v>
      </c>
      <c r="C17" s="22">
        <v>104532</v>
      </c>
      <c r="D17" s="21">
        <f>SUM(C$5:C17)-(F17*G17)</f>
      </c>
      <c r="E17" s="21">
        <f>SUM(C$5:C17)/G17</f>
      </c>
      <c r="F17" s="22">
        <f>$F$28/$G$27</f>
      </c>
      <c r="G17" s="23">
        <v>13</v>
      </c>
      <c r="H17" s="20">
        <v>42811</v>
      </c>
      <c r="I17" s="24">
        <v>44494</v>
      </c>
      <c r="J17" s="21">
        <f>SUM(I$5:I17)-(L17*G17)</f>
      </c>
      <c r="K17" s="21">
        <f>SUM(I$5:I17)/G17</f>
      </c>
      <c r="L17" s="21">
        <f>$L$28/$G$27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42814</v>
      </c>
      <c r="C18" s="22">
        <v>41251</v>
      </c>
      <c r="D18" s="21">
        <f>SUM(C$5:C18)-(F18*G18)</f>
      </c>
      <c r="E18" s="21">
        <f>SUM(C$5:C18)/G18</f>
      </c>
      <c r="F18" s="22">
        <f>$F$28/$G$27</f>
      </c>
      <c r="G18" s="23">
        <v>14</v>
      </c>
      <c r="H18" s="20">
        <v>42814</v>
      </c>
      <c r="I18" s="24">
        <v>23953</v>
      </c>
      <c r="J18" s="21">
        <f>SUM(I$5:I18)-(L18*G18)</f>
      </c>
      <c r="K18" s="21">
        <f>SUM(I$5:I18)/G18</f>
      </c>
      <c r="L18" s="21">
        <f>$L$28/$G$27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42815</v>
      </c>
      <c r="C19" s="22">
        <v>37795</v>
      </c>
      <c r="D19" s="21">
        <f>SUM(C$5:C19)-(F19*G19)</f>
      </c>
      <c r="E19" s="21">
        <f>SUM(C$5:C19)/G19</f>
      </c>
      <c r="F19" s="22">
        <f>$F$28/$G$27</f>
      </c>
      <c r="G19" s="23">
        <v>15</v>
      </c>
      <c r="H19" s="20">
        <v>42815</v>
      </c>
      <c r="I19" s="24">
        <v>16489</v>
      </c>
      <c r="J19" s="21">
        <f>SUM(I$5:I19)-(L19*G19)</f>
      </c>
      <c r="K19" s="21">
        <f>SUM(I$5:I19)/G19</f>
      </c>
      <c r="L19" s="21">
        <f>$L$28/$G$27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42816</v>
      </c>
      <c r="C20" s="22">
        <v>25863</v>
      </c>
      <c r="D20" s="21">
        <f>SUM(C$5:C20)-(F20*G20)</f>
      </c>
      <c r="E20" s="21">
        <f>SUM(C$5:C20)/G20</f>
      </c>
      <c r="F20" s="22">
        <f>$F$28/$G$27</f>
      </c>
      <c r="G20" s="23">
        <v>16</v>
      </c>
      <c r="H20" s="20">
        <v>42816</v>
      </c>
      <c r="I20" s="24">
        <v>14474</v>
      </c>
      <c r="J20" s="21">
        <f>SUM(I$5:I20)-(L20*G20)</f>
      </c>
      <c r="K20" s="21">
        <f>SUM(I$5:I20)/G20</f>
      </c>
      <c r="L20" s="21">
        <f>$L$28/$G$27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42817</v>
      </c>
      <c r="C21" s="22">
        <v>27341</v>
      </c>
      <c r="D21" s="21">
        <f>SUM(C$5:C21)-(F21*G21)</f>
      </c>
      <c r="E21" s="21">
        <f>SUM(C$5:C21)/G21</f>
      </c>
      <c r="F21" s="22">
        <f>$F$28/$G$27</f>
      </c>
      <c r="G21" s="23">
        <v>17</v>
      </c>
      <c r="H21" s="20">
        <v>42817</v>
      </c>
      <c r="I21" s="24">
        <v>19468</v>
      </c>
      <c r="J21" s="21">
        <f>SUM(I$5:I21)-(L21*G21)</f>
      </c>
      <c r="K21" s="21">
        <f>SUM(I$5:I21)/G21</f>
      </c>
      <c r="L21" s="21">
        <f>$L$28/$G$27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42818</v>
      </c>
      <c r="C22" s="22">
        <v>29821</v>
      </c>
      <c r="D22" s="21">
        <f>SUM(C$5:C22)-(F22*G22)</f>
      </c>
      <c r="E22" s="21">
        <f>SUM(C$5:C22)/G22</f>
      </c>
      <c r="F22" s="22">
        <f>$F$28/$G$27</f>
      </c>
      <c r="G22" s="23">
        <v>18</v>
      </c>
      <c r="H22" s="20">
        <v>42818</v>
      </c>
      <c r="I22" s="24">
        <v>34334</v>
      </c>
      <c r="J22" s="21">
        <f>SUM(I$5:I22)-(L22*G22)</f>
      </c>
      <c r="K22" s="21">
        <f>SUM(I$5:I22)/G22</f>
      </c>
      <c r="L22" s="21">
        <f>$L$28/$G$27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42821</v>
      </c>
      <c r="C23" s="22">
        <v>17597</v>
      </c>
      <c r="D23" s="21">
        <f>SUM(C$5:C23)-(F23*G23)</f>
      </c>
      <c r="E23" s="21">
        <f>SUM(C$5:C23)/G23</f>
      </c>
      <c r="F23" s="22">
        <f>$F$28/$G$27</f>
      </c>
      <c r="G23" s="23">
        <v>19</v>
      </c>
      <c r="H23" s="20">
        <v>42821</v>
      </c>
      <c r="I23" s="24">
        <v>11312</v>
      </c>
      <c r="J23" s="21">
        <f>SUM(I$5:I23)-(L23*G23)</f>
      </c>
      <c r="K23" s="21">
        <f>SUM(I$5:I23)/G23</f>
      </c>
      <c r="L23" s="21">
        <f>$L$28/$G$27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42822</v>
      </c>
      <c r="C24" s="22">
        <v>33889</v>
      </c>
      <c r="D24" s="21">
        <f>SUM(C$5:C24)-(F24*G24)</f>
      </c>
      <c r="E24" s="21">
        <f>SUM(C$5:C24)/G24</f>
      </c>
      <c r="F24" s="22">
        <f>$F$28/$G$27</f>
      </c>
      <c r="G24" s="23">
        <v>20</v>
      </c>
      <c r="H24" s="20">
        <v>42822</v>
      </c>
      <c r="I24" s="24">
        <v>16501</v>
      </c>
      <c r="J24" s="21">
        <f>SUM(I$5:I24)-(L24*G24)</f>
      </c>
      <c r="K24" s="21">
        <f>SUM(I$5:I24)/G24</f>
      </c>
      <c r="L24" s="21">
        <f>$L$28/$G$27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42823</v>
      </c>
      <c r="C25" s="22">
        <v>61681</v>
      </c>
      <c r="D25" s="21">
        <f>SUM(C$5:C25)-(F25*G25)</f>
      </c>
      <c r="E25" s="21">
        <f>SUM(C$5:C25)/G25</f>
      </c>
      <c r="F25" s="22">
        <f>$F$28/$G$27</f>
      </c>
      <c r="G25" s="23">
        <v>21</v>
      </c>
      <c r="H25" s="20">
        <v>42823</v>
      </c>
      <c r="I25" s="24">
        <v>21211</v>
      </c>
      <c r="J25" s="21">
        <f>SUM(I$5:I25)-(L25*G25)</f>
      </c>
      <c r="K25" s="21">
        <f>SUM(I$5:I25)/G25</f>
      </c>
      <c r="L25" s="21">
        <f>$L$28/$G$27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42824</v>
      </c>
      <c r="C26" s="22">
        <v>44010</v>
      </c>
      <c r="D26" s="21">
        <f>SUM(C$5:C26)-(F26*G26)</f>
      </c>
      <c r="E26" s="21">
        <f>SUM(C$5:C26)/G26</f>
      </c>
      <c r="F26" s="22">
        <f>$F$28/$G$27</f>
      </c>
      <c r="G26" s="23">
        <v>22</v>
      </c>
      <c r="H26" s="20">
        <v>42824</v>
      </c>
      <c r="I26" s="24">
        <v>23813</v>
      </c>
      <c r="J26" s="21">
        <f>SUM(I$5:I26)-(L26*G26)</f>
      </c>
      <c r="K26" s="21">
        <f>SUM(I$5:I26)/G26</f>
      </c>
      <c r="L26" s="21">
        <f>$L$28/$G$27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42825</v>
      </c>
      <c r="C27" s="22">
        <v>27032</v>
      </c>
      <c r="D27" s="21">
        <f>SUM(C$5:C27)-(F27*G27)</f>
      </c>
      <c r="E27" s="21">
        <f>SUM(C$5:C27)/G27</f>
      </c>
      <c r="F27" s="22">
        <f>$F$28/$G$27</f>
      </c>
      <c r="G27" s="23">
        <v>23</v>
      </c>
      <c r="H27" s="20">
        <v>42825</v>
      </c>
      <c r="I27" s="24">
        <v>26142</v>
      </c>
      <c r="J27" s="21">
        <f>SUM(I$5:I27)-(L27*G27)</f>
      </c>
      <c r="K27" s="21">
        <f>SUM(I$5:I27)/G27</f>
      </c>
      <c r="L27" s="21">
        <f>$L$28/$G$27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35" t="s">
        <v>15</v>
      </c>
      <c r="C28" s="24">
        <f>SUM(C5:C27)</f>
      </c>
      <c r="D28" s="15"/>
      <c r="E28" s="15"/>
      <c r="F28" s="22">
        <v>1150000</v>
      </c>
      <c r="G28" s="32"/>
      <c r="H28" s="35" t="s">
        <v>15</v>
      </c>
      <c r="I28" s="24">
        <f>SUM(I5:I27)</f>
      </c>
      <c r="J28" s="36"/>
      <c r="K28" s="36"/>
      <c r="L28" s="21">
        <v>590000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46"/>
      <c r="B32" s="47"/>
      <c r="C32" s="48"/>
      <c r="D32" s="48"/>
      <c r="E32" s="4"/>
      <c r="F32" s="4"/>
      <c r="G32" s="4"/>
      <c r="H32" s="7"/>
      <c r="I32" s="38"/>
      <c r="J32" s="49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5">
    <mergeCell ref="B1:F2"/>
    <mergeCell ref="H1:L2"/>
    <mergeCell ref="B3:F3"/>
    <mergeCell ref="H3:L3"/>
    <mergeCell ref="A32:D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5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18.75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18.75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18.75">
      <c r="A5" s="1"/>
      <c r="B5" s="20">
        <v>42979</v>
      </c>
      <c r="C5" s="21">
        <v>38551</v>
      </c>
      <c r="D5" s="21">
        <f>SUM(C5:C5)-(F5*1)</f>
      </c>
      <c r="E5" s="21">
        <f>C5/1</f>
      </c>
      <c r="F5" s="22">
        <f>$F$30/$G$29</f>
      </c>
      <c r="G5" s="23">
        <v>1</v>
      </c>
      <c r="H5" s="20">
        <v>42979</v>
      </c>
      <c r="I5" s="24">
        <v>30614</v>
      </c>
      <c r="J5" s="21">
        <f>SUM(I5:I5)-(L5*G5)</f>
      </c>
      <c r="K5" s="21">
        <f>I5/1</f>
      </c>
      <c r="L5" s="21">
        <f>$L$30/$G$29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20">
        <v>42980</v>
      </c>
      <c r="C6" s="21">
        <v>65289</v>
      </c>
      <c r="D6" s="21">
        <f>SUM(C$5:C6)-(F6*G6)</f>
      </c>
      <c r="E6" s="21">
        <f>SUM(C$5:C6)/G6</f>
      </c>
      <c r="F6" s="22">
        <f>$F$30/$G$29</f>
      </c>
      <c r="G6" s="23">
        <v>2</v>
      </c>
      <c r="H6" s="20">
        <v>42980</v>
      </c>
      <c r="I6" s="24">
        <v>21662</v>
      </c>
      <c r="J6" s="21">
        <f>SUM(I$5:I6)-(L6*G6)</f>
      </c>
      <c r="K6" s="21">
        <f>SUM(I$5:I6)/G6</f>
      </c>
      <c r="L6" s="21">
        <f>$L$30/$G$29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20">
        <v>42982</v>
      </c>
      <c r="C7" s="21">
        <v>34523</v>
      </c>
      <c r="D7" s="21">
        <f>SUM(C$5:C7)-(F7*G7)</f>
      </c>
      <c r="E7" s="21">
        <f>SUM(C$5:C7)/G7</f>
      </c>
      <c r="F7" s="22">
        <f>$F$30/$G$29</f>
      </c>
      <c r="G7" s="23">
        <v>3</v>
      </c>
      <c r="H7" s="20">
        <v>42982</v>
      </c>
      <c r="I7" s="24">
        <v>14753</v>
      </c>
      <c r="J7" s="21">
        <f>SUM(I$5:I7)-(L7*G7)</f>
      </c>
      <c r="K7" s="21">
        <f>SUM(I$5:I7)/G7</f>
      </c>
      <c r="L7" s="21">
        <f>$L$30/$G$29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20">
        <v>42983</v>
      </c>
      <c r="C8" s="21">
        <v>46990</v>
      </c>
      <c r="D8" s="21">
        <f>SUM(C$5:C8)-(F8*G8)</f>
      </c>
      <c r="E8" s="21">
        <f>SUM(C$5:C8)/G8</f>
      </c>
      <c r="F8" s="22">
        <f>$F$30/$G$29</f>
      </c>
      <c r="G8" s="23">
        <v>4</v>
      </c>
      <c r="H8" s="20">
        <v>42983</v>
      </c>
      <c r="I8" s="24">
        <v>16324</v>
      </c>
      <c r="J8" s="21">
        <f>SUM(I$5:I8)-(L8*G8)</f>
      </c>
      <c r="K8" s="21">
        <f>SUM(I$5:I8)/G8</f>
      </c>
      <c r="L8" s="21">
        <f>$L$30/$G$29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20">
        <v>42984</v>
      </c>
      <c r="C9" s="21">
        <v>25287</v>
      </c>
      <c r="D9" s="21">
        <f>SUM(C$5:C9)-(F9*G9)</f>
      </c>
      <c r="E9" s="21">
        <f>SUM(C$5:C9)/G9</f>
      </c>
      <c r="F9" s="22">
        <f>$F$30/$G$29</f>
      </c>
      <c r="G9" s="23">
        <v>5</v>
      </c>
      <c r="H9" s="20">
        <v>42984</v>
      </c>
      <c r="I9" s="24">
        <v>12859</v>
      </c>
      <c r="J9" s="21">
        <f>SUM(I$5:I9)-(L9*G9)</f>
      </c>
      <c r="K9" s="21">
        <f>SUM(I$5:I9)/G9</f>
      </c>
      <c r="L9" s="21">
        <f>$L$30/$G$29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20">
        <v>42985</v>
      </c>
      <c r="C10" s="21">
        <v>30084</v>
      </c>
      <c r="D10" s="21">
        <f>SUM(C$5:C10)-(F10*G10)</f>
      </c>
      <c r="E10" s="21">
        <f>SUM(C$5:C10)/G10</f>
      </c>
      <c r="F10" s="22">
        <f>$F$30/$G$29</f>
      </c>
      <c r="G10" s="23">
        <v>6</v>
      </c>
      <c r="H10" s="20">
        <v>42985</v>
      </c>
      <c r="I10" s="24">
        <v>9947</v>
      </c>
      <c r="J10" s="21">
        <f>SUM(I$5:I10)-(L10*G10)</f>
      </c>
      <c r="K10" s="21">
        <f>SUM(I$5:I10)/G10</f>
      </c>
      <c r="L10" s="21">
        <f>$L$30/$G$29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20">
        <v>42986</v>
      </c>
      <c r="C11" s="21">
        <v>38910</v>
      </c>
      <c r="D11" s="21">
        <f>SUM(C$5:C11)-(F11*G11)</f>
      </c>
      <c r="E11" s="21">
        <f>SUM(C$5:C11)/G11</f>
      </c>
      <c r="F11" s="22">
        <f>$F$30/$G$29</f>
      </c>
      <c r="G11" s="23">
        <v>7</v>
      </c>
      <c r="H11" s="20">
        <v>42986</v>
      </c>
      <c r="I11" s="24">
        <v>7673</v>
      </c>
      <c r="J11" s="21">
        <f>SUM(I$5:I11)-(L11*G11)</f>
      </c>
      <c r="K11" s="21">
        <f>SUM(I$5:I11)/G11</f>
      </c>
      <c r="L11" s="21">
        <f>$L$30/$G$29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20">
        <v>42989</v>
      </c>
      <c r="C12" s="21">
        <v>25791</v>
      </c>
      <c r="D12" s="21">
        <f>SUM(C$5:C12)-(F12*G12)</f>
      </c>
      <c r="E12" s="21">
        <f>SUM(C$5:C12)/G12</f>
      </c>
      <c r="F12" s="22">
        <f>$F$30/$G$29</f>
      </c>
      <c r="G12" s="23">
        <v>8</v>
      </c>
      <c r="H12" s="20">
        <v>42989</v>
      </c>
      <c r="I12" s="24">
        <v>7399</v>
      </c>
      <c r="J12" s="21">
        <f>SUM(I$5:I12)-(L12*G12)</f>
      </c>
      <c r="K12" s="21">
        <f>SUM(I$5:I12)/G12</f>
      </c>
      <c r="L12" s="21">
        <f>$L$30/$G$29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20">
        <v>42990</v>
      </c>
      <c r="C13" s="22">
        <v>33283</v>
      </c>
      <c r="D13" s="21">
        <f>SUM(C$5:C13)-(F13*G13)</f>
      </c>
      <c r="E13" s="21">
        <f>SUM(C$5:C13)/G13</f>
      </c>
      <c r="F13" s="22">
        <f>$F$30/$G$29</f>
      </c>
      <c r="G13" s="23">
        <v>9</v>
      </c>
      <c r="H13" s="20">
        <v>42990</v>
      </c>
      <c r="I13" s="24">
        <v>16934</v>
      </c>
      <c r="J13" s="21">
        <f>SUM(I$5:I13)-(L13*G13)</f>
      </c>
      <c r="K13" s="21">
        <f>SUM(I$5:I13)/G13</f>
      </c>
      <c r="L13" s="21">
        <f>$L$30/$G$29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20">
        <v>42991</v>
      </c>
      <c r="C14" s="22">
        <v>36422</v>
      </c>
      <c r="D14" s="21">
        <f>SUM(C$5:C14)-(F14*G14)</f>
      </c>
      <c r="E14" s="21">
        <f>SUM(C$5:C14)/G14</f>
      </c>
      <c r="F14" s="22">
        <f>$F$30/$G$29</f>
      </c>
      <c r="G14" s="23">
        <v>10</v>
      </c>
      <c r="H14" s="20">
        <v>42991</v>
      </c>
      <c r="I14" s="24">
        <v>21909</v>
      </c>
      <c r="J14" s="21">
        <f>SUM(I$5:I14)-(L14*G14)</f>
      </c>
      <c r="K14" s="21">
        <f>SUM(I$5:I14)/G14</f>
      </c>
      <c r="L14" s="21">
        <f>$L$30/$G$29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20">
        <v>42992</v>
      </c>
      <c r="C15" s="22">
        <v>48923</v>
      </c>
      <c r="D15" s="21">
        <f>SUM(C$5:C15)-(F15*G15)</f>
      </c>
      <c r="E15" s="21">
        <f>SUM(C$5:C15)/G15</f>
      </c>
      <c r="F15" s="22">
        <f>$F$30/$G$29</f>
      </c>
      <c r="G15" s="23">
        <v>11</v>
      </c>
      <c r="H15" s="20">
        <v>42992</v>
      </c>
      <c r="I15" s="24">
        <v>15471</v>
      </c>
      <c r="J15" s="21">
        <f>SUM(I$5:I15)-(L15*G15)</f>
      </c>
      <c r="K15" s="21">
        <f>SUM(I$5:I15)/G15</f>
      </c>
      <c r="L15" s="21">
        <f>$L$30/$G$29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20">
        <v>42993</v>
      </c>
      <c r="C16" s="22">
        <v>12429</v>
      </c>
      <c r="D16" s="21">
        <f>SUM(C$5:C16)-(F16*G16)</f>
      </c>
      <c r="E16" s="21">
        <f>SUM(C$5:C16)/G16</f>
      </c>
      <c r="F16" s="22">
        <f>$F$30/$G$29</f>
      </c>
      <c r="G16" s="23">
        <v>12</v>
      </c>
      <c r="H16" s="20">
        <v>42993</v>
      </c>
      <c r="I16" s="24">
        <v>5996</v>
      </c>
      <c r="J16" s="21">
        <f>SUM(I$5:I16)-(L16*G16)</f>
      </c>
      <c r="K16" s="21">
        <f>SUM(I$5:I16)/G16</f>
      </c>
      <c r="L16" s="21">
        <f>$L$30/$G$29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42994</v>
      </c>
      <c r="C17" s="22">
        <v>52849</v>
      </c>
      <c r="D17" s="21">
        <f>SUM(C$5:C17)-(F17*G17)</f>
      </c>
      <c r="E17" s="21">
        <f>SUM(C$5:C17)/G17</f>
      </c>
      <c r="F17" s="22">
        <f>$F$30/$G$29</f>
      </c>
      <c r="G17" s="23">
        <v>13</v>
      </c>
      <c r="H17" s="20">
        <v>42994</v>
      </c>
      <c r="I17" s="24">
        <v>26856</v>
      </c>
      <c r="J17" s="21">
        <f>SUM(I$5:I17)-(L17*G17)</f>
      </c>
      <c r="K17" s="21">
        <f>SUM(I$5:I17)/G17</f>
      </c>
      <c r="L17" s="21">
        <f>$L$30/$G$29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42996</v>
      </c>
      <c r="C18" s="22">
        <v>42832</v>
      </c>
      <c r="D18" s="21">
        <f>SUM(C$5:C18)-(F18*G18)</f>
      </c>
      <c r="E18" s="21">
        <f>SUM(C$5:C18)/G18</f>
      </c>
      <c r="F18" s="22">
        <f>$F$30/$G$29</f>
      </c>
      <c r="G18" s="23">
        <v>14</v>
      </c>
      <c r="H18" s="20">
        <v>42996</v>
      </c>
      <c r="I18" s="24">
        <v>25169</v>
      </c>
      <c r="J18" s="21">
        <f>SUM(I$5:I18)-(L18*G18)</f>
      </c>
      <c r="K18" s="21">
        <f>SUM(I$5:I18)/G18</f>
      </c>
      <c r="L18" s="21">
        <f>$L$30/$G$29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42997</v>
      </c>
      <c r="C19" s="21">
        <v>16882</v>
      </c>
      <c r="D19" s="21">
        <f>SUM(C$5:C19)-(F19*G19)</f>
      </c>
      <c r="E19" s="21">
        <f>SUM(C$5:C19)/G19</f>
      </c>
      <c r="F19" s="22">
        <f>$F$30/$G$29</f>
      </c>
      <c r="G19" s="23">
        <v>15</v>
      </c>
      <c r="H19" s="20">
        <v>42997</v>
      </c>
      <c r="I19" s="24">
        <v>19296</v>
      </c>
      <c r="J19" s="21">
        <f>SUM(I$5:I19)-(L19*G19)</f>
      </c>
      <c r="K19" s="21">
        <f>SUM(I$5:I19)/G19</f>
      </c>
      <c r="L19" s="21">
        <f>$L$30/$G$29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42998</v>
      </c>
      <c r="C20" s="22">
        <v>50916</v>
      </c>
      <c r="D20" s="21">
        <f>SUM(C$5:C20)-(F20*G20)</f>
      </c>
      <c r="E20" s="21">
        <f>SUM(C$5:C20)/G20</f>
      </c>
      <c r="F20" s="22">
        <f>$F$30/$G$29</f>
      </c>
      <c r="G20" s="23">
        <v>16</v>
      </c>
      <c r="H20" s="20">
        <v>42998</v>
      </c>
      <c r="I20" s="24">
        <v>32443</v>
      </c>
      <c r="J20" s="21">
        <f>SUM(I$5:I20)-(L20*G20)</f>
      </c>
      <c r="K20" s="21">
        <f>SUM(I$5:I20)/G20</f>
      </c>
      <c r="L20" s="21">
        <f>$L$30/$G$29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42999</v>
      </c>
      <c r="C21" s="22">
        <v>30330</v>
      </c>
      <c r="D21" s="21">
        <f>SUM(C$5:C21)-(F21*G21)</f>
      </c>
      <c r="E21" s="21">
        <f>SUM(C$5:C21)/G21</f>
      </c>
      <c r="F21" s="22">
        <f>$F$30/$G$29</f>
      </c>
      <c r="G21" s="23">
        <v>17</v>
      </c>
      <c r="H21" s="20">
        <v>42999</v>
      </c>
      <c r="I21" s="24">
        <v>12213</v>
      </c>
      <c r="J21" s="21">
        <f>SUM(I$5:I21)-(L21*G21)</f>
      </c>
      <c r="K21" s="21">
        <f>SUM(I$5:I21)/G21</f>
      </c>
      <c r="L21" s="21">
        <f>$L$30/$G$29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43000</v>
      </c>
      <c r="C22" s="22">
        <v>24890</v>
      </c>
      <c r="D22" s="21">
        <f>SUM(C$5:C22)-(F22*G22)</f>
      </c>
      <c r="E22" s="21">
        <f>SUM(C$5:C22)/G22</f>
      </c>
      <c r="F22" s="22">
        <f>$F$30/$G$29</f>
      </c>
      <c r="G22" s="23">
        <v>18</v>
      </c>
      <c r="H22" s="20">
        <v>43000</v>
      </c>
      <c r="I22" s="24">
        <v>13768</v>
      </c>
      <c r="J22" s="21">
        <f>SUM(I$5:I22)-(L22*G22)</f>
      </c>
      <c r="K22" s="21">
        <f>SUM(I$5:I22)/G22</f>
      </c>
      <c r="L22" s="21">
        <f>$L$30/$G$29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43001</v>
      </c>
      <c r="C23" s="22">
        <v>50657</v>
      </c>
      <c r="D23" s="21">
        <f>SUM(C$5:C23)-(F23*G23)</f>
      </c>
      <c r="E23" s="21">
        <f>SUM(C$5:C23)/G23</f>
      </c>
      <c r="F23" s="22">
        <f>$F$30/$G$29</f>
      </c>
      <c r="G23" s="23">
        <v>19</v>
      </c>
      <c r="H23" s="20">
        <v>43001</v>
      </c>
      <c r="I23" s="24">
        <v>34174</v>
      </c>
      <c r="J23" s="21">
        <f>SUM(I$5:I23)-(L23*G23)</f>
      </c>
      <c r="K23" s="21">
        <f>SUM(I$5:I23)/G23</f>
      </c>
      <c r="L23" s="21">
        <f>$L$30/$G$29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43003</v>
      </c>
      <c r="C24" s="22">
        <v>8816</v>
      </c>
      <c r="D24" s="21">
        <f>SUM(C$5:C24)-(F24*G24)</f>
      </c>
      <c r="E24" s="21">
        <f>SUM(C$5:C24)/G24</f>
      </c>
      <c r="F24" s="22">
        <f>$F$30/$G$29</f>
      </c>
      <c r="G24" s="23">
        <v>20</v>
      </c>
      <c r="H24" s="20">
        <v>43003</v>
      </c>
      <c r="I24" s="24">
        <v>11034</v>
      </c>
      <c r="J24" s="21">
        <f>SUM(I$5:I24)-(L24*G24)</f>
      </c>
      <c r="K24" s="21">
        <f>SUM(I$5:I24)/G24</f>
      </c>
      <c r="L24" s="21">
        <f>$L$30/$G$29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43004</v>
      </c>
      <c r="C25" s="22">
        <v>22345</v>
      </c>
      <c r="D25" s="21">
        <f>SUM(C$5:C25)-(F25*G25)</f>
      </c>
      <c r="E25" s="21">
        <f>SUM(C$5:C25)/G25</f>
      </c>
      <c r="F25" s="22">
        <f>$F$30/$G$29</f>
      </c>
      <c r="G25" s="23">
        <v>21</v>
      </c>
      <c r="H25" s="20">
        <v>43004</v>
      </c>
      <c r="I25" s="24">
        <v>23614</v>
      </c>
      <c r="J25" s="21">
        <f>SUM(I$5:I25)-(L25*G25)</f>
      </c>
      <c r="K25" s="21">
        <f>SUM(I$5:I25)/G25</f>
      </c>
      <c r="L25" s="21">
        <f>$L$30/$G$29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43005</v>
      </c>
      <c r="C26" s="22">
        <v>39508</v>
      </c>
      <c r="D26" s="21">
        <f>SUM(C$5:C26)-(F26*G26)</f>
      </c>
      <c r="E26" s="21">
        <f>SUM(C$5:C26)/G26</f>
      </c>
      <c r="F26" s="22">
        <f>$F$30/$G$29</f>
      </c>
      <c r="G26" s="23">
        <v>22</v>
      </c>
      <c r="H26" s="20">
        <v>43005</v>
      </c>
      <c r="I26" s="24">
        <v>22579</v>
      </c>
      <c r="J26" s="21">
        <f>SUM(I$5:I26)-(L26*G26)</f>
      </c>
      <c r="K26" s="21">
        <f>SUM(I$5:I26)/G26</f>
      </c>
      <c r="L26" s="21">
        <f>$L$30/$G$29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43006</v>
      </c>
      <c r="C27" s="22">
        <v>32176</v>
      </c>
      <c r="D27" s="21">
        <f>SUM(C$5:C27)-(F27*G27)</f>
      </c>
      <c r="E27" s="21">
        <f>SUM(C$5:C27)/G27</f>
      </c>
      <c r="F27" s="22">
        <f>$F$30/$G$29</f>
      </c>
      <c r="G27" s="23">
        <v>23</v>
      </c>
      <c r="H27" s="20">
        <v>43006</v>
      </c>
      <c r="I27" s="24">
        <v>20279</v>
      </c>
      <c r="J27" s="21">
        <f>SUM(I$5:I27)-(L27*G27)</f>
      </c>
      <c r="K27" s="21">
        <f>SUM(I$5:I27)/G27</f>
      </c>
      <c r="L27" s="21">
        <f>$L$30/$G$29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43007</v>
      </c>
      <c r="C28" s="22">
        <v>63761</v>
      </c>
      <c r="D28" s="21">
        <f>SUM(C$5:C28)-(F28*G28)</f>
      </c>
      <c r="E28" s="21">
        <f>SUM(C$5:C28)/G28</f>
      </c>
      <c r="F28" s="22">
        <f>$F$30/$G$29</f>
      </c>
      <c r="G28" s="23">
        <v>24</v>
      </c>
      <c r="H28" s="20">
        <v>43007</v>
      </c>
      <c r="I28" s="24">
        <v>24299</v>
      </c>
      <c r="J28" s="21">
        <f>SUM(I$5:I28)-(L28*G28)</f>
      </c>
      <c r="K28" s="21">
        <f>SUM(I$5:I28)/G28</f>
      </c>
      <c r="L28" s="21">
        <f>$L$30/$G$29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20">
        <v>43008</v>
      </c>
      <c r="C29" s="22">
        <v>41965</v>
      </c>
      <c r="D29" s="21">
        <f>SUM(C$5:C29)-(F29*G29)</f>
      </c>
      <c r="E29" s="21">
        <f>SUM(C$5:C29)/G29</f>
      </c>
      <c r="F29" s="22">
        <f>$F$30/$G$29</f>
      </c>
      <c r="G29" s="23">
        <v>25</v>
      </c>
      <c r="H29" s="20">
        <v>43008</v>
      </c>
      <c r="I29" s="24">
        <v>22485</v>
      </c>
      <c r="J29" s="21">
        <f>SUM(I$5:I29)-(L29*G29)</f>
      </c>
      <c r="K29" s="21">
        <f>SUM(I$5:I29)/G29</f>
      </c>
      <c r="L29" s="21">
        <f>$L$30/$G$29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35" t="s">
        <v>15</v>
      </c>
      <c r="C30" s="24">
        <f>SUM(C5:C29)</f>
      </c>
      <c r="D30" s="15"/>
      <c r="E30" s="15"/>
      <c r="F30" s="22">
        <v>1250000</v>
      </c>
      <c r="G30" s="32"/>
      <c r="H30" s="35" t="s">
        <v>15</v>
      </c>
      <c r="I30" s="24">
        <f>SUM(I5:I29)</f>
      </c>
      <c r="J30" s="36"/>
      <c r="K30" s="36"/>
      <c r="L30" s="21">
        <v>600000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46"/>
      <c r="B34" s="47"/>
      <c r="C34" s="48"/>
      <c r="D34" s="48"/>
      <c r="E34" s="4"/>
      <c r="F34" s="4"/>
      <c r="G34" s="4"/>
      <c r="H34" s="7"/>
      <c r="I34" s="38"/>
      <c r="J34" s="49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9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5">
    <mergeCell ref="B1:F2"/>
    <mergeCell ref="H1:L2"/>
    <mergeCell ref="B3:F3"/>
    <mergeCell ref="H3:L3"/>
    <mergeCell ref="A34:D3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8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52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53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41</v>
      </c>
      <c r="C7" s="36">
        <v>11300</v>
      </c>
      <c r="D7" s="36">
        <v>10433</v>
      </c>
      <c r="E7" s="21">
        <f>IF(D7&gt;0,SUM(D$7:D7)-SUM(C$7:C7),0)</f>
      </c>
      <c r="F7" s="118">
        <f>IF(D7&gt;0,IF(C7&gt;0,D7/C7,0),0)</f>
      </c>
      <c r="G7" s="36">
        <v>11300</v>
      </c>
      <c r="H7" s="36">
        <v>11355</v>
      </c>
      <c r="I7" s="36">
        <f>IF(H7&gt;0,SUM(H$7:H7)-SUM(G$7:G7),0)</f>
      </c>
      <c r="J7" s="118">
        <f>IF(H7&gt;0,IF(G7&gt;0,H7/G7,0),0)</f>
      </c>
      <c r="K7" s="36">
        <v>11300</v>
      </c>
      <c r="L7" s="36">
        <v>11802</v>
      </c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>
        <v>10600</v>
      </c>
      <c r="W7" s="36">
        <v>11461</v>
      </c>
      <c r="X7" s="21">
        <f>IF(W7&gt;0,SUM(W$7:W7)-SUM(V$7:V7),0)</f>
      </c>
      <c r="Y7" s="118">
        <f>IF(W7&gt;0,IF(V7&gt;0,W7/V7,0),0)</f>
      </c>
      <c r="Z7" s="36">
        <v>10600</v>
      </c>
      <c r="AA7" s="36">
        <v>11296</v>
      </c>
      <c r="AB7" s="21">
        <f>IF(AA7&gt;0,SUM(AA$7:AA7)-SUM(Z$7:Z7),0)</f>
      </c>
      <c r="AC7" s="118">
        <f>IF(AA7&gt;0,IF(Z7&gt;0,AA7/Z7,0),0)</f>
      </c>
      <c r="AD7" s="36">
        <v>10600</v>
      </c>
      <c r="AE7" s="36">
        <v>10458</v>
      </c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>
        <v>6600</v>
      </c>
      <c r="AP7" s="36">
        <v>9732</v>
      </c>
      <c r="AQ7" s="36">
        <f>IF(AP7&gt;0,SUM(AP$7:AP7)-SUM(AO$7:AO7),0)</f>
      </c>
      <c r="AR7" s="118">
        <f>IF(AP7&gt;0,IF(AO7&gt;0,AP7/AO7,0),0)</f>
      </c>
      <c r="AS7" s="36">
        <v>6600</v>
      </c>
      <c r="AT7" s="36">
        <v>9350</v>
      </c>
      <c r="AU7" s="21">
        <f>IF(AT7&gt;0,SUM(AT$7:AT7)-SUM(AS$7:AS7),0)</f>
      </c>
      <c r="AV7" s="118">
        <f>IF(AT7&gt;0,IF(AS7&gt;0,AT7/AS7,0),0)</f>
      </c>
      <c r="AW7" s="36">
        <v>6600</v>
      </c>
      <c r="AX7" s="36">
        <v>6607</v>
      </c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>
        <v>15200</v>
      </c>
      <c r="BI7" s="36">
        <v>16509</v>
      </c>
      <c r="BJ7" s="36">
        <f>IF(BI7&gt;0,SUM(BI$7:BI7)-SUM(BH$7:BH7),0)</f>
      </c>
      <c r="BK7" s="118">
        <f>IF(BI7&gt;0,IF(BH7&gt;0,BI7/BH7,0),0)</f>
      </c>
      <c r="BL7" s="36">
        <v>8000</v>
      </c>
      <c r="BM7" s="36">
        <v>7120</v>
      </c>
      <c r="BN7" s="21">
        <f>IF(BM7&gt;0,SUM(BM$7:BM7)-SUM(BL$7:BL7),0)</f>
      </c>
      <c r="BO7" s="118">
        <f>IF(BM7&gt;0,IF(BL7&gt;0,BM7/BL7,0),0)</f>
      </c>
      <c r="BP7" s="36">
        <v>9000</v>
      </c>
      <c r="BQ7" s="36">
        <v>11210</v>
      </c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>
        <v>2550</v>
      </c>
      <c r="CB7" s="36">
        <v>1392</v>
      </c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42</v>
      </c>
      <c r="C8" s="36">
        <v>11300</v>
      </c>
      <c r="D8" s="36">
        <v>12310</v>
      </c>
      <c r="E8" s="21">
        <f>IF(D8&gt;0,SUM(D$7:D8)-SUM(C$7:C8),0)</f>
      </c>
      <c r="F8" s="118">
        <f>IF(D8&gt;0,IF(C8&gt;0,D8/C8,0),0)</f>
      </c>
      <c r="G8" s="36">
        <v>11300</v>
      </c>
      <c r="H8" s="122">
        <v>10785</v>
      </c>
      <c r="I8" s="36">
        <f>IF(H8&gt;0,SUM(H$7:H8)-SUM(G$7:G8),0)</f>
      </c>
      <c r="J8" s="118">
        <f>IF(H8&gt;0,IF(G8&gt;0,H8/G8,0),0)</f>
      </c>
      <c r="K8" s="36">
        <v>11300</v>
      </c>
      <c r="L8" s="36">
        <v>7760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10600</v>
      </c>
      <c r="W8" s="36">
        <v>8825</v>
      </c>
      <c r="X8" s="21">
        <f>IF(W8&gt;0,SUM(W$7:W8)-SUM(V$7:V8),0)</f>
      </c>
      <c r="Y8" s="118">
        <f>IF(W8&gt;0,IF(V8&gt;0,W8/V8,0),0)</f>
      </c>
      <c r="Z8" s="36">
        <v>10600</v>
      </c>
      <c r="AA8" s="36">
        <v>5325</v>
      </c>
      <c r="AB8" s="21">
        <f>IF(AA8&gt;0,SUM(AA$7:AA8)-SUM(Z$7:Z8),0)</f>
      </c>
      <c r="AC8" s="118">
        <f>IF(AA8&gt;0,IF(Z8&gt;0,AA8/Z8,0),0)</f>
      </c>
      <c r="AD8" s="36">
        <v>10600</v>
      </c>
      <c r="AE8" s="36">
        <v>5163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6600</v>
      </c>
      <c r="AP8" s="36">
        <v>7570</v>
      </c>
      <c r="AQ8" s="36">
        <f>IF(AP8&gt;0,SUM(AP$7:AP8)-SUM(AO$7:AO8),0)</f>
      </c>
      <c r="AR8" s="118">
        <f>IF(AP8&gt;0,IF(AO8&gt;0,AP8/AO8,0),0)</f>
      </c>
      <c r="AS8" s="36">
        <v>6600</v>
      </c>
      <c r="AT8" s="36">
        <v>4512</v>
      </c>
      <c r="AU8" s="21">
        <f>IF(AT8&gt;0,SUM(AT$7:AT8)-SUM(AS$7:AS8),0)</f>
      </c>
      <c r="AV8" s="118">
        <f>IF(AT8&gt;0,IF(AS8&gt;0,AT8/AS8,0),0)</f>
      </c>
      <c r="AW8" s="36">
        <v>6600</v>
      </c>
      <c r="AX8" s="36">
        <v>3236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15200</v>
      </c>
      <c r="BI8" s="36">
        <v>11380</v>
      </c>
      <c r="BJ8" s="36">
        <f>IF(BI8&gt;0,SUM(BI$7:BI8)-SUM(BH$7:BH8),0)</f>
      </c>
      <c r="BK8" s="118">
        <f>IF(BI8&gt;0,IF(BH8&gt;0,BI8/BH8,0),0)</f>
      </c>
      <c r="BL8" s="36">
        <v>8000</v>
      </c>
      <c r="BM8" s="36">
        <v>3942</v>
      </c>
      <c r="BN8" s="21">
        <f>IF(BM8&gt;0,SUM(BM$7:BM8)-SUM(BL$7:BL8),0)</f>
      </c>
      <c r="BO8" s="118">
        <f>IF(BM8&gt;0,IF(BL8&gt;0,BM8/BL8,0),0)</f>
      </c>
      <c r="BP8" s="36">
        <v>9000</v>
      </c>
      <c r="BQ8" s="36">
        <v>12022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2550</v>
      </c>
      <c r="CB8" s="36">
        <v>1346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43</v>
      </c>
      <c r="C9" s="36"/>
      <c r="D9" s="36"/>
      <c r="E9" s="21">
        <f>IF(D9&gt;0,SUM(D$7:D9)-SUM(C$7:C9),0)</f>
      </c>
      <c r="F9" s="118">
        <f>IF(D9&gt;0,IF(C9&gt;0,D9/C9,0),0)</f>
      </c>
      <c r="G9" s="36"/>
      <c r="H9" s="36"/>
      <c r="I9" s="36">
        <f>IF(H9&gt;0,SUM(H$7:H9)-SUM(G$7:G9),0)</f>
      </c>
      <c r="J9" s="118">
        <f>IF(H9&gt;0,IF(G9&gt;0,H9/G9,0),0)</f>
      </c>
      <c r="K9" s="36"/>
      <c r="L9" s="36"/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/>
      <c r="W9" s="36"/>
      <c r="X9" s="21">
        <f>IF(W9&gt;0,SUM(W$7:W9)-SUM(V$7:V9),0)</f>
      </c>
      <c r="Y9" s="118">
        <f>IF(W9&gt;0,IF(V9&gt;0,W9/V9,0),0)</f>
      </c>
      <c r="Z9" s="36"/>
      <c r="AA9" s="36"/>
      <c r="AB9" s="21">
        <f>IF(AA9&gt;0,SUM(AA$7:AA9)-SUM(Z$7:Z9),0)</f>
      </c>
      <c r="AC9" s="118">
        <f>IF(AA9&gt;0,IF(Z9&gt;0,AA9/Z9,0),0)</f>
      </c>
      <c r="AD9" s="36"/>
      <c r="AE9" s="36"/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/>
      <c r="AP9" s="36"/>
      <c r="AQ9" s="36">
        <f>IF(AP9&gt;0,SUM(AP$7:AP9)-SUM(AO$7:AO9),0)</f>
      </c>
      <c r="AR9" s="118">
        <f>IF(AP9&gt;0,IF(AO9&gt;0,AP9/AO9,0),0)</f>
      </c>
      <c r="AS9" s="36"/>
      <c r="AT9" s="36"/>
      <c r="AU9" s="21">
        <f>IF(AT9&gt;0,SUM(AT$7:AT9)-SUM(AS$7:AS9),0)</f>
      </c>
      <c r="AV9" s="118">
        <f>IF(AT9&gt;0,IF(AS9&gt;0,AT9/AS9,0),0)</f>
      </c>
      <c r="AW9" s="36"/>
      <c r="AX9" s="36"/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/>
      <c r="BI9" s="36"/>
      <c r="BJ9" s="36">
        <f>IF(BI9&gt;0,SUM(BI$7:BI9)-SUM(BH$7:BH9),0)</f>
      </c>
      <c r="BK9" s="118">
        <f>IF(BI9&gt;0,IF(BH9&gt;0,BI9/BH9,0),0)</f>
      </c>
      <c r="BL9" s="36"/>
      <c r="BM9" s="36"/>
      <c r="BN9" s="21">
        <f>IF(BM9&gt;0,SUM(BM$7:BM9)-SUM(BL$7:BL9),0)</f>
      </c>
      <c r="BO9" s="118">
        <f>IF(BM9&gt;0,IF(BL9&gt;0,BM9/BL9,0),0)</f>
      </c>
      <c r="BP9" s="36"/>
      <c r="BQ9" s="36"/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/>
      <c r="CB9" s="36"/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44</v>
      </c>
      <c r="C10" s="36">
        <v>11300</v>
      </c>
      <c r="D10" s="36">
        <v>9085</v>
      </c>
      <c r="E10" s="21">
        <f>IF(D10&gt;0,SUM(D$7:D10)-SUM(C$7:C10),0)</f>
      </c>
      <c r="F10" s="118">
        <f>IF(D10&gt;0,IF(C10&gt;0,D10/C10,0),0)</f>
      </c>
      <c r="G10" s="36">
        <v>11300</v>
      </c>
      <c r="H10" s="36">
        <v>2494</v>
      </c>
      <c r="I10" s="36">
        <f>IF(H10&gt;0,SUM(H$7:H10)-SUM(G$7:G10),0)</f>
      </c>
      <c r="J10" s="118">
        <f>IF(H10&gt;0,IF(G10&gt;0,H10/G10,0),0)</f>
      </c>
      <c r="K10" s="36">
        <v>11300</v>
      </c>
      <c r="L10" s="36">
        <v>9492</v>
      </c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>
        <v>10600</v>
      </c>
      <c r="W10" s="36">
        <v>6247</v>
      </c>
      <c r="X10" s="21">
        <f>IF(W10&gt;0,SUM(W$7:W10)-SUM(V$7:V10),0)</f>
      </c>
      <c r="Y10" s="118">
        <f>IF(W10&gt;0,IF(V10&gt;0,W10/V10,0),0)</f>
      </c>
      <c r="Z10" s="36">
        <v>10600</v>
      </c>
      <c r="AA10" s="36">
        <v>7720</v>
      </c>
      <c r="AB10" s="21">
        <f>IF(AA10&gt;0,SUM(AA$7:AA10)-SUM(Z$7:Z10),0)</f>
      </c>
      <c r="AC10" s="118">
        <f>IF(AA10&gt;0,IF(Z10&gt;0,AA10/Z10,0),0)</f>
      </c>
      <c r="AD10" s="36">
        <v>10600</v>
      </c>
      <c r="AE10" s="36">
        <v>4276</v>
      </c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>
        <v>6600</v>
      </c>
      <c r="AP10" s="36">
        <v>7183</v>
      </c>
      <c r="AQ10" s="36">
        <f>IF(AP10&gt;0,SUM(AP$7:AP10)-SUM(AO$7:AO10),0)</f>
      </c>
      <c r="AR10" s="118">
        <f>IF(AP10&gt;0,IF(AO10&gt;0,AP10/AO10,0),0)</f>
      </c>
      <c r="AS10" s="36">
        <v>6600</v>
      </c>
      <c r="AT10" s="36">
        <v>3950</v>
      </c>
      <c r="AU10" s="21">
        <f>IF(AT10&gt;0,SUM(AT$7:AT10)-SUM(AS$7:AS10),0)</f>
      </c>
      <c r="AV10" s="118">
        <f>IF(AT10&gt;0,IF(AS10&gt;0,AT10/AS10,0),0)</f>
      </c>
      <c r="AW10" s="36">
        <v>6600</v>
      </c>
      <c r="AX10" s="36">
        <v>5034</v>
      </c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>
        <v>15200</v>
      </c>
      <c r="BI10" s="36">
        <v>13671</v>
      </c>
      <c r="BJ10" s="36">
        <f>IF(BI10&gt;0,SUM(BI$7:BI10)-SUM(BH$7:BH10),0)</f>
      </c>
      <c r="BK10" s="118">
        <f>IF(BI10&gt;0,IF(BH10&gt;0,BI10/BH10,0),0)</f>
      </c>
      <c r="BL10" s="36">
        <v>8000</v>
      </c>
      <c r="BM10" s="36">
        <v>3720</v>
      </c>
      <c r="BN10" s="21">
        <f>IF(BM10&gt;0,SUM(BM$7:BM10)-SUM(BL$7:BL10),0)</f>
      </c>
      <c r="BO10" s="118">
        <f>IF(BM10&gt;0,IF(BL10&gt;0,BM10/BL10,0),0)</f>
      </c>
      <c r="BP10" s="36">
        <v>9000</v>
      </c>
      <c r="BQ10" s="36">
        <v>1893</v>
      </c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>
        <v>2550</v>
      </c>
      <c r="CB10" s="36">
        <v>4550</v>
      </c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45</v>
      </c>
      <c r="C11" s="36">
        <v>11300</v>
      </c>
      <c r="D11" s="36">
        <v>6261</v>
      </c>
      <c r="E11" s="21">
        <f>IF(D11&gt;0,SUM(D$7:D11)-SUM(C$7:C11),0)</f>
      </c>
      <c r="F11" s="118">
        <f>IF(D11&gt;0,IF(C11&gt;0,D11/C11,0),0)</f>
      </c>
      <c r="G11" s="36">
        <v>11300</v>
      </c>
      <c r="H11" s="36">
        <v>4631</v>
      </c>
      <c r="I11" s="36">
        <f>IF(H11&gt;0,SUM(H$7:H11)-SUM(G$7:G11),0)</f>
      </c>
      <c r="J11" s="118">
        <f>IF(H11&gt;0,IF(G11&gt;0,H11/G11,0),0)</f>
      </c>
      <c r="K11" s="36">
        <v>11300</v>
      </c>
      <c r="L11" s="36">
        <v>5283</v>
      </c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>
        <v>10600</v>
      </c>
      <c r="W11" s="36">
        <v>3530</v>
      </c>
      <c r="X11" s="21">
        <f>IF(W11&gt;0,SUM(W$7:W11)-SUM(V$7:V11),0)</f>
      </c>
      <c r="Y11" s="118">
        <f>IF(W11&gt;0,IF(V11&gt;0,W11/V11,0),0)</f>
      </c>
      <c r="Z11" s="36">
        <v>10600</v>
      </c>
      <c r="AA11" s="36">
        <v>7592</v>
      </c>
      <c r="AB11" s="21">
        <f>IF(AA11&gt;0,SUM(AA$7:AA11)-SUM(Z$7:Z11),0)</f>
      </c>
      <c r="AC11" s="118">
        <f>IF(AA11&gt;0,IF(Z11&gt;0,AA11/Z11,0),0)</f>
      </c>
      <c r="AD11" s="36">
        <v>10600</v>
      </c>
      <c r="AE11" s="36">
        <v>6156</v>
      </c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>
        <v>6600</v>
      </c>
      <c r="AP11" s="36">
        <v>4259</v>
      </c>
      <c r="AQ11" s="36">
        <f>IF(AP11&gt;0,SUM(AP$7:AP11)-SUM(AO$7:AO11),0)</f>
      </c>
      <c r="AR11" s="118">
        <f>IF(AP11&gt;0,IF(AO11&gt;0,AP11/AO11,0),0)</f>
      </c>
      <c r="AS11" s="36">
        <v>6600</v>
      </c>
      <c r="AT11" s="36">
        <v>3950</v>
      </c>
      <c r="AU11" s="21">
        <f>IF(AT11&gt;0,SUM(AT$7:AT11)-SUM(AS$7:AS11),0)</f>
      </c>
      <c r="AV11" s="118">
        <f>IF(AT11&gt;0,IF(AS11&gt;0,AT11/AS11,0),0)</f>
      </c>
      <c r="AW11" s="36">
        <v>6600</v>
      </c>
      <c r="AX11" s="36">
        <v>5034</v>
      </c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>
        <v>15200</v>
      </c>
      <c r="BI11" s="36">
        <v>9835</v>
      </c>
      <c r="BJ11" s="36">
        <f>IF(BI11&gt;0,SUM(BI$7:BI11)-SUM(BH$7:BH11),0)</f>
      </c>
      <c r="BK11" s="118">
        <f>IF(BI11&gt;0,IF(BH11&gt;0,BI11/BH11,0),0)</f>
      </c>
      <c r="BL11" s="36">
        <v>8000</v>
      </c>
      <c r="BM11" s="36">
        <v>3710</v>
      </c>
      <c r="BN11" s="21">
        <f>IF(BM11&gt;0,SUM(BM$7:BM11)-SUM(BL$7:BL11),0)</f>
      </c>
      <c r="BO11" s="118">
        <f>IF(BM11&gt;0,IF(BL11&gt;0,BM11/BL11,0),0)</f>
      </c>
      <c r="BP11" s="36">
        <v>9000</v>
      </c>
      <c r="BQ11" s="36">
        <v>1894</v>
      </c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>
        <v>2550</v>
      </c>
      <c r="CB11" s="36">
        <v>1820</v>
      </c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46</v>
      </c>
      <c r="C12" s="36">
        <v>11300</v>
      </c>
      <c r="D12" s="36">
        <v>7725</v>
      </c>
      <c r="E12" s="21">
        <f>IF(D12&gt;0,SUM(D$7:D12)-SUM(C$7:C12),0)</f>
      </c>
      <c r="F12" s="118">
        <f>IF(D12&gt;0,IF(C12&gt;0,D12/C12,0),0)</f>
      </c>
      <c r="G12" s="36">
        <v>11300</v>
      </c>
      <c r="H12" s="36">
        <v>9700</v>
      </c>
      <c r="I12" s="36">
        <f>IF(H12&gt;0,SUM(H$7:H12)-SUM(G$7:G12),0)</f>
      </c>
      <c r="J12" s="118">
        <f>IF(H12&gt;0,IF(G12&gt;0,H12/G12,0),0)</f>
      </c>
      <c r="K12" s="36">
        <v>11300</v>
      </c>
      <c r="L12" s="36">
        <v>11376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10600</v>
      </c>
      <c r="W12" s="36">
        <v>8105</v>
      </c>
      <c r="X12" s="21">
        <f>IF(W12&gt;0,SUM(W$7:W12)-SUM(V$7:V12),0)</f>
      </c>
      <c r="Y12" s="118">
        <f>IF(W12&gt;0,IF(V12&gt;0,W12/V12,0),0)</f>
      </c>
      <c r="Z12" s="36">
        <v>10600</v>
      </c>
      <c r="AA12" s="36">
        <v>6170</v>
      </c>
      <c r="AB12" s="21">
        <f>IF(AA12&gt;0,SUM(AA$7:AA12)-SUM(Z$7:Z12),0)</f>
      </c>
      <c r="AC12" s="118">
        <f>IF(AA12&gt;0,IF(Z12&gt;0,AA12/Z12,0),0)</f>
      </c>
      <c r="AD12" s="36">
        <v>10600</v>
      </c>
      <c r="AE12" s="36">
        <v>6180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6600</v>
      </c>
      <c r="AP12" s="36">
        <v>6205</v>
      </c>
      <c r="AQ12" s="36">
        <f>IF(AP12&gt;0,SUM(AP$7:AP12)-SUM(AO$7:AO12),0)</f>
      </c>
      <c r="AR12" s="118">
        <f>IF(AP12&gt;0,IF(AO12&gt;0,AP12/AO12,0),0)</f>
      </c>
      <c r="AS12" s="36">
        <v>6600</v>
      </c>
      <c r="AT12" s="36">
        <v>7355</v>
      </c>
      <c r="AU12" s="21">
        <f>IF(AT12&gt;0,SUM(AT$7:AT12)-SUM(AS$7:AS12),0)</f>
      </c>
      <c r="AV12" s="118">
        <f>IF(AT12&gt;0,IF(AS12&gt;0,AT12/AS12,0),0)</f>
      </c>
      <c r="AW12" s="36">
        <v>6600</v>
      </c>
      <c r="AX12" s="36">
        <v>3830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15200</v>
      </c>
      <c r="BI12" s="36">
        <v>12461</v>
      </c>
      <c r="BJ12" s="36">
        <f>IF(BI12&gt;0,SUM(BI$7:BI12)-SUM(BH$7:BH12),0)</f>
      </c>
      <c r="BK12" s="118">
        <f>IF(BI12&gt;0,IF(BH12&gt;0,BI12/BH12,0),0)</f>
      </c>
      <c r="BL12" s="36">
        <v>8000</v>
      </c>
      <c r="BM12" s="36">
        <v>4930</v>
      </c>
      <c r="BN12" s="21">
        <f>IF(BM12&gt;0,SUM(BM$7:BM12)-SUM(BL$7:BL12),0)</f>
      </c>
      <c r="BO12" s="118">
        <f>IF(BM12&gt;0,IF(BL12&gt;0,BM12/BL12,0),0)</f>
      </c>
      <c r="BP12" s="36">
        <v>9000</v>
      </c>
      <c r="BQ12" s="36">
        <v>3152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2550</v>
      </c>
      <c r="CB12" s="36">
        <v>935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40</v>
      </c>
      <c r="C13" s="36">
        <v>11300</v>
      </c>
      <c r="D13" s="36">
        <v>9794</v>
      </c>
      <c r="E13" s="21">
        <f>IF(D13&gt;0,SUM(D$7:D13)-SUM(C$7:C13),0)</f>
      </c>
      <c r="F13" s="118">
        <f>IF(D13&gt;0,IF(C13&gt;0,D13/C13,0),0)</f>
      </c>
      <c r="G13" s="36">
        <v>11300</v>
      </c>
      <c r="H13" s="36">
        <v>8292</v>
      </c>
      <c r="I13" s="36">
        <f>IF(H13&gt;0,SUM(H$7:H13)-SUM(G$7:G13),0)</f>
      </c>
      <c r="J13" s="118">
        <f>IF(H13&gt;0,IF(G13&gt;0,H13/G13,0),0)</f>
      </c>
      <c r="K13" s="36">
        <v>11300</v>
      </c>
      <c r="L13" s="36">
        <v>8245</v>
      </c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>
        <v>10600</v>
      </c>
      <c r="W13" s="36">
        <v>9432</v>
      </c>
      <c r="X13" s="21">
        <f>IF(W13&gt;0,SUM(W$7:W13)-SUM(V$7:V13),0)</f>
      </c>
      <c r="Y13" s="118">
        <f>IF(W13&gt;0,IF(V13&gt;0,W13/V13,0),0)</f>
      </c>
      <c r="Z13" s="36">
        <v>10600</v>
      </c>
      <c r="AA13" s="36">
        <v>9485</v>
      </c>
      <c r="AB13" s="21">
        <f>IF(AA13&gt;0,SUM(AA$7:AA13)-SUM(Z$7:Z13),0)</f>
      </c>
      <c r="AC13" s="118">
        <f>IF(AA13&gt;0,IF(Z13&gt;0,AA13/Z13,0),0)</f>
      </c>
      <c r="AD13" s="36">
        <v>10600</v>
      </c>
      <c r="AE13" s="36">
        <v>8413</v>
      </c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>
        <v>6600</v>
      </c>
      <c r="AP13" s="36">
        <v>7103</v>
      </c>
      <c r="AQ13" s="36">
        <f>IF(AP13&gt;0,SUM(AP$7:AP13)-SUM(AO$7:AO13),0)</f>
      </c>
      <c r="AR13" s="118">
        <f>IF(AP13&gt;0,IF(AO13&gt;0,AP13/AO13,0),0)</f>
      </c>
      <c r="AS13" s="36">
        <v>6600</v>
      </c>
      <c r="AT13" s="36">
        <v>5965</v>
      </c>
      <c r="AU13" s="21">
        <f>IF(AT13&gt;0,SUM(AT$7:AT13)-SUM(AS$7:AS13),0)</f>
      </c>
      <c r="AV13" s="118">
        <f>IF(AT13&gt;0,IF(AS13&gt;0,AT13/AS13,0),0)</f>
      </c>
      <c r="AW13" s="36">
        <v>6600</v>
      </c>
      <c r="AX13" s="36">
        <v>4795</v>
      </c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>
        <v>15200</v>
      </c>
      <c r="BI13" s="36">
        <v>13584</v>
      </c>
      <c r="BJ13" s="36">
        <f>IF(BI13&gt;0,SUM(BI$7:BI13)-SUM(BH$7:BH13),0)</f>
      </c>
      <c r="BK13" s="118">
        <f>IF(BI13&gt;0,IF(BH13&gt;0,BI13/BH13,0),0)</f>
      </c>
      <c r="BL13" s="36">
        <v>8000</v>
      </c>
      <c r="BM13" s="36">
        <v>4331</v>
      </c>
      <c r="BN13" s="21">
        <f>IF(BM13&gt;0,SUM(BM$7:BM13)-SUM(BL$7:BL13),0)</f>
      </c>
      <c r="BO13" s="118">
        <f>IF(BM13&gt;0,IF(BL13&gt;0,BM13/BL13,0),0)</f>
      </c>
      <c r="BP13" s="36">
        <v>9000</v>
      </c>
      <c r="BQ13" s="36">
        <v>4057</v>
      </c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>
        <v>2550</v>
      </c>
      <c r="CB13" s="36">
        <v>1</v>
      </c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41</v>
      </c>
      <c r="C14" s="36">
        <v>11300</v>
      </c>
      <c r="D14" s="36">
        <v>9556</v>
      </c>
      <c r="E14" s="21">
        <f>IF(D14&gt;0,SUM(D$7:D14)-SUM(C$7:C14),0)</f>
      </c>
      <c r="F14" s="118">
        <f>IF(D14&gt;0,IF(C14&gt;0,D14/C14,0),0)</f>
      </c>
      <c r="G14" s="36">
        <v>11300</v>
      </c>
      <c r="H14" s="36">
        <v>11115</v>
      </c>
      <c r="I14" s="36">
        <f>IF(H14&gt;0,SUM(H$7:H14)-SUM(G$7:G14),0)</f>
      </c>
      <c r="J14" s="118">
        <f>IF(H14&gt;0,IF(G14&gt;0,H14/G14,0),0)</f>
      </c>
      <c r="K14" s="36">
        <v>11300</v>
      </c>
      <c r="L14" s="36">
        <v>9729</v>
      </c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>
        <v>10600</v>
      </c>
      <c r="W14" s="36">
        <v>8486</v>
      </c>
      <c r="X14" s="21">
        <f>IF(W14&gt;0,SUM(W$7:W14)-SUM(V$7:V14),0)</f>
      </c>
      <c r="Y14" s="118">
        <f>IF(W14&gt;0,IF(V14&gt;0,W14/V14,0),0)</f>
      </c>
      <c r="Z14" s="36">
        <v>10600</v>
      </c>
      <c r="AA14" s="36">
        <v>8290</v>
      </c>
      <c r="AB14" s="21">
        <f>IF(AA14&gt;0,SUM(AA$7:AA14)-SUM(Z$7:Z14),0)</f>
      </c>
      <c r="AC14" s="118">
        <f>IF(AA14&gt;0,IF(Z14&gt;0,AA14/Z14,0),0)</f>
      </c>
      <c r="AD14" s="36">
        <v>10600</v>
      </c>
      <c r="AE14" s="36">
        <v>8702</v>
      </c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>
        <v>6600</v>
      </c>
      <c r="AP14" s="36">
        <v>8255</v>
      </c>
      <c r="AQ14" s="36">
        <f>IF(AP14&gt;0,SUM(AP$7:AP15)-SUM(AO$7:AO14),0)</f>
      </c>
      <c r="AR14" s="118">
        <f>IF(AP14&gt;0,IF(AO14&gt;0,AP14/AO14,0),0)</f>
      </c>
      <c r="AS14" s="36">
        <v>6600</v>
      </c>
      <c r="AT14" s="36">
        <v>7464</v>
      </c>
      <c r="AU14" s="21">
        <f>IF(AT14&gt;0,SUM(AT$7:AT14)-SUM(AS$7:AS14),0)</f>
      </c>
      <c r="AV14" s="118">
        <f>IF(AT14&gt;0,IF(AS14&gt;0,AT14/AS14,0),0)</f>
      </c>
      <c r="AW14" s="36">
        <v>6600</v>
      </c>
      <c r="AX14" s="36">
        <v>4770</v>
      </c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>
        <v>15200</v>
      </c>
      <c r="BI14" s="36">
        <v>15536</v>
      </c>
      <c r="BJ14" s="36">
        <f>IF(BI14&gt;0,SUM(BI$7:BI14)-SUM(BH$7:BH14),0)</f>
      </c>
      <c r="BK14" s="118">
        <f>IF(BI14&gt;0,IF(BH14&gt;0,BI14/BH14,0),0)</f>
      </c>
      <c r="BL14" s="36">
        <v>8000</v>
      </c>
      <c r="BM14" s="36">
        <v>4954</v>
      </c>
      <c r="BN14" s="21">
        <f>IF(BM14&gt;0,SUM(BM$7:BM14)-SUM(BL$7:BL14),0)</f>
      </c>
      <c r="BO14" s="118">
        <f>IF(BM14&gt;0,IF(BL14&gt;0,BM14/BL14,0),0)</f>
      </c>
      <c r="BP14" s="36">
        <v>9000</v>
      </c>
      <c r="BQ14" s="36">
        <v>3243</v>
      </c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>
        <v>2550</v>
      </c>
      <c r="CB14" s="36">
        <v>7187</v>
      </c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42</v>
      </c>
      <c r="C15" s="36"/>
      <c r="D15" s="36">
        <v>19817</v>
      </c>
      <c r="E15" s="21">
        <f>IF(D15&gt;0,SUM(D$7:D15)-SUM(C$7:C15),0)</f>
      </c>
      <c r="F15" s="118">
        <f>IF(D15&gt;0,IF(C15&gt;0,D15/C15,0),0)</f>
      </c>
      <c r="G15" s="36"/>
      <c r="H15" s="36"/>
      <c r="I15" s="36">
        <f>IF(H15&gt;0,SUM(H$7:H15)-SUM(G$7:G15),0)</f>
      </c>
      <c r="J15" s="118">
        <f>IF(H15&gt;0,IF(K15&gt;0,H15/K15,0),0)</f>
      </c>
      <c r="K15" s="36"/>
      <c r="L15" s="36"/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/>
      <c r="W15" s="36">
        <v>17555</v>
      </c>
      <c r="X15" s="21">
        <f>IF(W15&gt;0,SUM(W$7:W15)-SUM(V$7:V15),0)</f>
      </c>
      <c r="Y15" s="118">
        <f>IF(W15&gt;0,IF(V15&gt;0,W15/V15,0),0)</f>
      </c>
      <c r="Z15" s="36"/>
      <c r="AA15" s="36"/>
      <c r="AB15" s="21">
        <f>IF(AA15&gt;0,SUM(AA$7:AA15)-SUM(Z$7:Z15),0)</f>
      </c>
      <c r="AC15" s="118">
        <f>IF(AA15&gt;0,IF(Z15&gt;0,AA15/Z15,0),0)</f>
      </c>
      <c r="AD15" s="36"/>
      <c r="AE15" s="36"/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/>
      <c r="AP15" s="36"/>
      <c r="AQ15" s="36">
        <f>IF(AP15&gt;0,SUM(AP$7:AP15)-SUM(AO$7:AO15),0)</f>
      </c>
      <c r="AR15" s="118">
        <f>IF(AP15&gt;0,IF(AO15&gt;0,AP15/AO15,0),0)</f>
      </c>
      <c r="AS15" s="36"/>
      <c r="AT15" s="36"/>
      <c r="AU15" s="21">
        <f>IF(AT15&gt;0,SUM(AT$7:AT15)-SUM(AS$7:AS15),0)</f>
      </c>
      <c r="AV15" s="118">
        <f>IF(AT15&gt;0,IF(AS15&gt;0,AT15/AS15,0),0)</f>
      </c>
      <c r="AW15" s="36"/>
      <c r="AX15" s="36"/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/>
      <c r="BI15" s="36"/>
      <c r="BJ15" s="36">
        <f>IF(BI15&gt;0,SUM(BI$7:BI15)-SUM(BH$7:BH15),0)</f>
      </c>
      <c r="BK15" s="118">
        <f>IF(BI15&gt;0,IF(BH15&gt;0,BI15/BH15,0),0)</f>
      </c>
      <c r="BL15" s="36"/>
      <c r="BM15" s="36"/>
      <c r="BN15" s="21">
        <f>IF(BM15&gt;0,SUM(BM$7:BM15)-SUM(BL$7:BL15),0)</f>
      </c>
      <c r="BO15" s="118">
        <f>IF(BM15&gt;0,IF(BL15&gt;0,BM15/BL15,0),0)</f>
      </c>
      <c r="BP15" s="36"/>
      <c r="BQ15" s="36"/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/>
      <c r="CB15" s="36"/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43</v>
      </c>
      <c r="C16" s="36"/>
      <c r="D16" s="36"/>
      <c r="E16" s="21">
        <f>IF(D16&gt;0,SUM(D$7:D16)-SUM(C$7:C16),0)</f>
      </c>
      <c r="F16" s="118">
        <f>IF(D16&gt;0,IF(C16&gt;0,D16/C16,0),0)</f>
      </c>
      <c r="G16" s="36"/>
      <c r="H16" s="36"/>
      <c r="I16" s="36">
        <f>IF(H16&gt;0,SUM(H$7:H16)-SUM(G$7:G16),0)</f>
      </c>
      <c r="J16" s="118">
        <f>IF(H16&gt;0,IF(K16&gt;0,H16/K16,0),0)</f>
      </c>
      <c r="K16" s="36"/>
      <c r="L16" s="36"/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/>
      <c r="W16" s="36"/>
      <c r="X16" s="21">
        <f>IF(W16&gt;0,SUM(W$7:W16)-SUM(V$7:V16),0)</f>
      </c>
      <c r="Y16" s="118">
        <f>IF(W16&gt;0,IF(V16&gt;0,W16/V16,0),0)</f>
      </c>
      <c r="Z16" s="36"/>
      <c r="AA16" s="36"/>
      <c r="AB16" s="21">
        <f>IF(AA16&gt;0,SUM(AA$7:AA16)-SUM(Z$7:Z16),0)</f>
      </c>
      <c r="AC16" s="118">
        <f>IF(AA16&gt;0,IF(Z16&gt;0,AA16/Z16,0),0)</f>
      </c>
      <c r="AD16" s="36"/>
      <c r="AE16" s="36"/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/>
      <c r="AP16" s="36"/>
      <c r="AQ16" s="36">
        <f>IF(AP16&gt;0,SUM(AP$7:AP16)-SUM(AO$7:AO16),0)</f>
      </c>
      <c r="AR16" s="118">
        <f>IF(AP16&gt;0,IF(AO16&gt;0,AP16/AO16,0),0)</f>
      </c>
      <c r="AS16" s="36"/>
      <c r="AT16" s="36"/>
      <c r="AU16" s="21">
        <f>IF(AT16&gt;0,SUM(AT$7:AT16)-SUM(AS$7:AS16),0)</f>
      </c>
      <c r="AV16" s="118">
        <f>IF(AT16&gt;0,IF(AS16&gt;0,AT16/AS16,0),0)</f>
      </c>
      <c r="AW16" s="36"/>
      <c r="AX16" s="36"/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/>
      <c r="BI16" s="36"/>
      <c r="BJ16" s="36">
        <f>IF(BI16&gt;0,SUM(BI$7:BI16)-SUM(BH$7:BH16),0)</f>
      </c>
      <c r="BK16" s="118">
        <f>IF(BI16&gt;0,IF(BH16&gt;0,BI16/BH16,0),0)</f>
      </c>
      <c r="BL16" s="36"/>
      <c r="BM16" s="36"/>
      <c r="BN16" s="21">
        <f>IF(BM16&gt;0,SUM(BM$7:BM16)-SUM(BL$7:BL16),0)</f>
      </c>
      <c r="BO16" s="118">
        <f>IF(BM16&gt;0,IF(BL16&gt;0,BM16/BL16,0),0)</f>
      </c>
      <c r="BP16" s="36"/>
      <c r="BQ16" s="36"/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/>
      <c r="CB16" s="36"/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44</v>
      </c>
      <c r="C17" s="36">
        <v>11300</v>
      </c>
      <c r="D17" s="36">
        <v>8586</v>
      </c>
      <c r="E17" s="21">
        <f>IF(D17&gt;0,SUM(D$7:D17)-SUM(C$7:C17),0)</f>
      </c>
      <c r="F17" s="118">
        <f>IF(D17&gt;0,IF(C17&gt;0,D17/C17,0),0)</f>
      </c>
      <c r="G17" s="36">
        <v>11300</v>
      </c>
      <c r="H17" s="36">
        <v>10549</v>
      </c>
      <c r="I17" s="36">
        <f>IF(H17&gt;0,SUM(H$7:H17)-SUM(G$7:G17),0)</f>
      </c>
      <c r="J17" s="118">
        <f>IF(H17&gt;0,IF(K17&gt;0,H17/K17,0),0)</f>
      </c>
      <c r="K17" s="36">
        <v>11300</v>
      </c>
      <c r="L17" s="36">
        <v>11969</v>
      </c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>
        <v>10600</v>
      </c>
      <c r="W17" s="36">
        <v>6412</v>
      </c>
      <c r="X17" s="21">
        <f>IF(W17&gt;0,SUM(W$7:W17)-SUM(V$7:V17),0)</f>
      </c>
      <c r="Y17" s="118">
        <f>IF(W17&gt;0,IF(V17&gt;0,W17/V17,0),0)</f>
      </c>
      <c r="Z17" s="36">
        <v>10600</v>
      </c>
      <c r="AA17" s="36">
        <v>10428</v>
      </c>
      <c r="AB17" s="21">
        <f>IF(AA17&gt;0,SUM(AA$7:AA17)-SUM(Z$7:Z17),0)</f>
      </c>
      <c r="AC17" s="118">
        <f>IF(AA17&gt;0,IF(Z17&gt;0,AA17/Z17,0),0)</f>
      </c>
      <c r="AD17" s="36">
        <v>10600</v>
      </c>
      <c r="AE17" s="36">
        <v>6055</v>
      </c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>
        <v>6600</v>
      </c>
      <c r="AP17" s="36">
        <v>6350</v>
      </c>
      <c r="AQ17" s="36">
        <f>IF(AP17&gt;0,SUM(AP$7:AP17)-SUM(AO$7:AO17),0)</f>
      </c>
      <c r="AR17" s="118">
        <f>IF(AP17&gt;0,IF(AO17&gt;0,AP17/AO17,0),0)</f>
      </c>
      <c r="AS17" s="36">
        <v>6600</v>
      </c>
      <c r="AT17" s="36">
        <v>8050</v>
      </c>
      <c r="AU17" s="21">
        <f>IF(AT17&gt;0,SUM(AT$7:AT17)-SUM(AS$7:AS17),0)</f>
      </c>
      <c r="AV17" s="118">
        <f>IF(AT17&gt;0,IF(AS17&gt;0,AT17/AS17,0),0)</f>
      </c>
      <c r="AW17" s="36">
        <v>6600</v>
      </c>
      <c r="AX17" s="36">
        <v>6252</v>
      </c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>
        <v>15200</v>
      </c>
      <c r="BI17" s="36">
        <v>14497</v>
      </c>
      <c r="BJ17" s="36">
        <f>IF(BI17&gt;0,SUM(BI$7:BI17)-SUM(BH$7:BH17),0)</f>
      </c>
      <c r="BK17" s="118">
        <f>IF(BI17&gt;0,IF(BH17&gt;0,BI17/BH17,0),0)</f>
      </c>
      <c r="BL17" s="36">
        <v>8000</v>
      </c>
      <c r="BM17" s="36">
        <v>6157</v>
      </c>
      <c r="BN17" s="21">
        <f>IF(BM17&gt;0,SUM(BM$7:BM17)-SUM(BL$7:BL17),0)</f>
      </c>
      <c r="BO17" s="118">
        <f>IF(BM17&gt;0,IF(BL17&gt;0,BM17/BL17,0),0)</f>
      </c>
      <c r="BP17" s="36">
        <v>9000</v>
      </c>
      <c r="BQ17" s="36">
        <v>8883</v>
      </c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>
        <v>2550</v>
      </c>
      <c r="CB17" s="36">
        <v>9104</v>
      </c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45</v>
      </c>
      <c r="C18" s="36">
        <v>11300</v>
      </c>
      <c r="D18" s="36">
        <v>9020</v>
      </c>
      <c r="E18" s="21">
        <f>IF(D18&gt;0,SUM(D$7:D18)-SUM(C$7:C18),0)</f>
      </c>
      <c r="F18" s="118">
        <f>IF(D18&gt;0,IF(C18&gt;0,D18/C18,0),0)</f>
      </c>
      <c r="G18" s="36">
        <v>11300</v>
      </c>
      <c r="H18" s="36">
        <v>8761</v>
      </c>
      <c r="I18" s="36">
        <f>IF(H18&gt;0,SUM(H$7:H18)-SUM(G$7:G18),0)</f>
      </c>
      <c r="J18" s="118">
        <f>IF(H18&gt;0,IF(K18&gt;0,H18/K18,0),0)</f>
      </c>
      <c r="K18" s="36">
        <v>11300</v>
      </c>
      <c r="L18" s="36">
        <v>12616</v>
      </c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>
        <v>10600</v>
      </c>
      <c r="W18" s="36">
        <v>7190</v>
      </c>
      <c r="X18" s="21">
        <f>IF(W18&gt;0,SUM(W$7:W18)-SUM(V$7:V18),0)</f>
      </c>
      <c r="Y18" s="118">
        <f>IF(W18&gt;0,IF(V18&gt;0,W18/V18,0),0)</f>
      </c>
      <c r="Z18" s="36">
        <v>10600</v>
      </c>
      <c r="AA18" s="36">
        <v>8160</v>
      </c>
      <c r="AB18" s="21">
        <f>IF(AA18&gt;0,SUM(AA$7:AA18)-SUM(Z$7:Z18),0)</f>
      </c>
      <c r="AC18" s="118">
        <f>IF(AA18&gt;0,IF(Z18&gt;0,AA18/Z18,0),0)</f>
      </c>
      <c r="AD18" s="36">
        <v>10600</v>
      </c>
      <c r="AE18" s="36">
        <v>8628</v>
      </c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>
        <v>6600</v>
      </c>
      <c r="AP18" s="36">
        <v>10153</v>
      </c>
      <c r="AQ18" s="36">
        <f>IF(AP18&gt;0,SUM(AP$7:AP18)-SUM(AO$7:AO18),0)</f>
      </c>
      <c r="AR18" s="118">
        <f>IF(AP18&gt;0,IF(AO18&gt;0,AP18/AO18,0),0)</f>
      </c>
      <c r="AS18" s="36">
        <v>6600</v>
      </c>
      <c r="AT18" s="36">
        <v>6682</v>
      </c>
      <c r="AU18" s="21">
        <f>IF(AT18&gt;0,SUM(AT$7:AT18)-SUM(AS$7:AS18),0)</f>
      </c>
      <c r="AV18" s="118">
        <f>IF(AT18&gt;0,IF(AS18&gt;0,AT18/AS18,0),0)</f>
      </c>
      <c r="AW18" s="36">
        <v>6600</v>
      </c>
      <c r="AX18" s="36">
        <v>5902</v>
      </c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>
        <v>15200</v>
      </c>
      <c r="BI18" s="36">
        <v>16523</v>
      </c>
      <c r="BJ18" s="36">
        <f>IF(BI18&gt;0,SUM(BI$7:BI18)-SUM(BH$7:BH18),0)</f>
      </c>
      <c r="BK18" s="118">
        <f>IF(BI18&gt;0,IF(BH18&gt;0,BI18/BH18,0),0)</f>
      </c>
      <c r="BL18" s="36">
        <v>8000</v>
      </c>
      <c r="BM18" s="36">
        <v>6217</v>
      </c>
      <c r="BN18" s="21">
        <f>IF(BM18&gt;0,SUM(BM$7:BM18)-SUM(BL$7:BL18),0)</f>
      </c>
      <c r="BO18" s="118">
        <f>IF(BM18&gt;0,IF(BL18&gt;0,BM18/BL18,0),0)</f>
      </c>
      <c r="BP18" s="36">
        <v>9000</v>
      </c>
      <c r="BQ18" s="36">
        <v>8482</v>
      </c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>
        <v>2550</v>
      </c>
      <c r="CB18" s="36">
        <v>5990</v>
      </c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46</v>
      </c>
      <c r="C19" s="36">
        <v>11300</v>
      </c>
      <c r="D19" s="36">
        <v>9237</v>
      </c>
      <c r="E19" s="21">
        <f>IF(D19&gt;0,SUM(D$7:D19)-SUM(C$7:C19),0)</f>
      </c>
      <c r="F19" s="118">
        <f>IF(D19&gt;0,IF(C19&gt;0,D19/C19,0),0)</f>
      </c>
      <c r="G19" s="36">
        <v>11300</v>
      </c>
      <c r="H19" s="36">
        <v>8732</v>
      </c>
      <c r="I19" s="36">
        <f>IF(H19&gt;0,SUM(H$7:H19)-SUM(G$7:G19),0)</f>
      </c>
      <c r="J19" s="118">
        <f>IF(H19&gt;0,IF(K19&gt;0,H19/K19,0),0)</f>
      </c>
      <c r="K19" s="36">
        <v>11300</v>
      </c>
      <c r="L19" s="36">
        <v>7110</v>
      </c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>
        <v>10600</v>
      </c>
      <c r="W19" s="36">
        <v>7778</v>
      </c>
      <c r="X19" s="21">
        <f>IF(W19&gt;0,SUM(W$7:W19)-SUM(V$7:V19),0)</f>
      </c>
      <c r="Y19" s="118">
        <f>IF(W19&gt;0,IF(V19&gt;0,W19/V19,0),0)</f>
      </c>
      <c r="Z19" s="36">
        <v>10600</v>
      </c>
      <c r="AA19" s="36">
        <v>8532</v>
      </c>
      <c r="AB19" s="21">
        <f>IF(AA19&gt;0,SUM(AA$7:AA19)-SUM(Z$7:Z19),0)</f>
      </c>
      <c r="AC19" s="118">
        <f>IF(AA19&gt;0,IF(Z19&gt;0,AA19/Z19,0),0)</f>
      </c>
      <c r="AD19" s="36">
        <v>10600</v>
      </c>
      <c r="AE19" s="36">
        <v>5468</v>
      </c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>
        <v>6600</v>
      </c>
      <c r="AP19" s="36">
        <v>6067</v>
      </c>
      <c r="AQ19" s="36">
        <f>IF(AP19&gt;0,SUM(AP$7:AP19)-SUM(AO$7:AO19),0)</f>
      </c>
      <c r="AR19" s="118">
        <f>IF(AP19&gt;0,IF(AO19&gt;0,AP19/AO19,0),0)</f>
      </c>
      <c r="AS19" s="36">
        <v>6600</v>
      </c>
      <c r="AT19" s="36">
        <v>4328</v>
      </c>
      <c r="AU19" s="21">
        <f>IF(AT19&gt;0,SUM(AT$7:AT19)-SUM(AS$7:AS19),0)</f>
      </c>
      <c r="AV19" s="118">
        <f>IF(AT19&gt;0,IF(AS19&gt;0,AT19/AS19,0),0)</f>
      </c>
      <c r="AW19" s="36">
        <v>6600</v>
      </c>
      <c r="AX19" s="36">
        <v>3744</v>
      </c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>
        <v>15200</v>
      </c>
      <c r="BI19" s="36">
        <v>10420</v>
      </c>
      <c r="BJ19" s="36">
        <f>IF(BI19&gt;0,SUM(BI$7:BI19)-SUM(BH$7:BH19),0)</f>
      </c>
      <c r="BK19" s="118">
        <f>IF(BI19&gt;0,IF(BH19&gt;0,BI19/BH19,0),0)</f>
      </c>
      <c r="BL19" s="36">
        <v>8000</v>
      </c>
      <c r="BM19" s="36">
        <v>3721</v>
      </c>
      <c r="BN19" s="21">
        <f>IF(BM19&gt;0,SUM(BM$7:BM19)-SUM(BL$7:BL19),0)</f>
      </c>
      <c r="BO19" s="118">
        <f>IF(BM19&gt;0,IF(BL19&gt;0,BM19/BL19,0),0)</f>
      </c>
      <c r="BP19" s="36">
        <v>9000</v>
      </c>
      <c r="BQ19" s="36">
        <v>5806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>
        <v>2550</v>
      </c>
      <c r="CB19" s="36">
        <v>5260</v>
      </c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40</v>
      </c>
      <c r="C20" s="36">
        <v>11300</v>
      </c>
      <c r="D20" s="36">
        <v>8770</v>
      </c>
      <c r="E20" s="21">
        <f>IF(D20&gt;0,SUM(D$7:D20)-SUM(C$7:C20),0)</f>
      </c>
      <c r="F20" s="118">
        <f>IF(D20&gt;0,IF(C20&gt;0,D20/C20,0),0)</f>
      </c>
      <c r="G20" s="36">
        <v>11300</v>
      </c>
      <c r="H20" s="36">
        <v>6900</v>
      </c>
      <c r="I20" s="36">
        <f>IF(H20&gt;0,SUM(H$7:H20)-SUM(G$7:G20),0)</f>
      </c>
      <c r="J20" s="118">
        <f>IF(H20&gt;0,IF(K20&gt;0,H20/K20,0),0)</f>
      </c>
      <c r="K20" s="36">
        <v>11300</v>
      </c>
      <c r="L20" s="36">
        <v>11985</v>
      </c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>
        <v>10600</v>
      </c>
      <c r="W20" s="36">
        <v>6270</v>
      </c>
      <c r="X20" s="21">
        <f>IF(W20&gt;0,SUM(W$7:W20)-SUM(V$7:V20),0)</f>
      </c>
      <c r="Y20" s="118">
        <f>IF(W20&gt;0,IF(V20&gt;0,W20/V20,0),0)</f>
      </c>
      <c r="Z20" s="36">
        <v>10600</v>
      </c>
      <c r="AA20" s="36">
        <v>4281</v>
      </c>
      <c r="AB20" s="21">
        <f>IF(AA20&gt;0,SUM(AA$7:AA20)-SUM(Z$7:Z20),0)</f>
      </c>
      <c r="AC20" s="118">
        <f>IF(AA20&gt;0,IF(Z20&gt;0,AA20/Z20,0),0)</f>
      </c>
      <c r="AD20" s="36">
        <v>10600</v>
      </c>
      <c r="AE20" s="36">
        <v>5764</v>
      </c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>
        <v>6600</v>
      </c>
      <c r="AP20" s="36">
        <v>3450</v>
      </c>
      <c r="AQ20" s="36">
        <f>IF(AP20&gt;0,SUM(AP$7:AP20)-SUM(AO$7:AO20),0)</f>
      </c>
      <c r="AR20" s="118">
        <f>IF(AP20&gt;0,IF(AO20&gt;0,AP20/AO20,0),0)</f>
      </c>
      <c r="AS20" s="36">
        <v>6600</v>
      </c>
      <c r="AT20" s="36">
        <v>2146</v>
      </c>
      <c r="AU20" s="21">
        <f>IF(AT20&gt;0,SUM(AT$7:AT20)-SUM(AS$7:AS20),0)</f>
      </c>
      <c r="AV20" s="118">
        <f>IF(AT20&gt;0,IF(AS20&gt;0,AT20/AS20,0),0)</f>
      </c>
      <c r="AW20" s="36">
        <v>6600</v>
      </c>
      <c r="AX20" s="36">
        <v>4811</v>
      </c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>
        <v>15200</v>
      </c>
      <c r="BI20" s="36">
        <v>7630</v>
      </c>
      <c r="BJ20" s="36">
        <f>IF(BI20&gt;0,SUM(BI$7:BI20)-SUM(BH$7:BH20),0)</f>
      </c>
      <c r="BK20" s="118">
        <f>IF(BI20&gt;0,IF(BH20&gt;0,BI20/BH20,0),0)</f>
      </c>
      <c r="BL20" s="36">
        <v>8000</v>
      </c>
      <c r="BM20" s="36">
        <v>2778</v>
      </c>
      <c r="BN20" s="21">
        <f>IF(BM20&gt;0,SUM(BM$7:BM20)-SUM(BL$7:BL20),0)</f>
      </c>
      <c r="BO20" s="118">
        <f>IF(BM20&gt;0,IF(BL20&gt;0,BM20/BL20,0),0)</f>
      </c>
      <c r="BP20" s="36">
        <v>9000</v>
      </c>
      <c r="BQ20" s="36">
        <v>5818</v>
      </c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>
        <v>2550</v>
      </c>
      <c r="CB20" s="36">
        <v>8183</v>
      </c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41</v>
      </c>
      <c r="C21" s="36">
        <v>11300</v>
      </c>
      <c r="D21" s="36">
        <v>8574</v>
      </c>
      <c r="E21" s="21">
        <f>IF(D21&gt;0,SUM(D$7:D21)-SUM(C$7:C21),0)</f>
      </c>
      <c r="F21" s="118">
        <f>IF(D21&gt;0,IF(C21&gt;0,D21/C21,0),0)</f>
      </c>
      <c r="G21" s="36">
        <v>11300</v>
      </c>
      <c r="H21" s="36">
        <v>11190</v>
      </c>
      <c r="I21" s="36">
        <f>IF(H21&gt;0,SUM(H$7:H21)-SUM(G$7:G21),0)</f>
      </c>
      <c r="J21" s="118">
        <f>IF(H21&gt;0,IF(K21&gt;0,H21/K21,0),0)</f>
      </c>
      <c r="K21" s="36">
        <v>11300</v>
      </c>
      <c r="L21" s="36">
        <v>7104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>
        <v>10600</v>
      </c>
      <c r="W21" s="36">
        <v>5230</v>
      </c>
      <c r="X21" s="21">
        <f>IF(W21&gt;0,SUM(W$7:W21)-SUM(V$7:V21),0)</f>
      </c>
      <c r="Y21" s="118">
        <f>IF(W21&gt;0,IF(V21&gt;0,W21/V21,0),0)</f>
      </c>
      <c r="Z21" s="36">
        <v>10600</v>
      </c>
      <c r="AA21" s="36">
        <v>7036</v>
      </c>
      <c r="AB21" s="21">
        <f>IF(AA21&gt;0,SUM(AA$7:AA21)-SUM(Z$7:Z21),0)</f>
      </c>
      <c r="AC21" s="118">
        <f>IF(AA21&gt;0,IF(Z21&gt;0,AA21/Z21,0),0)</f>
      </c>
      <c r="AD21" s="36">
        <v>10600</v>
      </c>
      <c r="AE21" s="36">
        <v>5286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>
        <v>6600</v>
      </c>
      <c r="AP21" s="36">
        <v>6628</v>
      </c>
      <c r="AQ21" s="36">
        <f>IF(AP21&gt;0,SUM(AP$7:AP21)-SUM(AO$7:AO21),0)</f>
      </c>
      <c r="AR21" s="118">
        <f>IF(AP21&gt;0,IF(AO21&gt;0,AP21/AO21,0),0)</f>
      </c>
      <c r="AS21" s="36">
        <v>6600</v>
      </c>
      <c r="AT21" s="36">
        <v>6342</v>
      </c>
      <c r="AU21" s="21">
        <f>IF(AT21&gt;0,SUM(AT$7:AT21)-SUM(AS$7:AS21),0)</f>
      </c>
      <c r="AV21" s="118">
        <f>IF(AT21&gt;0,IF(AS21&gt;0,AT21/AS21,0),0)</f>
      </c>
      <c r="AW21" s="36">
        <v>6600</v>
      </c>
      <c r="AX21" s="36">
        <v>5342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>
        <v>15200</v>
      </c>
      <c r="BI21" s="36">
        <v>14500</v>
      </c>
      <c r="BJ21" s="36">
        <f>IF(BI21&gt;0,SUM(BI$7:BI21)-SUM(BH$7:BH21),0)</f>
      </c>
      <c r="BK21" s="118">
        <f>IF(BI21&gt;0,IF(BH21&gt;0,BI21/BH21,0),0)</f>
      </c>
      <c r="BL21" s="36">
        <v>8000</v>
      </c>
      <c r="BM21" s="36">
        <v>3808</v>
      </c>
      <c r="BN21" s="21">
        <f>IF(BM21&gt;0,SUM(BM$7:BM21)-SUM(BL$7:BL21),0)</f>
      </c>
      <c r="BO21" s="118">
        <f>IF(BM21&gt;0,IF(BL21&gt;0,BM21/BL21,0),0)</f>
      </c>
      <c r="BP21" s="36">
        <v>9000</v>
      </c>
      <c r="BQ21" s="36">
        <v>1892</v>
      </c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>
        <v>2550</v>
      </c>
      <c r="CB21" s="36">
        <v>11830</v>
      </c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42</v>
      </c>
      <c r="C22" s="36">
        <v>11300</v>
      </c>
      <c r="D22" s="36">
        <v>9541</v>
      </c>
      <c r="E22" s="21">
        <f>IF(D22&gt;0,SUM(D$7:D22)-SUM(C$7:C22),0)</f>
      </c>
      <c r="F22" s="118">
        <f>IF(D22&gt;0,IF(C22&gt;0,D22/C22,0),0)</f>
      </c>
      <c r="G22" s="36">
        <v>11300</v>
      </c>
      <c r="H22" s="36">
        <v>9264</v>
      </c>
      <c r="I22" s="36">
        <f>IF(H22&gt;0,SUM(H$7:H22)-SUM(G$7:G22),0)</f>
      </c>
      <c r="J22" s="118">
        <f>IF(H22&gt;0,IF(K22&gt;0,H22/K22,0),0)</f>
      </c>
      <c r="K22" s="36">
        <v>11300</v>
      </c>
      <c r="L22" s="36">
        <v>5651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10600</v>
      </c>
      <c r="W22" s="36">
        <v>19260</v>
      </c>
      <c r="X22" s="21">
        <f>IF(W22&gt;0,SUM(W$7:W22)-SUM(V$7:V22),0)</f>
      </c>
      <c r="Y22" s="118">
        <f>IF(W22&gt;0,IF(V22&gt;0,W22/V22,0),0)</f>
      </c>
      <c r="Z22" s="36">
        <v>10600</v>
      </c>
      <c r="AA22" s="36">
        <v>12612</v>
      </c>
      <c r="AB22" s="21">
        <f>IF(AA22&gt;0,SUM(AA$7:AA22)-SUM(Z$7:Z22),0)</f>
      </c>
      <c r="AC22" s="118">
        <f>IF(AA22&gt;0,IF(Z22&gt;0,AA22/Z22,0),0)</f>
      </c>
      <c r="AD22" s="36">
        <v>10600</v>
      </c>
      <c r="AE22" s="36">
        <v>14093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6600</v>
      </c>
      <c r="AP22" s="36">
        <v>9549</v>
      </c>
      <c r="AQ22" s="36">
        <f>IF(AP22&gt;0,SUM(AP$7:AP22)-SUM(AO$7:AO22),0)</f>
      </c>
      <c r="AR22" s="118">
        <f>IF(AP22&gt;0,IF(AO22&gt;0,AP22/AO22,0),0)</f>
      </c>
      <c r="AS22" s="36">
        <v>6600</v>
      </c>
      <c r="AT22" s="36">
        <v>5479</v>
      </c>
      <c r="AU22" s="21">
        <f>IF(AT22&gt;0,SUM(AT$7:AT22)-SUM(AS$7:AS22),0)</f>
      </c>
      <c r="AV22" s="118">
        <f>IF(AT22&gt;0,IF(AS22&gt;0,AT22/AS22,0),0)</f>
      </c>
      <c r="AW22" s="36">
        <v>6600</v>
      </c>
      <c r="AX22" s="36">
        <v>8404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15200</v>
      </c>
      <c r="BI22" s="36">
        <v>15407</v>
      </c>
      <c r="BJ22" s="36">
        <f>IF(BI22&gt;0,SUM(BI$7:BI22)-SUM(BH$7:BH22),0)</f>
      </c>
      <c r="BK22" s="118">
        <f>IF(BI22&gt;0,IF(BH22&gt;0,BI22/BH22,0),0)</f>
      </c>
      <c r="BL22" s="36">
        <v>8000</v>
      </c>
      <c r="BM22" s="36">
        <v>7407</v>
      </c>
      <c r="BN22" s="21">
        <f>IF(BM22&gt;0,SUM(BM$7:BM22)-SUM(BL$7:BL22),0)</f>
      </c>
      <c r="BO22" s="118">
        <f>IF(BM22&gt;0,IF(BL22&gt;0,BM22/BL22,0),0)</f>
      </c>
      <c r="BP22" s="36">
        <v>9000</v>
      </c>
      <c r="BQ22" s="36">
        <v>1893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2550</v>
      </c>
      <c r="CB22" s="36">
        <v>3137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43</v>
      </c>
      <c r="C23" s="36"/>
      <c r="D23" s="36">
        <v>9215</v>
      </c>
      <c r="E23" s="21">
        <f>IF(D23&gt;0,SUM(D$7:D23)-SUM(C$7:C23),0)</f>
      </c>
      <c r="F23" s="118">
        <f>IF(D23&gt;0,IF(C23&gt;0,D23/C23,0),0)</f>
      </c>
      <c r="G23" s="36"/>
      <c r="H23" s="36"/>
      <c r="I23" s="36">
        <f>IF(H23&gt;0,SUM(H$7:H23)-SUM(G$7:G23),0)</f>
      </c>
      <c r="J23" s="118">
        <f>IF(H23&gt;0,IF(K23&gt;0,H23/K23,0),0)</f>
      </c>
      <c r="K23" s="36"/>
      <c r="L23" s="36"/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/>
      <c r="W23" s="36"/>
      <c r="X23" s="21">
        <f>IF(W23&gt;0,SUM(W$7:W23)-SUM(V$7:V23),0)</f>
      </c>
      <c r="Y23" s="118">
        <f>IF(W23&gt;0,IF(V23&gt;0,W23/V23,0),0)</f>
      </c>
      <c r="Z23" s="36"/>
      <c r="AA23" s="36"/>
      <c r="AB23" s="21">
        <f>IF(AA23&gt;0,SUM(AA$7:AA23)-SUM(Z$7:Z23),0)</f>
      </c>
      <c r="AC23" s="118">
        <f>IF(AA23&gt;0,IF(Z23&gt;0,AA23/Z23,0),0)</f>
      </c>
      <c r="AD23" s="36"/>
      <c r="AE23" s="36"/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/>
      <c r="AP23" s="36"/>
      <c r="AQ23" s="36">
        <f>IF(AP23&gt;0,SUM(AP$7:AP23)-SUM(AO$7:AO22),0)</f>
      </c>
      <c r="AR23" s="118">
        <f>IF(AP23&gt;0,IF(AO18&gt;0,AP23/AO18,0),0)</f>
      </c>
      <c r="AS23" s="36"/>
      <c r="AT23" s="36"/>
      <c r="AU23" s="21">
        <f>IF(AT23&gt;0,SUM(AT$7:AT23)-SUM(AS$7:AS23),0)</f>
      </c>
      <c r="AV23" s="118">
        <f>IF(AT23&gt;0,IF(AS23&gt;0,AT23/AS23,0),0)</f>
      </c>
      <c r="AW23" s="36"/>
      <c r="AX23" s="36"/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/>
      <c r="BI23" s="36"/>
      <c r="BJ23" s="36">
        <f>IF(BI23&gt;0,SUM(BI$7:BI23)-SUM(BH$7:BH23),0)</f>
      </c>
      <c r="BK23" s="118">
        <f>IF(BI23&gt;0,IF(BH23&gt;0,BI23/BH23,0),0)</f>
      </c>
      <c r="BL23" s="36"/>
      <c r="BM23" s="36"/>
      <c r="BN23" s="21">
        <f>IF(BM23&gt;0,SUM(BM$7:BM23)-SUM(BL$7:BL23),0)</f>
      </c>
      <c r="BO23" s="118">
        <f>IF(BM23&gt;0,IF(BL23&gt;0,BM23/BL23,0),0)</f>
      </c>
      <c r="BP23" s="36"/>
      <c r="BQ23" s="36"/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/>
      <c r="CB23" s="36"/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44</v>
      </c>
      <c r="C24" s="36">
        <v>11300</v>
      </c>
      <c r="D24" s="36">
        <v>11063</v>
      </c>
      <c r="E24" s="21">
        <f>IF(D24&gt;0,SUM(D$7:D24)-SUM(C$7:C24),0)</f>
      </c>
      <c r="F24" s="118">
        <f>IF(D24&gt;0,IF(C24&gt;0,D24/C24,0),0)</f>
      </c>
      <c r="G24" s="36">
        <v>11300</v>
      </c>
      <c r="H24" s="36">
        <v>10184</v>
      </c>
      <c r="I24" s="36">
        <f>IF(H24&gt;0,SUM(H$7:H24)-SUM(G$7:G24),0)</f>
      </c>
      <c r="J24" s="118">
        <f>IF(H24&gt;0,IF(K24&gt;0,H24/K24,0),0)</f>
      </c>
      <c r="K24" s="36">
        <v>11300</v>
      </c>
      <c r="L24" s="36">
        <v>10294</v>
      </c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>
        <v>10600</v>
      </c>
      <c r="W24" s="36">
        <v>12874</v>
      </c>
      <c r="X24" s="21">
        <f>IF(W24&gt;0,SUM(W$7:W24)-SUM(V$7:V24),0)</f>
      </c>
      <c r="Y24" s="118">
        <f>IF(W24&gt;0,IF(V24&gt;0,W24/V24,0),0)</f>
      </c>
      <c r="Z24" s="36">
        <v>10600</v>
      </c>
      <c r="AA24" s="36">
        <v>9549</v>
      </c>
      <c r="AB24" s="21">
        <f>IF(AA24&gt;0,SUM(AA$7:AA24)-SUM(Z$7:Z24),0)</f>
      </c>
      <c r="AC24" s="118">
        <f>IF(AA24&gt;0,IF(Z24&gt;0,AA24/Z24,0),0)</f>
      </c>
      <c r="AD24" s="36">
        <v>10600</v>
      </c>
      <c r="AE24" s="36">
        <v>5880</v>
      </c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>
        <v>6600</v>
      </c>
      <c r="AP24" s="36">
        <v>7511</v>
      </c>
      <c r="AQ24" s="36">
        <f>IF(AP24&gt;0,SUM(AP$7:AP24)-SUM(AO$7:AO24),0)</f>
      </c>
      <c r="AR24" s="118">
        <f>IF(AP24&gt;0,IF(AO24&gt;0,AP24/AO24,0),0)</f>
      </c>
      <c r="AS24" s="36">
        <v>6600</v>
      </c>
      <c r="AT24" s="36">
        <v>6488</v>
      </c>
      <c r="AU24" s="21">
        <f>IF(AT24&gt;0,SUM(AT$7:AT24)-SUM(AS$7:AS24),0)</f>
      </c>
      <c r="AV24" s="118">
        <f>IF(AT24&gt;0,IF(AS24&gt;0,AT24/AS24,0),0)</f>
      </c>
      <c r="AW24" s="36">
        <v>6600</v>
      </c>
      <c r="AX24" s="36">
        <v>7483</v>
      </c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>
        <v>15200</v>
      </c>
      <c r="BI24" s="36">
        <v>13736</v>
      </c>
      <c r="BJ24" s="36">
        <f>IF(BI24&gt;0,SUM(BI$7:BI24)-SUM(BH$7:BH24),0)</f>
      </c>
      <c r="BK24" s="118">
        <f>IF(BI24&gt;0,IF(BH24&gt;0,BI24/BH24,0),0)</f>
      </c>
      <c r="BL24" s="36">
        <v>8000</v>
      </c>
      <c r="BM24" s="36">
        <v>7750</v>
      </c>
      <c r="BN24" s="21">
        <f>IF(BM24&gt;0,SUM(BM$7:BM24)-SUM(BL$7:BL24),0)</f>
      </c>
      <c r="BO24" s="118">
        <f>IF(BM24&gt;0,IF(BL24&gt;0,BM24/BL24,0),0)</f>
      </c>
      <c r="BP24" s="36">
        <v>9000</v>
      </c>
      <c r="BQ24" s="36">
        <v>4466</v>
      </c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>
        <v>2550</v>
      </c>
      <c r="CB24" s="36">
        <v>2986</v>
      </c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45</v>
      </c>
      <c r="C25" s="36">
        <v>11300</v>
      </c>
      <c r="D25" s="36">
        <v>12321</v>
      </c>
      <c r="E25" s="21">
        <f>IF(D25&gt;0,SUM(D$7:D25)-SUM(C$7:C25),0)</f>
      </c>
      <c r="F25" s="118">
        <f>IF(D25&gt;0,IF(C25&gt;0,D25/C25,0),0)</f>
      </c>
      <c r="G25" s="36">
        <v>11300</v>
      </c>
      <c r="H25" s="36">
        <v>9704</v>
      </c>
      <c r="I25" s="36">
        <f>IF(H25&gt;0,SUM(H$7:H25)-SUM(G$7:G25),0)</f>
      </c>
      <c r="J25" s="118">
        <f>IF(H25&gt;0,IF(K25&gt;0,H25/K25,0),0)</f>
      </c>
      <c r="K25" s="36">
        <v>11300</v>
      </c>
      <c r="L25" s="36">
        <v>7861</v>
      </c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>
        <v>10600</v>
      </c>
      <c r="W25" s="36">
        <v>7403</v>
      </c>
      <c r="X25" s="21">
        <f>IF(W25&gt;0,SUM(W$7:W25)-SUM(V$7:V25),0)</f>
      </c>
      <c r="Y25" s="118">
        <f>IF(W25&gt;0,IF(V25&gt;0,W25/V25,0),0)</f>
      </c>
      <c r="Z25" s="36">
        <v>10600</v>
      </c>
      <c r="AA25" s="36">
        <v>7032</v>
      </c>
      <c r="AB25" s="21">
        <f>IF(AA25&gt;0,SUM(AA$7:AA25)-SUM(Z$7:Z25),0)</f>
      </c>
      <c r="AC25" s="118">
        <f>IF(AA25&gt;0,IF(Z25&gt;0,AA25/Z25,0),0)</f>
      </c>
      <c r="AD25" s="36">
        <v>10600</v>
      </c>
      <c r="AE25" s="36">
        <v>6184</v>
      </c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>
        <v>6600</v>
      </c>
      <c r="AP25" s="36">
        <v>7669</v>
      </c>
      <c r="AQ25" s="36">
        <f>IF(AP25&gt;0,SUM(AP$7:AP25)-SUM(AO$7:AO25),0)</f>
      </c>
      <c r="AR25" s="118">
        <f>IF(AP25&gt;0,IF(AO25&gt;0,AP25/AO25,0),0)</f>
      </c>
      <c r="AS25" s="36">
        <v>6600</v>
      </c>
      <c r="AT25" s="36">
        <v>7761</v>
      </c>
      <c r="AU25" s="21">
        <f>IF(AT25&gt;0,SUM(AT$7:AT25)-SUM(AS$7:AS25),0)</f>
      </c>
      <c r="AV25" s="118">
        <f>IF(AT25&gt;0,IF(AS25&gt;0,AT25/AS25,0),0)</f>
      </c>
      <c r="AW25" s="36">
        <v>6600</v>
      </c>
      <c r="AX25" s="36">
        <v>5910</v>
      </c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>
        <v>15200</v>
      </c>
      <c r="BI25" s="36">
        <v>13926</v>
      </c>
      <c r="BJ25" s="36">
        <f>IF(BI25&gt;0,SUM(BI$7:BI25)-SUM(BH$7:BH25),0)</f>
      </c>
      <c r="BK25" s="118">
        <f>IF(BI25&gt;0,IF(BH25&gt;0,BI25/BH25,0),0)</f>
      </c>
      <c r="BL25" s="36">
        <v>8000</v>
      </c>
      <c r="BM25" s="36">
        <v>7716</v>
      </c>
      <c r="BN25" s="21">
        <f>IF(BM25&gt;0,SUM(BM$7:BM25)-SUM(BL$7:BL25),0)</f>
      </c>
      <c r="BO25" s="118">
        <f>IF(BM25&gt;0,IF(BL25&gt;0,BM25/BL25,0),0)</f>
      </c>
      <c r="BP25" s="36">
        <v>9000</v>
      </c>
      <c r="BQ25" s="36">
        <v>7340</v>
      </c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>
        <v>2550</v>
      </c>
      <c r="CB25" s="36">
        <v>5933</v>
      </c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46</v>
      </c>
      <c r="C26" s="36">
        <v>11300</v>
      </c>
      <c r="D26" s="36">
        <v>8153</v>
      </c>
      <c r="E26" s="21">
        <f>IF(D26&gt;0,SUM(D$7:D26)-SUM(C$7:C26),0)</f>
      </c>
      <c r="F26" s="118">
        <f>IF(D26&gt;0,IF(C26&gt;0,D26/C26,0),0)</f>
      </c>
      <c r="G26" s="36">
        <v>11300</v>
      </c>
      <c r="H26" s="36">
        <v>9971</v>
      </c>
      <c r="I26" s="36">
        <f>IF(H26&gt;0,SUM(H$7:H26)-SUM(G$7:G26),0)</f>
      </c>
      <c r="J26" s="118">
        <f>IF(H26&gt;0,IF(K26&gt;0,H26/K26,0),0)</f>
      </c>
      <c r="K26" s="36">
        <v>11300</v>
      </c>
      <c r="L26" s="36">
        <v>9928</v>
      </c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>
        <v>10600</v>
      </c>
      <c r="W26" s="36">
        <v>5423</v>
      </c>
      <c r="X26" s="21">
        <f>IF(W26&gt;0,SUM(W$7:W26)-SUM(V$7:V26),0)</f>
      </c>
      <c r="Y26" s="118">
        <f>IF(W26&gt;0,IF(V26&gt;0,W26/V26,0),0)</f>
      </c>
      <c r="Z26" s="36">
        <v>10600</v>
      </c>
      <c r="AA26" s="36">
        <v>5285</v>
      </c>
      <c r="AB26" s="21">
        <f>IF(AA26&gt;0,SUM(AA$7:AA26)-SUM(Z$7:Z26),0)</f>
      </c>
      <c r="AC26" s="118">
        <f>IF(AA26&gt;0,IF(Z26&gt;0,AA26/Z26,0),0)</f>
      </c>
      <c r="AD26" s="36">
        <v>10600</v>
      </c>
      <c r="AE26" s="36">
        <v>7982</v>
      </c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>
        <v>6600</v>
      </c>
      <c r="AP26" s="36">
        <v>9067</v>
      </c>
      <c r="AQ26" s="36">
        <f>IF(AP26&gt;0,SUM(AP$7:AP26)-SUM(AO$7:AO26),0)</f>
      </c>
      <c r="AR26" s="118">
        <f>IF(AP26&gt;0,IF(AO26&gt;0,AP26/AO26,0),0)</f>
      </c>
      <c r="AS26" s="36">
        <v>6600</v>
      </c>
      <c r="AT26" s="36">
        <v>6206</v>
      </c>
      <c r="AU26" s="21">
        <f>IF(AT26&gt;0,SUM(AT$7:AT26)-SUM(AS$7:AS26),0)</f>
      </c>
      <c r="AV26" s="118">
        <f>IF(AT26&gt;0,IF(AS26&gt;0,AT26/AS26,0),0)</f>
      </c>
      <c r="AW26" s="36">
        <v>6600</v>
      </c>
      <c r="AX26" s="36">
        <v>6598</v>
      </c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>
        <v>15200</v>
      </c>
      <c r="BI26" s="36">
        <v>13925</v>
      </c>
      <c r="BJ26" s="36">
        <f>IF(BI26&gt;0,SUM(BI$7:BI26)-SUM(BH$7:BH26),0)</f>
      </c>
      <c r="BK26" s="118">
        <f>IF(BI26&gt;0,IF(BH26&gt;0,BI26/BH26,0),0)</f>
      </c>
      <c r="BL26" s="36">
        <v>8000</v>
      </c>
      <c r="BM26" s="36">
        <v>7948</v>
      </c>
      <c r="BN26" s="21">
        <f>IF(BM26&gt;0,SUM(BM$7:BM26)-SUM(BL$7:BL26),0)</f>
      </c>
      <c r="BO26" s="118">
        <f>IF(BM26&gt;0,IF(BL26&gt;0,BM26/BL26,0),0)</f>
      </c>
      <c r="BP26" s="36">
        <v>9000</v>
      </c>
      <c r="BQ26" s="36">
        <v>5911</v>
      </c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>
        <v>2550</v>
      </c>
      <c r="CB26" s="36">
        <v>2458</v>
      </c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40</v>
      </c>
      <c r="C27" s="36">
        <v>11300</v>
      </c>
      <c r="D27" s="36">
        <v>8636</v>
      </c>
      <c r="E27" s="21">
        <f>IF(D27&gt;0,SUM(D$7:D27)-SUM(C$7:C27),0)</f>
      </c>
      <c r="F27" s="118">
        <f>IF(D27&gt;0,IF(C27&gt;0,D27/C27,0),0)</f>
      </c>
      <c r="G27" s="36">
        <v>11300</v>
      </c>
      <c r="H27" s="36">
        <v>6248</v>
      </c>
      <c r="I27" s="36">
        <f>IF(H27&gt;0,SUM(H$7:H27)-SUM(G$7:G27),0)</f>
      </c>
      <c r="J27" s="118">
        <f>IF(H27&gt;0,IF(K27&gt;0,H27/K27,0),0)</f>
      </c>
      <c r="K27" s="36">
        <v>11300</v>
      </c>
      <c r="L27" s="36">
        <v>7953</v>
      </c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>
        <v>10600</v>
      </c>
      <c r="W27" s="36">
        <v>8107</v>
      </c>
      <c r="X27" s="21">
        <f>IF(W27&gt;0,SUM(W$7:W27)-SUM(V$7:V27),0)</f>
      </c>
      <c r="Y27" s="118">
        <f>IF(W27&gt;0,IF(V27&gt;0,W27/V27,0),0)</f>
      </c>
      <c r="Z27" s="36">
        <v>10600</v>
      </c>
      <c r="AA27" s="36">
        <v>6687</v>
      </c>
      <c r="AB27" s="21">
        <f>IF(AA27&gt;0,SUM(AA$7:AA27)-SUM(Z$7:Z27),0)</f>
      </c>
      <c r="AC27" s="118">
        <f>IF(AA27&gt;0,IF(Z27&gt;0,AA27/Z27,0),0)</f>
      </c>
      <c r="AD27" s="36">
        <v>10600</v>
      </c>
      <c r="AE27" s="36">
        <v>6620</v>
      </c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>
        <v>6600</v>
      </c>
      <c r="AP27" s="36">
        <v>6870</v>
      </c>
      <c r="AQ27" s="36">
        <f>IF(AP27&gt;0,SUM(AP$7:AP27)-SUM(AO$7:AO27),0)</f>
      </c>
      <c r="AR27" s="118">
        <f>IF(AP27&gt;0,IF(AO27&gt;0,AP27/AO27,0),0)</f>
      </c>
      <c r="AS27" s="36">
        <v>6600</v>
      </c>
      <c r="AT27" s="36">
        <v>7315</v>
      </c>
      <c r="AU27" s="21">
        <f>IF(AT27&gt;0,SUM(AT$7:AT27)-SUM(AS$7:AS27),0)</f>
      </c>
      <c r="AV27" s="118">
        <f>IF(AT27&gt;0,IF(AS27&gt;0,AT27/AS27,0),0)</f>
      </c>
      <c r="AW27" s="36">
        <v>6600</v>
      </c>
      <c r="AX27" s="36">
        <v>3775</v>
      </c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>
        <v>15200</v>
      </c>
      <c r="BI27" s="36">
        <v>10301</v>
      </c>
      <c r="BJ27" s="36">
        <f>IF(BI27&gt;0,SUM(BI$7:BI27)-SUM(BH$7:BH27),0)</f>
      </c>
      <c r="BK27" s="118">
        <f>IF(BI27&gt;0,IF(BH27&gt;0,BI27/BH27,0),0)</f>
      </c>
      <c r="BL27" s="36">
        <v>8000</v>
      </c>
      <c r="BM27" s="36">
        <v>7650</v>
      </c>
      <c r="BN27" s="21">
        <f>IF(BM27&gt;0,SUM(BM$7:BM27)-SUM(BL$7:BL27),0)</f>
      </c>
      <c r="BO27" s="118">
        <f>IF(BM27&gt;0,IF(BL27&gt;0,BM27/BL27,0),0)</f>
      </c>
      <c r="BP27" s="36">
        <v>9000</v>
      </c>
      <c r="BQ27" s="36">
        <v>5946</v>
      </c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>
        <v>2550</v>
      </c>
      <c r="CB27" s="36">
        <v>3438</v>
      </c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41</v>
      </c>
      <c r="C28" s="36">
        <v>11300</v>
      </c>
      <c r="D28" s="36">
        <v>12241</v>
      </c>
      <c r="E28" s="21">
        <f>IF(D28&gt;0,SUM(D$7:D28)-SUM(C$7:C28),0)</f>
      </c>
      <c r="F28" s="118">
        <f>IF(D28&gt;0,IF(C28&gt;0,D28/C28,0),0)</f>
      </c>
      <c r="G28" s="36">
        <v>11300</v>
      </c>
      <c r="H28" s="36">
        <v>7237</v>
      </c>
      <c r="I28" s="36">
        <f>IF(H28&gt;0,SUM(H$7:H28)-SUM(G$7:G28),0)</f>
      </c>
      <c r="J28" s="118">
        <f>IF(H28&gt;0,IF(K28&gt;0,H28/K28,0),0)</f>
      </c>
      <c r="K28" s="36">
        <v>11300</v>
      </c>
      <c r="L28" s="36">
        <v>4236</v>
      </c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>
        <v>10600</v>
      </c>
      <c r="W28" s="36">
        <v>7005</v>
      </c>
      <c r="X28" s="21">
        <f>IF(W28&gt;0,SUM(W$7:W28)-SUM(V$7:V28),0)</f>
      </c>
      <c r="Y28" s="118">
        <f>IF(W28&gt;0,IF(V28&gt;0,W28/V28,0),0)</f>
      </c>
      <c r="Z28" s="36">
        <v>10600</v>
      </c>
      <c r="AA28" s="36">
        <v>5851</v>
      </c>
      <c r="AB28" s="21">
        <f>IF(AA28&gt;0,SUM(AA$7:AA28)-SUM(Z$7:Z28),0)</f>
      </c>
      <c r="AC28" s="118">
        <f>IF(AA28&gt;0,IF(Z28&gt;0,AA28/Z28,0),0)</f>
      </c>
      <c r="AD28" s="36">
        <v>10600</v>
      </c>
      <c r="AE28" s="36">
        <v>8446</v>
      </c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>
        <v>6600</v>
      </c>
      <c r="AP28" s="36">
        <v>6160</v>
      </c>
      <c r="AQ28" s="36">
        <f>IF(AP28&gt;0,SUM(AP$7:AP28)-SUM(AO$7:AO28),0)</f>
      </c>
      <c r="AR28" s="118">
        <f>IF(AP28&gt;0,IF(AO28&gt;0,AP28/AO28,0),0)</f>
      </c>
      <c r="AS28" s="36">
        <v>6600</v>
      </c>
      <c r="AT28" s="36">
        <v>5284</v>
      </c>
      <c r="AU28" s="21">
        <f>IF(AT28&gt;0,SUM(AT$7:AT28)-SUM(AS$7:AS28),0)</f>
      </c>
      <c r="AV28" s="118">
        <f>IF(AT28&gt;0,IF(AS28&gt;0,AT28/AS28,0),0)</f>
      </c>
      <c r="AW28" s="36">
        <v>6600</v>
      </c>
      <c r="AX28" s="36">
        <v>5306</v>
      </c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>
        <v>15200</v>
      </c>
      <c r="BI28" s="36">
        <v>11830</v>
      </c>
      <c r="BJ28" s="36">
        <f>IF(BI28&gt;0,SUM(BI$7:BI28)-SUM(BH$7:BH28),0)</f>
      </c>
      <c r="BK28" s="118">
        <f>IF(BI28&gt;0,IF(BH28&gt;0,BI28/BH28,0),0)</f>
      </c>
      <c r="BL28" s="36">
        <v>8000</v>
      </c>
      <c r="BM28" s="36">
        <v>4919</v>
      </c>
      <c r="BN28" s="21">
        <f>IF(BM28&gt;0,SUM(BM$7:BM28)-SUM(BL$7:BL28),0)</f>
      </c>
      <c r="BO28" s="118">
        <f>IF(BM28&gt;0,IF(BL28&gt;0,BM28/BL28,0),0)</f>
      </c>
      <c r="BP28" s="36">
        <v>9000</v>
      </c>
      <c r="BQ28" s="36">
        <v>5271</v>
      </c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>
        <v>2550</v>
      </c>
      <c r="CB28" s="36">
        <v>2511</v>
      </c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42</v>
      </c>
      <c r="C29" s="36">
        <v>11300</v>
      </c>
      <c r="D29" s="36">
        <v>5820</v>
      </c>
      <c r="E29" s="21">
        <f>IF(D29&gt;0,SUM(D$7:D29)-SUM(C$7:C29),0)</f>
      </c>
      <c r="F29" s="118">
        <f>IF(D29&gt;0,IF(C29&gt;0,D29/C29,0),0)</f>
      </c>
      <c r="G29" s="36">
        <v>11300</v>
      </c>
      <c r="H29" s="36">
        <v>3991</v>
      </c>
      <c r="I29" s="36">
        <f>IF(H29&gt;0,SUM(H$7:H29)-SUM(G$7:G29),0)</f>
      </c>
      <c r="J29" s="118">
        <f>IF(H29&gt;0,IF(K29&gt;0,H29/K29,0),0)</f>
      </c>
      <c r="K29" s="36">
        <v>11300</v>
      </c>
      <c r="L29" s="36">
        <v>9678</v>
      </c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>
        <v>10600</v>
      </c>
      <c r="W29" s="36">
        <v>8524</v>
      </c>
      <c r="X29" s="21">
        <f>IF(W29&gt;0,SUM(W$7:W29)-SUM(V$7:V29),0)</f>
      </c>
      <c r="Y29" s="118">
        <f>IF(W29&gt;0,IF(V29&gt;0,W29/V29,0),0)</f>
      </c>
      <c r="Z29" s="36">
        <v>10600</v>
      </c>
      <c r="AA29" s="36">
        <v>11155</v>
      </c>
      <c r="AB29" s="21">
        <f>IF(AA29&gt;0,SUM(AA$7:AA29)-SUM(Z$7:Z29),0)</f>
      </c>
      <c r="AC29" s="118">
        <f>IF(AA29&gt;0,IF(Z29&gt;0,AA29/Z29,0),0)</f>
      </c>
      <c r="AD29" s="36">
        <v>10600</v>
      </c>
      <c r="AE29" s="36">
        <v>6393</v>
      </c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>
        <v>6600</v>
      </c>
      <c r="AP29" s="36">
        <v>4215</v>
      </c>
      <c r="AQ29" s="36">
        <f>IF(AP29&gt;0,SUM(AP$7:AP29)-SUM(AO$7:AO29),0)</f>
      </c>
      <c r="AR29" s="118">
        <f>IF(AP29&gt;0,IF(AO29&gt;0,AP29/AO29,0),0)</f>
      </c>
      <c r="AS29" s="36">
        <v>6600</v>
      </c>
      <c r="AT29" s="36">
        <v>6664</v>
      </c>
      <c r="AU29" s="21">
        <f>IF(AT29&gt;0,SUM(AT$7:AT29)-SUM(AS$7:AS29),0)</f>
      </c>
      <c r="AV29" s="118">
        <f>IF(AT29&gt;0,IF(AS29&gt;0,AT29/AS29,0),0)</f>
      </c>
      <c r="AW29" s="36">
        <v>6600</v>
      </c>
      <c r="AX29" s="36">
        <v>5259</v>
      </c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>
        <v>15200</v>
      </c>
      <c r="BI29" s="36">
        <v>10300</v>
      </c>
      <c r="BJ29" s="36">
        <f>IF(BI29&gt;0,SUM(BI$7:BI29)-SUM(BH$7:BH29),0)</f>
      </c>
      <c r="BK29" s="118">
        <f>IF(BI29&gt;0,IF(BH29&gt;0,BI29/BH29,0),0)</f>
      </c>
      <c r="BL29" s="36">
        <v>8000</v>
      </c>
      <c r="BM29" s="36">
        <v>5842</v>
      </c>
      <c r="BN29" s="21">
        <f>IF(BM29&gt;0,SUM(BM$7:BM29)-SUM(BL$7:BL29),0)</f>
      </c>
      <c r="BO29" s="118">
        <f>IF(BM29&gt;0,IF(BL29&gt;0,BM29/BL29,0),0)</f>
      </c>
      <c r="BP29" s="36">
        <v>9000</v>
      </c>
      <c r="BQ29" s="36">
        <v>5955</v>
      </c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>
        <v>2550</v>
      </c>
      <c r="CB29" s="36">
        <v>111</v>
      </c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43</v>
      </c>
      <c r="C30" s="36"/>
      <c r="D30" s="36">
        <v>15038</v>
      </c>
      <c r="E30" s="21">
        <f>IF(D30&gt;0,SUM(D$7:D30)-SUM(C$7:C30),0)</f>
      </c>
      <c r="F30" s="118">
        <f>IF(D30&gt;0,IF(C30&gt;0,D30/C30,0),0)</f>
      </c>
      <c r="G30" s="36"/>
      <c r="H30" s="36"/>
      <c r="I30" s="36">
        <f>IF(H30&gt;0,SUM(H$7:H30)-SUM(G$7:G30),0)</f>
      </c>
      <c r="J30" s="118">
        <f>IF(H30&gt;0,IF(K30&gt;0,H30/K30,0),0)</f>
      </c>
      <c r="K30" s="36"/>
      <c r="L30" s="36"/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/>
      <c r="W30" s="36">
        <v>17053</v>
      </c>
      <c r="X30" s="21">
        <f>IF(W30&gt;0,SUM(W$7:W30)-SUM(V$7:V30),0)</f>
      </c>
      <c r="Y30" s="118">
        <f>IF(W30&gt;0,IF(V30&gt;0,W30/V30,0),0)</f>
      </c>
      <c r="Z30" s="36"/>
      <c r="AA30" s="36"/>
      <c r="AB30" s="21">
        <f>IF(AA30&gt;0,SUM(AA$7:AA30)-SUM(Z$7:Z30),0)</f>
      </c>
      <c r="AC30" s="118">
        <f>IF(AA30&gt;0,IF(Z30&gt;0,AA30/Z30,0),0)</f>
      </c>
      <c r="AD30" s="36"/>
      <c r="AE30" s="36"/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/>
      <c r="AP30" s="36"/>
      <c r="AQ30" s="36">
        <f>IF(AP30&gt;0,SUM(AP$7:AP30)-SUM(AO$7:AO30),0)</f>
      </c>
      <c r="AR30" s="118">
        <f>IF(AP30&gt;0,IF(AO30&gt;0,AP30/AO30,0),0)</f>
      </c>
      <c r="AS30" s="36"/>
      <c r="AT30" s="36"/>
      <c r="AU30" s="21">
        <f>IF(AT30&gt;0,SUM(AT$7:AT30)-SUM(AS$7:AS30),0)</f>
      </c>
      <c r="AV30" s="118">
        <f>IF(AT30&gt;0,IF(AS30&gt;0,AT30/AS30,0),0)</f>
      </c>
      <c r="AW30" s="36"/>
      <c r="AX30" s="36"/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/>
      <c r="BI30" s="36"/>
      <c r="BJ30" s="36">
        <f>IF(BI30&gt;0,SUM(BI$7:BI30)-SUM(BH$7:BH30),0)</f>
      </c>
      <c r="BK30" s="118">
        <f>IF(BI30&gt;0,IF(BH30&gt;0,BI30/BH30,0),0)</f>
      </c>
      <c r="BL30" s="36"/>
      <c r="BM30" s="36"/>
      <c r="BN30" s="21">
        <f>IF(BM30&gt;0,SUM(BM$7:BM30)-SUM(BL$7:BL30),0)</f>
      </c>
      <c r="BO30" s="118">
        <f>IF(BM30&gt;0,IF(BL30&gt;0,BM30/BL30,0),0)</f>
      </c>
      <c r="BP30" s="36"/>
      <c r="BQ30" s="36"/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/>
      <c r="CB30" s="36"/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44</v>
      </c>
      <c r="C31" s="36">
        <v>11300</v>
      </c>
      <c r="D31" s="36">
        <v>8952</v>
      </c>
      <c r="E31" s="21">
        <f>IF(D31&gt;0,SUM(D$7:D31)-SUM(C$7:C31),0)</f>
      </c>
      <c r="F31" s="118">
        <f>IF(D31&gt;0,IF(C31&gt;0,D31/C31,0),0)</f>
      </c>
      <c r="G31" s="36">
        <v>11300</v>
      </c>
      <c r="H31" s="36">
        <v>11604</v>
      </c>
      <c r="I31" s="36">
        <f>IF(H31&gt;0,SUM(H$7:H31)-SUM(G$7:G31),0)</f>
      </c>
      <c r="J31" s="118">
        <f>IF(H31&gt;0,IF(K31&gt;0,H31/K31,0),0)</f>
      </c>
      <c r="K31" s="36">
        <v>11300</v>
      </c>
      <c r="L31" s="36">
        <v>9527</v>
      </c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>
        <v>10600</v>
      </c>
      <c r="W31" s="36">
        <v>10261</v>
      </c>
      <c r="X31" s="21">
        <f>IF(W31&gt;0,SUM(W$7:W31)-SUM(V$7:V31),0)</f>
      </c>
      <c r="Y31" s="118">
        <f>IF(W31&gt;0,IF(V31&gt;0,W31/V31,0),0)</f>
      </c>
      <c r="Z31" s="36">
        <v>10600</v>
      </c>
      <c r="AA31" s="36">
        <v>8260</v>
      </c>
      <c r="AB31" s="21">
        <f>IF(AA31&gt;0,SUM(AA$7:AA31)-SUM(Z$7:Z31),0)</f>
      </c>
      <c r="AC31" s="118">
        <f>IF(AA31&gt;0,IF(Z31&gt;0,AA31/Z31,0),0)</f>
      </c>
      <c r="AD31" s="36">
        <v>10600</v>
      </c>
      <c r="AE31" s="36">
        <v>10240</v>
      </c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>
        <v>6600</v>
      </c>
      <c r="AP31" s="36">
        <v>7290</v>
      </c>
      <c r="AQ31" s="36">
        <f>IF(AP31&gt;0,SUM(AP$7:AP31)-SUM(AO$7:AO31),0)</f>
      </c>
      <c r="AR31" s="118">
        <f>IF(AP31&gt;0,IF(AO31&gt;0,AP31/AO31,0),0)</f>
      </c>
      <c r="AS31" s="36">
        <v>6600</v>
      </c>
      <c r="AT31" s="36">
        <v>6996</v>
      </c>
      <c r="AU31" s="21">
        <f>IF(AT31&gt;0,SUM(AT$7:AT31)-SUM(AS$7:AS31),0)</f>
      </c>
      <c r="AV31" s="118">
        <f>IF(AT31&gt;0,IF(AS31&gt;0,AT31/AS31,0),0)</f>
      </c>
      <c r="AW31" s="36">
        <v>6600</v>
      </c>
      <c r="AX31" s="36">
        <v>4777</v>
      </c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>
        <v>15200</v>
      </c>
      <c r="BI31" s="36">
        <v>11636</v>
      </c>
      <c r="BJ31" s="36">
        <f>IF(BI31&gt;0,SUM(BI$7:BI31)-SUM(BH$7:BH31),0)</f>
      </c>
      <c r="BK31" s="118">
        <f>IF(BI31&gt;0,IF(BH31&gt;0,BI31/BH31,0),0)</f>
      </c>
      <c r="BL31" s="36">
        <v>8000</v>
      </c>
      <c r="BM31" s="36">
        <v>7422</v>
      </c>
      <c r="BN31" s="21">
        <f>IF(BM31&gt;0,SUM(BM$7:BM31)-SUM(BL$7:BL31),0)</f>
      </c>
      <c r="BO31" s="118">
        <f>IF(BM31&gt;0,IF(BL31&gt;0,BM31/BL31,0),0)</f>
      </c>
      <c r="BP31" s="36">
        <v>9000</v>
      </c>
      <c r="BQ31" s="36">
        <v>5050</v>
      </c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>
        <v>2550</v>
      </c>
      <c r="CB31" s="36">
        <v>2746</v>
      </c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45</v>
      </c>
      <c r="C32" s="36">
        <v>11300</v>
      </c>
      <c r="D32" s="36">
        <v>3880</v>
      </c>
      <c r="E32" s="21">
        <f>IF(D32&gt;0,SUM(D$7:D32)-SUM(C$7:C32),0)</f>
      </c>
      <c r="F32" s="118">
        <f>IF(D32&gt;0,IF(C32&gt;0,D32/C32,0),0)</f>
      </c>
      <c r="G32" s="36">
        <v>11300</v>
      </c>
      <c r="H32" s="36">
        <v>8302</v>
      </c>
      <c r="I32" s="36">
        <f>IF(H32&gt;0,SUM(H$7:H32)-SUM(G$7:G32),0)</f>
      </c>
      <c r="J32" s="118">
        <f>IF(H32&gt;0,IF(K32&gt;0,H32/K32,0),0)</f>
      </c>
      <c r="K32" s="36">
        <v>11300</v>
      </c>
      <c r="L32" s="36">
        <v>7120</v>
      </c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>
        <v>10600</v>
      </c>
      <c r="W32" s="36">
        <v>6052</v>
      </c>
      <c r="X32" s="21">
        <f>IF(W32&gt;0,SUM(W$7:W32)-SUM(V$7:V32),0)</f>
      </c>
      <c r="Y32" s="118">
        <f>IF(W32&gt;0,IF(V32&gt;0,W32/V32,0),0)</f>
      </c>
      <c r="Z32" s="36">
        <v>10600</v>
      </c>
      <c r="AA32" s="36">
        <v>10344</v>
      </c>
      <c r="AB32" s="21">
        <f>IF(AA32&gt;0,SUM(AA$7:AA32)-SUM(Z$7:Z32),0)</f>
      </c>
      <c r="AC32" s="118">
        <f>IF(AA32&gt;0,IF(Z32&gt;0,AA32/Z32,0),0)</f>
      </c>
      <c r="AD32" s="36">
        <v>10600</v>
      </c>
      <c r="AE32" s="36">
        <v>7925</v>
      </c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>
        <v>6600</v>
      </c>
      <c r="AP32" s="36">
        <v>9500</v>
      </c>
      <c r="AQ32" s="36">
        <f>IF(AP32&gt;0,SUM(AP$7:AP32)-SUM(AO$7:AO32),0)</f>
      </c>
      <c r="AR32" s="118">
        <f>IF(AP32&gt;0,IF(AO32&gt;0,AP32/AO32,0),0)</f>
      </c>
      <c r="AS32" s="36">
        <v>6600</v>
      </c>
      <c r="AT32" s="36">
        <v>4376</v>
      </c>
      <c r="AU32" s="21">
        <f>IF(AT32&gt;0,SUM(AT$7:AT32)-SUM(AS$7:AS32),0)</f>
      </c>
      <c r="AV32" s="118">
        <f>IF(AT32&gt;0,IF(AS32&gt;0,AT32/AS32,0),0)</f>
      </c>
      <c r="AW32" s="36">
        <v>6600</v>
      </c>
      <c r="AX32" s="36">
        <v>5528</v>
      </c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>
        <v>15200</v>
      </c>
      <c r="BI32" s="36">
        <v>12888</v>
      </c>
      <c r="BJ32" s="36">
        <f>IF(BI32&gt;0,SUM(BI$7:BI32)-SUM(BH$7:BH32),0)</f>
      </c>
      <c r="BK32" s="118">
        <f>IF(BI32&gt;0,IF(BH32&gt;0,BI32/BH32,0),0)</f>
      </c>
      <c r="BL32" s="36">
        <v>8000</v>
      </c>
      <c r="BM32" s="36">
        <v>7390</v>
      </c>
      <c r="BN32" s="21">
        <f>IF(BM32&gt;0,SUM(BM$7:BM32)-SUM(BL$7:BL32),0)</f>
      </c>
      <c r="BO32" s="118">
        <f>IF(BM32&gt;0,IF(BL32&gt;0,BM32/BL32,0),0)</f>
      </c>
      <c r="BP32" s="36">
        <v>9000</v>
      </c>
      <c r="BQ32" s="36">
        <v>15216</v>
      </c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>
        <v>2550</v>
      </c>
      <c r="CB32" s="36">
        <v>4218</v>
      </c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46</v>
      </c>
      <c r="C33" s="36">
        <v>11300</v>
      </c>
      <c r="D33" s="36">
        <v>10555</v>
      </c>
      <c r="E33" s="21">
        <f>IF(D33&gt;0,SUM(D$7:D33)-SUM(C$7:C33),0)</f>
      </c>
      <c r="F33" s="118">
        <f>IF(D33&gt;0,IF(C33&gt;0,D33/C33,0),0)</f>
      </c>
      <c r="G33" s="36">
        <v>11300</v>
      </c>
      <c r="H33" s="36">
        <v>9228</v>
      </c>
      <c r="I33" s="36">
        <f>IF(H33&gt;0,SUM(H$7:H33)-SUM(G$7:G33),0)</f>
      </c>
      <c r="J33" s="118">
        <f>IF(H33&gt;0,IF(K33&gt;0,H33/K33,0),0)</f>
      </c>
      <c r="K33" s="36">
        <v>11300</v>
      </c>
      <c r="L33" s="36">
        <v>7228</v>
      </c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>
        <v>10600</v>
      </c>
      <c r="W33" s="36">
        <v>8954</v>
      </c>
      <c r="X33" s="21">
        <f>IF(W33&gt;0,SUM(W$7:W33)-SUM(V$7:V33),0)</f>
      </c>
      <c r="Y33" s="118">
        <f>IF(W33&gt;0,IF(V33&gt;0,W33/V33,0),0)</f>
      </c>
      <c r="Z33" s="36">
        <v>10600</v>
      </c>
      <c r="AA33" s="36">
        <v>10310</v>
      </c>
      <c r="AB33" s="21">
        <f>IF(AA33&gt;0,SUM(AA$7:AA33)-SUM(Z$7:Z33),0)</f>
      </c>
      <c r="AC33" s="118">
        <f>IF(AA33&gt;0,IF(Z33&gt;0,AA33/Z33,0),0)</f>
      </c>
      <c r="AD33" s="36">
        <v>10600</v>
      </c>
      <c r="AE33" s="36">
        <v>8764</v>
      </c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>
        <v>6600</v>
      </c>
      <c r="AP33" s="36">
        <v>9340</v>
      </c>
      <c r="AQ33" s="36">
        <f>IF(AP33&gt;0,SUM(AP$7:AP33)-SUM(AO$7:AO33),0)</f>
      </c>
      <c r="AR33" s="118">
        <f>IF(AP33&gt;0,IF(AO33&gt;0,AP33/AO33,0),0)</f>
      </c>
      <c r="AS33" s="36">
        <v>6600</v>
      </c>
      <c r="AT33" s="36">
        <v>5224</v>
      </c>
      <c r="AU33" s="21">
        <f>IF(AT33&gt;0,SUM(AT$7:AT33)-SUM(AS$7:AS33),0)</f>
      </c>
      <c r="AV33" s="118">
        <f>IF(AT33&gt;0,IF(AS33&gt;0,AT33/AS33,0),0)</f>
      </c>
      <c r="AW33" s="36">
        <v>6600</v>
      </c>
      <c r="AX33" s="36">
        <v>4418</v>
      </c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>
        <v>15200</v>
      </c>
      <c r="BI33" s="36">
        <v>12209</v>
      </c>
      <c r="BJ33" s="36">
        <f>IF(BI33&gt;0,SUM(BI$7:BI33)-SUM(BH$7:BH33),0)</f>
      </c>
      <c r="BK33" s="118">
        <f>IF(BI33&gt;0,IF(BH33&gt;0,BI33/BH33,0),0)</f>
      </c>
      <c r="BL33" s="36">
        <v>8000</v>
      </c>
      <c r="BM33" s="36">
        <v>6772</v>
      </c>
      <c r="BN33" s="21">
        <f>IF(BM33&gt;0,SUM(BM$7:BM33)-SUM(BL$7:BL33),0)</f>
      </c>
      <c r="BO33" s="118">
        <f>IF(BM33&gt;0,IF(BL33&gt;0,BM33/BL33,0),0)</f>
      </c>
      <c r="BP33" s="36">
        <v>9000</v>
      </c>
      <c r="BQ33" s="36">
        <v>14769</v>
      </c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>
        <v>2550</v>
      </c>
      <c r="CB33" s="36">
        <v>3219</v>
      </c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40</v>
      </c>
      <c r="C34" s="36">
        <v>11300</v>
      </c>
      <c r="D34" s="36">
        <v>10658</v>
      </c>
      <c r="E34" s="21">
        <f>IF(D34&gt;0,SUM(D$7:D34)-SUM(C$7:C34),0)</f>
      </c>
      <c r="F34" s="118">
        <f>IF(D34&gt;0,IF(C34&gt;0,D34/C34,0),0)</f>
      </c>
      <c r="G34" s="36">
        <v>11300</v>
      </c>
      <c r="H34" s="36">
        <v>4850</v>
      </c>
      <c r="I34" s="36">
        <f>IF(H34&gt;0,SUM(H$7:H34)-SUM(G$7:G34),0)</f>
      </c>
      <c r="J34" s="118">
        <f>IF(H34&gt;0,IF(K34&gt;0,H34/K34,0),0)</f>
      </c>
      <c r="K34" s="36">
        <v>11300</v>
      </c>
      <c r="L34" s="36">
        <v>8755</v>
      </c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>
        <v>10600</v>
      </c>
      <c r="W34" s="36">
        <v>7221</v>
      </c>
      <c r="X34" s="21">
        <f>IF(W34&gt;0,SUM(W$7:W34)-SUM(V$7:V34),0)</f>
      </c>
      <c r="Y34" s="118">
        <f>IF(W34&gt;0,IF(V34&gt;0,W34/V34,0),0)</f>
      </c>
      <c r="Z34" s="36">
        <v>10600</v>
      </c>
      <c r="AA34" s="36">
        <v>10052</v>
      </c>
      <c r="AB34" s="21">
        <f>IF(AA34&gt;0,SUM(AA$7:AA34)-SUM(Z$7:Z34),0)</f>
      </c>
      <c r="AC34" s="118">
        <f>IF(AA34&gt;0,IF(Z34&gt;0,AA34/Z34,0),0)</f>
      </c>
      <c r="AD34" s="36">
        <v>10600</v>
      </c>
      <c r="AE34" s="36">
        <v>7328</v>
      </c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>
        <v>6600</v>
      </c>
      <c r="AP34" s="36">
        <v>9005</v>
      </c>
      <c r="AQ34" s="36">
        <f>IF(AP34&gt;0,SUM(AP$7:AP34)-SUM(AO$7:AO34),0)</f>
      </c>
      <c r="AR34" s="118">
        <f>IF(AP34&gt;0,IF(AO34&gt;0,AP34/AO34,0),0)</f>
      </c>
      <c r="AS34" s="36">
        <v>6600</v>
      </c>
      <c r="AT34" s="36">
        <v>6488</v>
      </c>
      <c r="AU34" s="21">
        <f>IF(AT34&gt;0,SUM(AT$7:AT34)-SUM(AS$7:AS34),0)</f>
      </c>
      <c r="AV34" s="118">
        <f>IF(AT34&gt;0,IF(AS34&gt;0,AT34/AS34,0),0)</f>
      </c>
      <c r="AW34" s="36">
        <v>6600</v>
      </c>
      <c r="AX34" s="36">
        <v>5453</v>
      </c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>
        <v>15200</v>
      </c>
      <c r="BI34" s="36">
        <v>13343</v>
      </c>
      <c r="BJ34" s="36">
        <f>IF(BI34&gt;0,SUM(BI$7:BI34)-SUM(BH$7:BH34),0)</f>
      </c>
      <c r="BK34" s="118">
        <f>IF(BI34&gt;0,IF(BH34&gt;0,BI34/BH34,0),0)</f>
      </c>
      <c r="BL34" s="36">
        <v>8000</v>
      </c>
      <c r="BM34" s="36">
        <v>7403</v>
      </c>
      <c r="BN34" s="21">
        <f>IF(BM34&gt;0,SUM(BM$7:BM34)-SUM(BL$7:BL34),0)</f>
      </c>
      <c r="BO34" s="118">
        <f>IF(BM34&gt;0,IF(BL34&gt;0,BM34/BL34,0),0)</f>
      </c>
      <c r="BP34" s="36">
        <v>9000</v>
      </c>
      <c r="BQ34" s="36">
        <v>9946</v>
      </c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>
        <v>2550</v>
      </c>
      <c r="CB34" s="36">
        <v>4303</v>
      </c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41</v>
      </c>
      <c r="C35" s="36">
        <v>11300</v>
      </c>
      <c r="D35" s="36">
        <v>5633</v>
      </c>
      <c r="E35" s="21">
        <f>IF(D35&gt;0,SUM(D$7:D35)-SUM(C$7:C35),0)</f>
      </c>
      <c r="F35" s="118">
        <f>IF(D35&gt;0,IF(C35&gt;0,D35/C35,0),0)</f>
      </c>
      <c r="G35" s="36">
        <v>11300</v>
      </c>
      <c r="H35" s="36">
        <v>8693</v>
      </c>
      <c r="I35" s="36">
        <f>IF(H35&gt;0,SUM(H$7:H35)-SUM(G$7:G35),0)</f>
      </c>
      <c r="J35" s="118">
        <f>IF(H35&gt;0,IF(K35&gt;0,H35/K35,0),0)</f>
      </c>
      <c r="K35" s="36">
        <v>11300</v>
      </c>
      <c r="L35" s="36">
        <v>5475</v>
      </c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>
        <v>10600</v>
      </c>
      <c r="W35" s="36">
        <v>11008</v>
      </c>
      <c r="X35" s="21">
        <f>IF(W35&gt;0,SUM(W$7:W35)-SUM(V$7:V35),0)</f>
      </c>
      <c r="Y35" s="118">
        <f>IF(W35&gt;0,IF(V35&gt;0,W35/V35,0),0)</f>
      </c>
      <c r="Z35" s="36">
        <v>10600</v>
      </c>
      <c r="AA35" s="36">
        <v>10385</v>
      </c>
      <c r="AB35" s="21">
        <f>IF(AA35&gt;0,SUM(AA$7:AA35)-SUM(Z$7:Z35),0)</f>
      </c>
      <c r="AC35" s="118">
        <f>IF(AA35&gt;0,IF(Z35&gt;0,AA35/Z35,0),0)</f>
      </c>
      <c r="AD35" s="36">
        <v>10600</v>
      </c>
      <c r="AE35" s="36">
        <v>8261</v>
      </c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>
        <v>6600</v>
      </c>
      <c r="AP35" s="36">
        <v>4958</v>
      </c>
      <c r="AQ35" s="36">
        <f>IF(AP35&gt;0,SUM(AP$7:AP35)-SUM(AO$7:AO35),0)</f>
      </c>
      <c r="AR35" s="118">
        <f>IF(AP35&gt;0,IF(AO35&gt;0,AP35/AO35,0),0)</f>
      </c>
      <c r="AS35" s="36">
        <v>6600</v>
      </c>
      <c r="AT35" s="36">
        <v>4956</v>
      </c>
      <c r="AU35" s="21">
        <f>IF(AT35&gt;0,SUM(AT$7:AT35)-SUM(AS$7:AS35),0)</f>
      </c>
      <c r="AV35" s="118">
        <f>IF(AT35&gt;0,IF(AS35&gt;0,AT35/AS35,0),0)</f>
      </c>
      <c r="AW35" s="36">
        <v>6600</v>
      </c>
      <c r="AX35" s="36">
        <v>3470</v>
      </c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>
        <v>15200</v>
      </c>
      <c r="BI35" s="36">
        <v>9729</v>
      </c>
      <c r="BJ35" s="36">
        <f>IF(BI35&gt;0,SUM(BI$7:BI35)-SUM(BH$7:BH35),0)</f>
      </c>
      <c r="BK35" s="118">
        <f>IF(BI35&gt;0,IF(BH35&gt;0,BI35/BH35,0),0)</f>
      </c>
      <c r="BL35" s="36">
        <v>8000</v>
      </c>
      <c r="BM35" s="36">
        <v>3655</v>
      </c>
      <c r="BN35" s="21">
        <f>IF(BM35&gt;0,SUM(BM$7:BM35)-SUM(BL$7:BL35),0)</f>
      </c>
      <c r="BO35" s="118">
        <f>IF(BM35&gt;0,IF(BL35&gt;0,BM35/BL35,0),0)</f>
      </c>
      <c r="BP35" s="36">
        <v>9000</v>
      </c>
      <c r="BQ35" s="36">
        <v>14142</v>
      </c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>
        <v>2550</v>
      </c>
      <c r="CB35" s="36">
        <v>2988</v>
      </c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42</v>
      </c>
      <c r="C36" s="36">
        <v>11300</v>
      </c>
      <c r="D36" s="36">
        <v>3952</v>
      </c>
      <c r="E36" s="21">
        <f>IF(D36&gt;0,SUM(D$7:D36)-SUM(C$7:C36),0)</f>
      </c>
      <c r="F36" s="118">
        <f>IF(D36&gt;0,IF(C36&gt;0,D36/C36,0),0)</f>
      </c>
      <c r="G36" s="36">
        <v>11300</v>
      </c>
      <c r="H36" s="36">
        <v>6510</v>
      </c>
      <c r="I36" s="36">
        <f>IF(H36&gt;0,SUM(H$7:H36)-SUM(G$7:G36),0)</f>
      </c>
      <c r="J36" s="118">
        <f>IF(H36&gt;0,IF(K36&gt;0,H36/K36,0),0)</f>
      </c>
      <c r="K36" s="36">
        <v>11300</v>
      </c>
      <c r="L36" s="36">
        <v>7020</v>
      </c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>
        <v>10600</v>
      </c>
      <c r="W36" s="36">
        <v>8295</v>
      </c>
      <c r="X36" s="21">
        <f>IF(W36&gt;0,SUM(W$7:W36)-SUM(V$7:V36),0)</f>
      </c>
      <c r="Y36" s="118">
        <f>IF(W36&gt;0,IF(V36&gt;0,W36/V36,0),0)</f>
      </c>
      <c r="Z36" s="36">
        <v>10600</v>
      </c>
      <c r="AA36" s="36">
        <v>7614</v>
      </c>
      <c r="AB36" s="21">
        <f>IF(AA36&gt;0,SUM(AA$7:AA36)-SUM(Z$7:Z36),0)</f>
      </c>
      <c r="AC36" s="118">
        <f>IF(AA36&gt;0,IF(Z36&gt;0,AA36/Z36,0),0)</f>
      </c>
      <c r="AD36" s="36">
        <v>10600</v>
      </c>
      <c r="AE36" s="36">
        <v>7328</v>
      </c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>
        <v>6600</v>
      </c>
      <c r="AP36" s="36">
        <v>4243</v>
      </c>
      <c r="AQ36" s="36">
        <f>IF(AP36&gt;0,SUM(AP$7:AP36)-SUM(AO$7:AO36),0)</f>
      </c>
      <c r="AR36" s="118">
        <f>IF(AP36&gt;0,IF(AO36&gt;0,AP36/AO36,0),0)</f>
      </c>
      <c r="AS36" s="36">
        <v>6600</v>
      </c>
      <c r="AT36" s="36">
        <v>3806</v>
      </c>
      <c r="AU36" s="21">
        <f>IF(AT36&gt;0,SUM(AT$7:AT36)-SUM(AS$7:AS36),0)</f>
      </c>
      <c r="AV36" s="118">
        <f>IF(AT36&gt;0,IF(AS36&gt;0,AT36/AS36,0),0)</f>
      </c>
      <c r="AW36" s="36">
        <v>6600</v>
      </c>
      <c r="AX36" s="36">
        <v>5228</v>
      </c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>
        <v>15200</v>
      </c>
      <c r="BI36" s="36">
        <v>8981</v>
      </c>
      <c r="BJ36" s="36">
        <f>IF(BI36&gt;0,SUM(BI$7:BI36)-SUM(BH$7:BH36),0)</f>
      </c>
      <c r="BK36" s="118">
        <f>IF(BI36&gt;0,IF(BH36&gt;0,BI36/BH36,0),0)</f>
      </c>
      <c r="BL36" s="36">
        <v>8000</v>
      </c>
      <c r="BM36" s="36">
        <v>4322</v>
      </c>
      <c r="BN36" s="21">
        <f>IF(BM36&gt;0,SUM(BM$7:BM36)-SUM(BL$7:BL36),0)</f>
      </c>
      <c r="BO36" s="118">
        <f>IF(BM36&gt;0,IF(BL36&gt;0,BM36/BL36,0),0)</f>
      </c>
      <c r="BP36" s="36">
        <v>9000</v>
      </c>
      <c r="BQ36" s="36">
        <v>2567</v>
      </c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>
        <v>2550</v>
      </c>
      <c r="CB36" s="36">
        <v>3705</v>
      </c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43</v>
      </c>
      <c r="C37" s="36"/>
      <c r="D37" s="36"/>
      <c r="E37" s="21">
        <f>IF(D37&gt;0,SUM(D$7:D37)-SUM(C$7:C37),0)</f>
      </c>
      <c r="F37" s="118">
        <f>IF(D37&gt;0,IF(C37&gt;0,D37/C37,0),0)</f>
      </c>
      <c r="G37" s="36"/>
      <c r="H37" s="36"/>
      <c r="I37" s="36">
        <f>IF(H37&gt;0,SUM(H$7:H37)-SUM(G$7:G37),0)</f>
      </c>
      <c r="J37" s="118">
        <f>IF(H37&gt;0,IF(G37&gt;0,H37/G37,0),0)</f>
      </c>
      <c r="K37" s="36"/>
      <c r="L37" s="36"/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/>
      <c r="W37" s="36"/>
      <c r="X37" s="21">
        <f>IF(W37&gt;0,SUM(W$7:W37)-SUM(V$7:V37),0)</f>
      </c>
      <c r="Y37" s="118">
        <f>IF(W37&gt;0,IF(V37&gt;0,W37/V37,0),0)</f>
      </c>
      <c r="Z37" s="36"/>
      <c r="AA37" s="36"/>
      <c r="AB37" s="21">
        <f>IF(AA37&gt;0,SUM(AA$7:AA37)-SUM(Z$7:Z37),0)</f>
      </c>
      <c r="AC37" s="118">
        <f>IF(AA37&gt;0,IF(Z37&gt;0,AA37/Z37,0),0)</f>
      </c>
      <c r="AD37" s="36"/>
      <c r="AE37" s="36"/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/>
      <c r="AP37" s="36"/>
      <c r="AQ37" s="36">
        <f>IF(AP37&gt;0,SUM(AP$7:AP37)-SUM(AO$7:AO37),0)</f>
      </c>
      <c r="AR37" s="118">
        <f>IF(AP37&gt;0,IF(AO37&gt;0,AP37/AO37,0),0)</f>
      </c>
      <c r="AS37" s="36"/>
      <c r="AT37" s="36"/>
      <c r="AU37" s="21">
        <f>IF(AT37&gt;0,SUM(AT$7:AT37)-SUM(AS$7:AS37),0)</f>
      </c>
      <c r="AV37" s="118">
        <f>IF(AT37&gt;0,IF(AS37&gt;0,AT37/AS37,0),0)</f>
      </c>
      <c r="AW37" s="36"/>
      <c r="AX37" s="36"/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/>
      <c r="BI37" s="36"/>
      <c r="BJ37" s="36">
        <f>IF(BI37&gt;0,SUM(BI$7:BI37)-SUM(BH$7:BH37),0)</f>
      </c>
      <c r="BK37" s="118">
        <f>IF(BI37&gt;0,IF(BH37&gt;0,BI37/BH37,0),0)</f>
      </c>
      <c r="BL37" s="36"/>
      <c r="BM37" s="36"/>
      <c r="BN37" s="21">
        <f>IF(BM37&gt;0,SUM(BM$7:BM37)-SUM(BL$7:BL37),0)</f>
      </c>
      <c r="BO37" s="118">
        <f>IF(BM37&gt;0,IF(BL37&gt;0,BM37/BL37,0),0)</f>
      </c>
      <c r="BP37" s="36"/>
      <c r="BQ37" s="36"/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/>
      <c r="CB37" s="36"/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CA38-CB38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SUM(O38/0.69)</f>
      </c>
      <c r="P39" s="38">
        <f>SUM(P38/0.69)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SUM(AH38/0.7)</f>
      </c>
      <c r="AI39" s="38">
        <f>SUM(AI38/0.7)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SUM(BA38/0.7)</f>
      </c>
      <c r="BB39" s="38">
        <f>SUM(BB38/0.7)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SUM(BT38/0.7)</f>
      </c>
      <c r="BU39" s="38">
        <f>SUM(BU38/0.7)</f>
      </c>
      <c r="BV39" s="4"/>
      <c r="BW39" s="92"/>
      <c r="BX39" s="1"/>
      <c r="BY39" s="4"/>
      <c r="BZ39" s="1"/>
      <c r="CA39" s="38">
        <f>SUM(CA38/0.7)</f>
      </c>
      <c r="CB39" s="38">
        <f>SUM(CB38/0.7)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43010</v>
      </c>
      <c r="C5" s="21">
        <v>57025</v>
      </c>
      <c r="D5" s="21">
        <f>SUM(C5:C5)-(F5*1)</f>
      </c>
      <c r="E5" s="21">
        <f>C5/1</f>
      </c>
      <c r="F5" s="22">
        <f>$F$29/$G$28</f>
      </c>
      <c r="G5" s="23">
        <v>1</v>
      </c>
      <c r="H5" s="20">
        <v>43010</v>
      </c>
      <c r="I5" s="24">
        <v>34268</v>
      </c>
      <c r="J5" s="21">
        <f>SUM(I5:I5)-(L5*G5)</f>
      </c>
      <c r="K5" s="21">
        <f>I5/1</f>
      </c>
      <c r="L5" s="21">
        <f>$L$29/$G$28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43011</v>
      </c>
      <c r="C6" s="21">
        <v>25646</v>
      </c>
      <c r="D6" s="21">
        <f>SUM(C$5:C6)-(F6*G6)</f>
      </c>
      <c r="E6" s="21">
        <f>SUM(C$5:C6)/G6</f>
      </c>
      <c r="F6" s="22">
        <f>$F$29/$G$28</f>
      </c>
      <c r="G6" s="23">
        <v>2</v>
      </c>
      <c r="H6" s="20">
        <v>43011</v>
      </c>
      <c r="I6" s="24">
        <v>11781</v>
      </c>
      <c r="J6" s="21">
        <f>SUM(I$5:I6)-(L6*G6)</f>
      </c>
      <c r="K6" s="21">
        <f>SUM(I$5:I6)/G6</f>
      </c>
      <c r="L6" s="21">
        <f>$L$29/$G$28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43012</v>
      </c>
      <c r="C7" s="21">
        <v>57203</v>
      </c>
      <c r="D7" s="21">
        <f>SUM(C$5:C7)-(F7*G7)</f>
      </c>
      <c r="E7" s="21">
        <f>SUM(C$5:C7)/G7</f>
      </c>
      <c r="F7" s="22">
        <f>$F$29/$G$28</f>
      </c>
      <c r="G7" s="23">
        <v>3</v>
      </c>
      <c r="H7" s="20">
        <v>43012</v>
      </c>
      <c r="I7" s="24">
        <v>27273</v>
      </c>
      <c r="J7" s="21">
        <f>SUM(I$5:I7)-(L7*G7)</f>
      </c>
      <c r="K7" s="21">
        <f>SUM(I$5:I7)/G7</f>
      </c>
      <c r="L7" s="21">
        <f>$L$29/$G$28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43013</v>
      </c>
      <c r="C8" s="21">
        <v>44841</v>
      </c>
      <c r="D8" s="21">
        <f>SUM(C$5:C8)-(F8*G8)</f>
      </c>
      <c r="E8" s="21">
        <f>SUM(C$5:C8)/G8</f>
      </c>
      <c r="F8" s="22">
        <f>$F$29/$G$28</f>
      </c>
      <c r="G8" s="23">
        <v>4</v>
      </c>
      <c r="H8" s="20">
        <v>43013</v>
      </c>
      <c r="I8" s="24">
        <v>10066</v>
      </c>
      <c r="J8" s="21">
        <f>SUM(I$5:I8)-(L8*G8)</f>
      </c>
      <c r="K8" s="21">
        <f>SUM(I$5:I8)/G8</f>
      </c>
      <c r="L8" s="21">
        <f>$L$29/$G$28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43014</v>
      </c>
      <c r="C9" s="21">
        <v>23412</v>
      </c>
      <c r="D9" s="21">
        <f>SUM(C$5:C9)-(F9*G9)</f>
      </c>
      <c r="E9" s="21">
        <f>SUM(C$5:C9)/G9</f>
      </c>
      <c r="F9" s="22">
        <f>$F$29/$G$28</f>
      </c>
      <c r="G9" s="23">
        <v>5</v>
      </c>
      <c r="H9" s="20">
        <v>43014</v>
      </c>
      <c r="I9" s="24">
        <v>934</v>
      </c>
      <c r="J9" s="21">
        <f>SUM(I$5:I9)-(L9*G9)</f>
      </c>
      <c r="K9" s="21">
        <f>SUM(I$5:I9)/G9</f>
      </c>
      <c r="L9" s="21">
        <f>$L$29/$G$28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43015</v>
      </c>
      <c r="C10" s="21">
        <v>62449</v>
      </c>
      <c r="D10" s="21">
        <f>SUM(C$5:C10)-(F10*G10)</f>
      </c>
      <c r="E10" s="21">
        <f>SUM(C$5:C10)/G10</f>
      </c>
      <c r="F10" s="22">
        <f>$F$29/$G$28</f>
      </c>
      <c r="G10" s="23">
        <v>6</v>
      </c>
      <c r="H10" s="20">
        <v>43015</v>
      </c>
      <c r="I10" s="24">
        <v>12924</v>
      </c>
      <c r="J10" s="21">
        <f>SUM(I$5:I10)-(L10*G10)</f>
      </c>
      <c r="K10" s="21">
        <f>SUM(I$5:I10)/G10</f>
      </c>
      <c r="L10" s="21">
        <f>$L$29/$G$28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43017</v>
      </c>
      <c r="C11" s="21">
        <v>44721</v>
      </c>
      <c r="D11" s="21">
        <f>SUM(C$5:C11)-(F11*G11)</f>
      </c>
      <c r="E11" s="21">
        <f>SUM(C$5:C11)/G11</f>
      </c>
      <c r="F11" s="22">
        <f>$F$29/$G$28</f>
      </c>
      <c r="G11" s="23">
        <v>7</v>
      </c>
      <c r="H11" s="20">
        <v>43017</v>
      </c>
      <c r="I11" s="24">
        <v>23859</v>
      </c>
      <c r="J11" s="21">
        <f>SUM(I$5:I11)-(L11*G11)</f>
      </c>
      <c r="K11" s="21">
        <f>SUM(I$5:I11)/G11</f>
      </c>
      <c r="L11" s="21">
        <f>$L$29/$G$28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43018</v>
      </c>
      <c r="C12" s="21">
        <v>50926</v>
      </c>
      <c r="D12" s="21">
        <f>SUM(C$5:C12)-(F12*G12)</f>
      </c>
      <c r="E12" s="21">
        <f>SUM(C$5:C12)/G12</f>
      </c>
      <c r="F12" s="22">
        <f>$F$29/$G$28</f>
      </c>
      <c r="G12" s="23">
        <v>8</v>
      </c>
      <c r="H12" s="20">
        <v>43018</v>
      </c>
      <c r="I12" s="24">
        <v>23780</v>
      </c>
      <c r="J12" s="21">
        <f>SUM(I$5:I12)-(L12*G12)</f>
      </c>
      <c r="K12" s="21">
        <f>SUM(I$5:I12)/G12</f>
      </c>
      <c r="L12" s="21">
        <f>$L$29/$G$28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43019</v>
      </c>
      <c r="C13" s="22">
        <v>10422</v>
      </c>
      <c r="D13" s="21">
        <f>SUM(C$5:C13)-(F13*G13)</f>
      </c>
      <c r="E13" s="21">
        <f>SUM(C$5:C13)/G13</f>
      </c>
      <c r="F13" s="22">
        <f>$F$29/$G$28</f>
      </c>
      <c r="G13" s="23">
        <v>9</v>
      </c>
      <c r="H13" s="20">
        <v>43019</v>
      </c>
      <c r="I13" s="24">
        <v>0</v>
      </c>
      <c r="J13" s="21">
        <f>SUM(I$5:I13)-(L13*G13)</f>
      </c>
      <c r="K13" s="21">
        <f>SUM(I$5:I13)/G13</f>
      </c>
      <c r="L13" s="21">
        <f>$L$29/$G$28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43020</v>
      </c>
      <c r="C14" s="22">
        <v>89406</v>
      </c>
      <c r="D14" s="21">
        <f>SUM(C$5:C14)-(F14*G14)</f>
      </c>
      <c r="E14" s="21">
        <f>SUM(C$5:C14)/G14</f>
      </c>
      <c r="F14" s="22">
        <f>$F$29/$G$28</f>
      </c>
      <c r="G14" s="23">
        <v>10</v>
      </c>
      <c r="H14" s="20">
        <v>43020</v>
      </c>
      <c r="I14" s="24">
        <v>41082</v>
      </c>
      <c r="J14" s="21">
        <f>SUM(I$5:I14)-(L14*G14)</f>
      </c>
      <c r="K14" s="21">
        <f>SUM(I$5:I14)/G14</f>
      </c>
      <c r="L14" s="21">
        <f>$L$29/$G$28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43024</v>
      </c>
      <c r="C15" s="22">
        <v>50446</v>
      </c>
      <c r="D15" s="21">
        <f>SUM(C$5:C15)-(F15*G15)</f>
      </c>
      <c r="E15" s="21">
        <f>SUM(C$5:C15)/G15</f>
      </c>
      <c r="F15" s="22">
        <f>$F$29/$G$28</f>
      </c>
      <c r="G15" s="23">
        <v>11</v>
      </c>
      <c r="H15" s="20">
        <v>43024</v>
      </c>
      <c r="I15" s="24">
        <v>23267</v>
      </c>
      <c r="J15" s="21">
        <f>SUM(I$5:I15)-(L15*G15)</f>
      </c>
      <c r="K15" s="21">
        <f>SUM(I$5:I15)/G15</f>
      </c>
      <c r="L15" s="21">
        <f>$L$29/$G$28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43025</v>
      </c>
      <c r="C16" s="22">
        <v>49667</v>
      </c>
      <c r="D16" s="21">
        <f>SUM(C$5:C16)-(F16*G16)</f>
      </c>
      <c r="E16" s="21">
        <f>SUM(C$5:C16)/G16</f>
      </c>
      <c r="F16" s="22">
        <f>$F$29/$G$28</f>
      </c>
      <c r="G16" s="23">
        <v>12</v>
      </c>
      <c r="H16" s="20">
        <v>43025</v>
      </c>
      <c r="I16" s="24">
        <v>21567</v>
      </c>
      <c r="J16" s="21">
        <f>SUM(I$5:I16)-(L16*G16)</f>
      </c>
      <c r="K16" s="21">
        <f>SUM(I$5:I16)/G16</f>
      </c>
      <c r="L16" s="21">
        <f>$L$29/$G$28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43026</v>
      </c>
      <c r="C17" s="22">
        <v>25229</v>
      </c>
      <c r="D17" s="21">
        <f>SUM(C$5:C17)-(F17*G17)</f>
      </c>
      <c r="E17" s="21">
        <f>SUM(C$5:C17)/G17</f>
      </c>
      <c r="F17" s="22">
        <f>$F$29/$G$28</f>
      </c>
      <c r="G17" s="23">
        <v>13</v>
      </c>
      <c r="H17" s="20">
        <v>43026</v>
      </c>
      <c r="I17" s="24">
        <v>26956</v>
      </c>
      <c r="J17" s="21">
        <f>SUM(I$5:I17)-(L17*G17)</f>
      </c>
      <c r="K17" s="21">
        <f>SUM(I$5:I17)/G17</f>
      </c>
      <c r="L17" s="21">
        <f>$L$29/$G$28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43027</v>
      </c>
      <c r="C18" s="22">
        <v>51680</v>
      </c>
      <c r="D18" s="21">
        <f>SUM(C$5:C18)-(F18*G18)</f>
      </c>
      <c r="E18" s="21">
        <f>SUM(C$5:C18)/G18</f>
      </c>
      <c r="F18" s="22">
        <f>$F$29/$G$28</f>
      </c>
      <c r="G18" s="23">
        <v>14</v>
      </c>
      <c r="H18" s="20">
        <v>43027</v>
      </c>
      <c r="I18" s="24">
        <v>24676</v>
      </c>
      <c r="J18" s="21">
        <f>SUM(I$5:I18)-(L18*G18)</f>
      </c>
      <c r="K18" s="21">
        <f>SUM(I$5:I18)/G18</f>
      </c>
      <c r="L18" s="21">
        <f>$L$29/$G$28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43028</v>
      </c>
      <c r="C19" s="21">
        <v>27592</v>
      </c>
      <c r="D19" s="21">
        <f>SUM(C$5:C19)-(F19*G19)</f>
      </c>
      <c r="E19" s="21">
        <f>SUM(C$5:C19)/G19</f>
      </c>
      <c r="F19" s="22">
        <f>$F$29/$G$28</f>
      </c>
      <c r="G19" s="23">
        <v>15</v>
      </c>
      <c r="H19" s="20">
        <v>43028</v>
      </c>
      <c r="I19" s="24">
        <v>20966</v>
      </c>
      <c r="J19" s="21">
        <f>SUM(I$5:I19)-(L19*G19)</f>
      </c>
      <c r="K19" s="21">
        <f>SUM(I$5:I19)/G19</f>
      </c>
      <c r="L19" s="21">
        <f>$L$29/$G$28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43029</v>
      </c>
      <c r="C20" s="22">
        <v>68904</v>
      </c>
      <c r="D20" s="21">
        <f>SUM(C$5:C20)-(F20*G20)</f>
      </c>
      <c r="E20" s="21">
        <f>SUM(C$5:C20)/G20</f>
      </c>
      <c r="F20" s="22">
        <f>$F$29/$G$28</f>
      </c>
      <c r="G20" s="23">
        <v>16</v>
      </c>
      <c r="H20" s="20">
        <v>43029</v>
      </c>
      <c r="I20" s="24">
        <v>45003</v>
      </c>
      <c r="J20" s="21">
        <f>SUM(I$5:I20)-(L20*G20)</f>
      </c>
      <c r="K20" s="21">
        <f>SUM(I$5:I20)/G20</f>
      </c>
      <c r="L20" s="21">
        <f>$L$29/$G$28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43031</v>
      </c>
      <c r="C21" s="22">
        <v>40281</v>
      </c>
      <c r="D21" s="21">
        <f>SUM(C$5:C21)-(F21*G21)</f>
      </c>
      <c r="E21" s="21">
        <f>SUM(C$5:C21)/G21</f>
      </c>
      <c r="F21" s="22">
        <f>$F$29/$G$28</f>
      </c>
      <c r="G21" s="23">
        <v>17</v>
      </c>
      <c r="H21" s="20">
        <v>43031</v>
      </c>
      <c r="I21" s="24">
        <v>17910</v>
      </c>
      <c r="J21" s="21">
        <f>SUM(I$5:I21)-(L21*G21)</f>
      </c>
      <c r="K21" s="21">
        <f>SUM(I$5:I21)/G21</f>
      </c>
      <c r="L21" s="21">
        <f>$L$29/$G$28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43032</v>
      </c>
      <c r="C22" s="22">
        <v>36106</v>
      </c>
      <c r="D22" s="21">
        <f>SUM(C$5:C22)-(F22*G22)</f>
      </c>
      <c r="E22" s="21">
        <f>SUM(C$5:C22)/G22</f>
      </c>
      <c r="F22" s="22">
        <f>$F$29/$G$28</f>
      </c>
      <c r="G22" s="23">
        <v>18</v>
      </c>
      <c r="H22" s="20">
        <v>43032</v>
      </c>
      <c r="I22" s="24">
        <v>27959</v>
      </c>
      <c r="J22" s="21">
        <f>SUM(I$5:I22)-(L22*G22)</f>
      </c>
      <c r="K22" s="21">
        <f>SUM(I$5:I22)/G22</f>
      </c>
      <c r="L22" s="21">
        <f>$L$29/$G$28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43033</v>
      </c>
      <c r="C23" s="22">
        <v>21068</v>
      </c>
      <c r="D23" s="21">
        <f>SUM(C$5:C23)-(F23*G23)</f>
      </c>
      <c r="E23" s="21">
        <f>SUM(C$5:C23)/G23</f>
      </c>
      <c r="F23" s="22">
        <f>$F$29/$G$28</f>
      </c>
      <c r="G23" s="23">
        <v>19</v>
      </c>
      <c r="H23" s="20">
        <v>43033</v>
      </c>
      <c r="I23" s="24">
        <v>23799</v>
      </c>
      <c r="J23" s="21">
        <f>SUM(I$5:I23)-(L23*G23)</f>
      </c>
      <c r="K23" s="21">
        <f>SUM(I$5:I23)/G23</f>
      </c>
      <c r="L23" s="21">
        <f>$L$29/$G$28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43034</v>
      </c>
      <c r="C24" s="22">
        <v>66442</v>
      </c>
      <c r="D24" s="21">
        <f>SUM(C$5:C24)-(F24*G24)</f>
      </c>
      <c r="E24" s="21">
        <f>SUM(C$5:C24)/G24</f>
      </c>
      <c r="F24" s="22">
        <f>$F$29/$G$28</f>
      </c>
      <c r="G24" s="23">
        <v>20</v>
      </c>
      <c r="H24" s="20">
        <v>43034</v>
      </c>
      <c r="I24" s="24">
        <v>28916</v>
      </c>
      <c r="J24" s="21">
        <f>SUM(I$5:I24)-(L24*G24)</f>
      </c>
      <c r="K24" s="21">
        <f>SUM(I$5:I24)/G24</f>
      </c>
      <c r="L24" s="21">
        <f>$L$29/$G$28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43035</v>
      </c>
      <c r="C25" s="22">
        <v>36920</v>
      </c>
      <c r="D25" s="21">
        <f>SUM(C$5:C25)-(F25*G25)</f>
      </c>
      <c r="E25" s="21">
        <f>SUM(C$5:C25)/G25</f>
      </c>
      <c r="F25" s="22">
        <f>$F$29/$G$28</f>
      </c>
      <c r="G25" s="23">
        <v>21</v>
      </c>
      <c r="H25" s="20">
        <v>43035</v>
      </c>
      <c r="I25" s="24">
        <v>7529</v>
      </c>
      <c r="J25" s="21">
        <f>SUM(I$5:I25)-(L25*G25)</f>
      </c>
      <c r="K25" s="21">
        <f>SUM(I$5:I25)/G25</f>
      </c>
      <c r="L25" s="21">
        <f>$L$29/$G$28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43036</v>
      </c>
      <c r="C26" s="22">
        <v>56795</v>
      </c>
      <c r="D26" s="21">
        <f>SUM(C$5:C26)-(F26*G26)</f>
      </c>
      <c r="E26" s="21">
        <f>SUM(C$5:C26)/G26</f>
      </c>
      <c r="F26" s="22">
        <f>$F$29/$G$28</f>
      </c>
      <c r="G26" s="23">
        <v>22</v>
      </c>
      <c r="H26" s="20">
        <v>43036</v>
      </c>
      <c r="I26" s="24">
        <v>10224</v>
      </c>
      <c r="J26" s="21">
        <f>SUM(I$5:I26)-(L26*G26)</f>
      </c>
      <c r="K26" s="21">
        <f>SUM(I$5:I26)/G26</f>
      </c>
      <c r="L26" s="21">
        <f>$L$29/$G$28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43038</v>
      </c>
      <c r="C27" s="22">
        <v>64046</v>
      </c>
      <c r="D27" s="21">
        <f>SUM(C$5:C27)-(F27*G27)</f>
      </c>
      <c r="E27" s="21">
        <f>SUM(C$5:C27)/G27</f>
      </c>
      <c r="F27" s="22">
        <f>$F$29/$G$28</f>
      </c>
      <c r="G27" s="23">
        <v>23</v>
      </c>
      <c r="H27" s="20">
        <v>43038</v>
      </c>
      <c r="I27" s="24">
        <v>24302</v>
      </c>
      <c r="J27" s="21">
        <f>SUM(I$5:I27)-(L27*G27)</f>
      </c>
      <c r="K27" s="21">
        <f>SUM(I$5:I27)/G27</f>
      </c>
      <c r="L27" s="21">
        <f>$L$29/$G$28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43039</v>
      </c>
      <c r="C28" s="22">
        <v>13402</v>
      </c>
      <c r="D28" s="21">
        <f>SUM(C$5:C28)-(F28*G28)</f>
      </c>
      <c r="E28" s="21">
        <f>SUM(C$5:C28)/G28</f>
      </c>
      <c r="F28" s="22">
        <f>$F$29/$G$28</f>
      </c>
      <c r="G28" s="23">
        <v>24</v>
      </c>
      <c r="H28" s="20">
        <v>43039</v>
      </c>
      <c r="I28" s="24">
        <v>6315</v>
      </c>
      <c r="J28" s="21">
        <f>SUM(I$5:I28)-(L28*G28)</f>
      </c>
      <c r="K28" s="21">
        <f>SUM(I$5:I28)/G28</f>
      </c>
      <c r="L28" s="21">
        <f>$L$29/$G$28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35" t="s">
        <v>15</v>
      </c>
      <c r="C29" s="24">
        <f>SUM(C5:C28)</f>
      </c>
      <c r="D29" s="15"/>
      <c r="E29" s="15"/>
      <c r="F29" s="22">
        <v>1200000</v>
      </c>
      <c r="G29" s="32"/>
      <c r="H29" s="35" t="s">
        <v>15</v>
      </c>
      <c r="I29" s="24">
        <f>SUM(I5:I28)</f>
      </c>
      <c r="J29" s="36"/>
      <c r="K29" s="36"/>
      <c r="L29" s="21">
        <v>600000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46"/>
      <c r="B33" s="47"/>
      <c r="C33" s="48"/>
      <c r="D33" s="48"/>
      <c r="E33" s="4"/>
      <c r="F33" s="4"/>
      <c r="G33" s="4"/>
      <c r="H33" s="7"/>
      <c r="I33" s="38"/>
      <c r="J33" s="49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9"/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mergeCells count="5">
    <mergeCell ref="B1:F2"/>
    <mergeCell ref="H1:L2"/>
    <mergeCell ref="B3:F3"/>
    <mergeCell ref="H3:L3"/>
    <mergeCell ref="A33:D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23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51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43</v>
      </c>
      <c r="C7" s="36"/>
      <c r="D7" s="36"/>
      <c r="E7" s="21">
        <f>IF(D7&gt;0,SUM(D$7:D7)-SUM(C$7:C7),0)</f>
      </c>
      <c r="F7" s="118">
        <f>IF(D7&gt;0,IF(C7&gt;0,D7/C7,0),0)</f>
      </c>
      <c r="G7" s="36"/>
      <c r="H7" s="36"/>
      <c r="I7" s="36">
        <f>IF(H7&gt;0,SUM(H$7:H7)-SUM(G$7:G7),0)</f>
      </c>
      <c r="J7" s="118">
        <f>IF(H7&gt;0,IF(G7&gt;0,H7/G7,0),0)</f>
      </c>
      <c r="K7" s="36"/>
      <c r="L7" s="36"/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/>
      <c r="W7" s="36"/>
      <c r="X7" s="21">
        <f>IF(W7&gt;0,SUM(W$7:W7)-SUM(V$7:V7),0)</f>
      </c>
      <c r="Y7" s="118">
        <f>IF(W7&gt;0,IF(V7&gt;0,W7/V7,0),0)</f>
      </c>
      <c r="Z7" s="36"/>
      <c r="AA7" s="36"/>
      <c r="AB7" s="21">
        <f>IF(AA7&gt;0,SUM(AA$7:AA7)-SUM(Z$7:Z7),0)</f>
      </c>
      <c r="AC7" s="118">
        <f>IF(AA7&gt;0,IF(Z7&gt;0,AA7/Z7,0),0)</f>
      </c>
      <c r="AD7" s="36"/>
      <c r="AE7" s="36"/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/>
      <c r="AP7" s="36"/>
      <c r="AQ7" s="36">
        <f>IF(AP7&gt;0,SUM(AP$7:AP7)-SUM(AO$7:AO7),0)</f>
      </c>
      <c r="AR7" s="118">
        <f>IF(AP7&gt;0,IF(AO7&gt;0,AP7/AO7,0),0)</f>
      </c>
      <c r="AS7" s="36"/>
      <c r="AT7" s="36"/>
      <c r="AU7" s="21">
        <f>IF(AT7&gt;0,SUM(AT$7:AT7)-SUM(AS$7:AS7),0)</f>
      </c>
      <c r="AV7" s="118">
        <f>IF(AT7&gt;0,IF(AS7&gt;0,AT7/AS7,0),0)</f>
      </c>
      <c r="AW7" s="36"/>
      <c r="AX7" s="36"/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/>
      <c r="BI7" s="36"/>
      <c r="BJ7" s="36">
        <f>IF(BI7&gt;0,SUM(BI$7:BI7)-SUM(BH$7:BH7),0)</f>
      </c>
      <c r="BK7" s="118">
        <f>IF(BI7&gt;0,IF(BH7&gt;0,BI7/BH7,0),0)</f>
      </c>
      <c r="BL7" s="36"/>
      <c r="BM7" s="36"/>
      <c r="BN7" s="21">
        <f>IF(BM7&gt;0,SUM(BM$7:BM7)-SUM(BL$7:BL7),0)</f>
      </c>
      <c r="BO7" s="118">
        <f>IF(BM7&gt;0,IF(BL7&gt;0,BM7/BL7,0),0)</f>
      </c>
      <c r="BP7" s="36"/>
      <c r="BQ7" s="36"/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/>
      <c r="CB7" s="36"/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44</v>
      </c>
      <c r="C8" s="36">
        <v>12000</v>
      </c>
      <c r="D8" s="36">
        <v>7760</v>
      </c>
      <c r="E8" s="21">
        <f>IF(D8&gt;0,SUM(D$7:D8)-SUM(C$7:C8),0)</f>
      </c>
      <c r="F8" s="118">
        <f>IF(D8&gt;0,IF(C8&gt;0,D8/C8,0),0)</f>
      </c>
      <c r="G8" s="36">
        <v>12000</v>
      </c>
      <c r="H8" s="122">
        <v>7877</v>
      </c>
      <c r="I8" s="36">
        <f>IF(H8&gt;0,SUM(H$7:H8)-SUM(G$7:G8),0)</f>
      </c>
      <c r="J8" s="118">
        <f>IF(H8&gt;0,IF(G8&gt;0,H8/G8,0),0)</f>
      </c>
      <c r="K8" s="36">
        <v>12000</v>
      </c>
      <c r="L8" s="36">
        <v>11274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11000</v>
      </c>
      <c r="W8" s="36">
        <v>11325</v>
      </c>
      <c r="X8" s="21">
        <f>IF(W8&gt;0,SUM(W$7:W8)-SUM(V$7:V8),0)</f>
      </c>
      <c r="Y8" s="118">
        <f>IF(W8&gt;0,IF(V8&gt;0,W8/V8,0),0)</f>
      </c>
      <c r="Z8" s="36">
        <v>11000</v>
      </c>
      <c r="AA8" s="36">
        <v>8098</v>
      </c>
      <c r="AB8" s="21">
        <f>IF(AA8&gt;0,SUM(AA$7:AA8)-SUM(Z$7:Z8),0)</f>
      </c>
      <c r="AC8" s="118">
        <f>IF(AA8&gt;0,IF(Z8&gt;0,AA8/Z8,0),0)</f>
      </c>
      <c r="AD8" s="36">
        <v>11000</v>
      </c>
      <c r="AE8" s="36">
        <v>12380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8055</v>
      </c>
      <c r="AP8" s="36">
        <v>5528</v>
      </c>
      <c r="AQ8" s="36">
        <f>IF(AP8&gt;0,SUM(AP$7:AP8)-SUM(AO$7:AO8),0)</f>
      </c>
      <c r="AR8" s="118">
        <f>IF(AP8&gt;0,IF(AO8&gt;0,AP8/AO8,0),0)</f>
      </c>
      <c r="AS8" s="36">
        <v>8055</v>
      </c>
      <c r="AT8" s="36">
        <v>6942</v>
      </c>
      <c r="AU8" s="21">
        <f>IF(AT8&gt;0,SUM(AT$7:AT8)-SUM(AS$7:AS8),0)</f>
      </c>
      <c r="AV8" s="118">
        <f>IF(AT8&gt;0,IF(AS8&gt;0,AT8/AS8,0),0)</f>
      </c>
      <c r="AW8" s="36">
        <v>8055</v>
      </c>
      <c r="AX8" s="36">
        <v>6158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16200</v>
      </c>
      <c r="BI8" s="36">
        <v>14076</v>
      </c>
      <c r="BJ8" s="36">
        <f>IF(BI8&gt;0,SUM(BI$7:BI8)-SUM(BH$7:BH8),0)</f>
      </c>
      <c r="BK8" s="118">
        <f>IF(BI8&gt;0,IF(BH8&gt;0,BI8/BH8,0),0)</f>
      </c>
      <c r="BL8" s="36">
        <v>7000</v>
      </c>
      <c r="BM8" s="36">
        <v>4875</v>
      </c>
      <c r="BN8" s="21">
        <f>IF(BM8&gt;0,SUM(BM$7:BM8)-SUM(BL$7:BL8),0)</f>
      </c>
      <c r="BO8" s="118">
        <f>IF(BM8&gt;0,IF(BL8&gt;0,BM8/BL8,0),0)</f>
      </c>
      <c r="BP8" s="36">
        <v>10000</v>
      </c>
      <c r="BQ8" s="36">
        <v>11395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2550</v>
      </c>
      <c r="CB8" s="36">
        <v>1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45</v>
      </c>
      <c r="C9" s="36">
        <v>12000</v>
      </c>
      <c r="D9" s="36">
        <v>14066</v>
      </c>
      <c r="E9" s="21">
        <f>IF(D9&gt;0,SUM(D$7:D9)-SUM(C$7:C9),0)</f>
      </c>
      <c r="F9" s="118">
        <f>IF(D9&gt;0,IF(C9&gt;0,D9/C9,0),0)</f>
      </c>
      <c r="G9" s="36">
        <v>12000</v>
      </c>
      <c r="H9" s="36">
        <v>10211</v>
      </c>
      <c r="I9" s="36">
        <f>IF(H9&gt;0,SUM(H$7:H9)-SUM(G$7:G9),0)</f>
      </c>
      <c r="J9" s="118">
        <f>IF(H9&gt;0,IF(G9&gt;0,H9/G9,0),0)</f>
      </c>
      <c r="K9" s="36">
        <v>12000</v>
      </c>
      <c r="L9" s="36">
        <v>13492</v>
      </c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>
        <v>11000</v>
      </c>
      <c r="W9" s="36">
        <v>12551</v>
      </c>
      <c r="X9" s="21">
        <f>IF(W9&gt;0,SUM(W$7:W9)-SUM(V$7:V9),0)</f>
      </c>
      <c r="Y9" s="118">
        <f>IF(W9&gt;0,IF(V9&gt;0,W9/V9,0),0)</f>
      </c>
      <c r="Z9" s="36">
        <v>11000</v>
      </c>
      <c r="AA9" s="36">
        <v>13346</v>
      </c>
      <c r="AB9" s="21">
        <f>IF(AA9&gt;0,SUM(AA$7:AA9)-SUM(Z$7:Z9),0)</f>
      </c>
      <c r="AC9" s="118">
        <f>IF(AA9&gt;0,IF(Z9&gt;0,AA9/Z9,0),0)</f>
      </c>
      <c r="AD9" s="36">
        <v>11000</v>
      </c>
      <c r="AE9" s="36">
        <v>12890</v>
      </c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>
        <v>8055</v>
      </c>
      <c r="AP9" s="36">
        <v>8535</v>
      </c>
      <c r="AQ9" s="36">
        <f>IF(AP9&gt;0,SUM(AP$7:AP9)-SUM(AO$7:AO9),0)</f>
      </c>
      <c r="AR9" s="118">
        <f>IF(AP9&gt;0,IF(AO9&gt;0,AP9/AO9,0),0)</f>
      </c>
      <c r="AS9" s="36">
        <v>8055</v>
      </c>
      <c r="AT9" s="36">
        <v>7214</v>
      </c>
      <c r="AU9" s="21">
        <f>IF(AT9&gt;0,SUM(AT$7:AT9)-SUM(AS$7:AS9),0)</f>
      </c>
      <c r="AV9" s="118">
        <f>IF(AT9&gt;0,IF(AS9&gt;0,AT9/AS9,0),0)</f>
      </c>
      <c r="AW9" s="36">
        <v>8055</v>
      </c>
      <c r="AX9" s="36">
        <v>5624</v>
      </c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>
        <v>16200</v>
      </c>
      <c r="BI9" s="36">
        <v>12399</v>
      </c>
      <c r="BJ9" s="36">
        <f>IF(BI9&gt;0,SUM(BI$7:BI9)-SUM(BH$7:BH9),0)</f>
      </c>
      <c r="BK9" s="118">
        <f>IF(BI9&gt;0,IF(BH9&gt;0,BI9/BH9,0),0)</f>
      </c>
      <c r="BL9" s="36">
        <v>7000</v>
      </c>
      <c r="BM9" s="36">
        <v>8974</v>
      </c>
      <c r="BN9" s="21">
        <f>IF(BM9&gt;0,SUM(BM$7:BM9)-SUM(BL$7:BL9),0)</f>
      </c>
      <c r="BO9" s="118">
        <f>IF(BM9&gt;0,IF(BL9&gt;0,BM9/BL9,0),0)</f>
      </c>
      <c r="BP9" s="36">
        <v>10000</v>
      </c>
      <c r="BQ9" s="36">
        <v>8773</v>
      </c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>
        <v>2550</v>
      </c>
      <c r="CB9" s="36">
        <v>1</v>
      </c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46</v>
      </c>
      <c r="C10" s="36">
        <v>12000</v>
      </c>
      <c r="D10" s="36">
        <v>6118</v>
      </c>
      <c r="E10" s="21">
        <f>IF(D10&gt;0,SUM(D$7:D10)-SUM(C$7:C10),0)</f>
      </c>
      <c r="F10" s="118">
        <f>IF(D10&gt;0,IF(C10&gt;0,D10/C10,0),0)</f>
      </c>
      <c r="G10" s="36">
        <v>12000</v>
      </c>
      <c r="H10" s="36">
        <v>8852</v>
      </c>
      <c r="I10" s="36">
        <f>IF(H10&gt;0,SUM(H$7:H10)-SUM(G$7:G10),0)</f>
      </c>
      <c r="J10" s="118">
        <f>IF(H10&gt;0,IF(G10&gt;0,H10/G10,0),0)</f>
      </c>
      <c r="K10" s="36">
        <v>12000</v>
      </c>
      <c r="L10" s="36">
        <v>13357</v>
      </c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>
        <v>11000</v>
      </c>
      <c r="W10" s="36">
        <v>9088</v>
      </c>
      <c r="X10" s="21">
        <f>IF(W10&gt;0,SUM(W$7:W10)-SUM(V$7:V10),0)</f>
      </c>
      <c r="Y10" s="118">
        <f>IF(W10&gt;0,IF(V10&gt;0,W10/V10,0),0)</f>
      </c>
      <c r="Z10" s="36">
        <v>11000</v>
      </c>
      <c r="AA10" s="36">
        <v>12636</v>
      </c>
      <c r="AB10" s="21">
        <f>IF(AA10&gt;0,SUM(AA$7:AA10)-SUM(Z$7:Z10),0)</f>
      </c>
      <c r="AC10" s="118">
        <f>IF(AA10&gt;0,IF(Z10&gt;0,AA10/Z10,0),0)</f>
      </c>
      <c r="AD10" s="36">
        <v>11000</v>
      </c>
      <c r="AE10" s="36">
        <v>11988</v>
      </c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>
        <v>8055</v>
      </c>
      <c r="AP10" s="36">
        <v>9346</v>
      </c>
      <c r="AQ10" s="36">
        <f>IF(AP10&gt;0,SUM(AP$7:AP10)-SUM(AO$7:AO10),0)</f>
      </c>
      <c r="AR10" s="118">
        <f>IF(AP10&gt;0,IF(AO10&gt;0,AP10/AO10,0),0)</f>
      </c>
      <c r="AS10" s="36">
        <v>8055</v>
      </c>
      <c r="AT10" s="36">
        <v>5590</v>
      </c>
      <c r="AU10" s="21">
        <f>IF(AT10&gt;0,SUM(AT$7:AT10)-SUM(AS$7:AS10),0)</f>
      </c>
      <c r="AV10" s="118">
        <f>IF(AT10&gt;0,IF(AS10&gt;0,AT10/AS10,0),0)</f>
      </c>
      <c r="AW10" s="36">
        <v>8055</v>
      </c>
      <c r="AX10" s="36">
        <v>6662</v>
      </c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>
        <v>16200</v>
      </c>
      <c r="BI10" s="36">
        <v>12973</v>
      </c>
      <c r="BJ10" s="36">
        <f>IF(BI10&gt;0,SUM(BI$7:BI10)-SUM(BH$7:BH10),0)</f>
      </c>
      <c r="BK10" s="118">
        <f>IF(BI10&gt;0,IF(BH10&gt;0,BI10/BH10,0),0)</f>
      </c>
      <c r="BL10" s="36">
        <v>7000</v>
      </c>
      <c r="BM10" s="36">
        <v>8627</v>
      </c>
      <c r="BN10" s="21">
        <f>IF(BM10&gt;0,SUM(BM$7:BM10)-SUM(BL$7:BL10),0)</f>
      </c>
      <c r="BO10" s="118">
        <f>IF(BM10&gt;0,IF(BL10&gt;0,BM10/BL10,0),0)</f>
      </c>
      <c r="BP10" s="36">
        <v>10000</v>
      </c>
      <c r="BQ10" s="36">
        <v>7168</v>
      </c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>
        <v>2550</v>
      </c>
      <c r="CB10" s="36">
        <v>2732</v>
      </c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40</v>
      </c>
      <c r="C11" s="36">
        <v>12000</v>
      </c>
      <c r="D11" s="36">
        <v>11459</v>
      </c>
      <c r="E11" s="21">
        <f>IF(D11&gt;0,SUM(D$7:D11)-SUM(C$7:C11),0)</f>
      </c>
      <c r="F11" s="118">
        <f>IF(D11&gt;0,IF(C11&gt;0,D11/C11,0),0)</f>
      </c>
      <c r="G11" s="36">
        <v>12000</v>
      </c>
      <c r="H11" s="36">
        <v>11602</v>
      </c>
      <c r="I11" s="36">
        <f>IF(H11&gt;0,SUM(H$7:H11)-SUM(G$7:G11),0)</f>
      </c>
      <c r="J11" s="118">
        <f>IF(H11&gt;0,IF(G11&gt;0,H11/G11,0),0)</f>
      </c>
      <c r="K11" s="36">
        <v>12000</v>
      </c>
      <c r="L11" s="36">
        <v>13801</v>
      </c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>
        <v>11000</v>
      </c>
      <c r="W11" s="36">
        <v>10175</v>
      </c>
      <c r="X11" s="21">
        <f>IF(W11&gt;0,SUM(W$7:W11)-SUM(V$7:V11),0)</f>
      </c>
      <c r="Y11" s="118">
        <f>IF(W11&gt;0,IF(V11&gt;0,W11/V11,0),0)</f>
      </c>
      <c r="Z11" s="36">
        <v>11000</v>
      </c>
      <c r="AA11" s="36">
        <v>11423</v>
      </c>
      <c r="AB11" s="21">
        <f>IF(AA11&gt;0,SUM(AA$7:AA11)-SUM(Z$7:Z11),0)</f>
      </c>
      <c r="AC11" s="118">
        <f>IF(AA11&gt;0,IF(Z11&gt;0,AA11/Z11,0),0)</f>
      </c>
      <c r="AD11" s="36">
        <v>11000</v>
      </c>
      <c r="AE11" s="36">
        <v>9122</v>
      </c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>
        <v>8055</v>
      </c>
      <c r="AP11" s="36">
        <v>8880</v>
      </c>
      <c r="AQ11" s="36">
        <f>IF(AP11&gt;0,SUM(AP$7:AP11)-SUM(AO$7:AO11),0)</f>
      </c>
      <c r="AR11" s="118">
        <f>IF(AP11&gt;0,IF(AO11&gt;0,AP11/AO11,0),0)</f>
      </c>
      <c r="AS11" s="36">
        <v>8055</v>
      </c>
      <c r="AT11" s="36">
        <v>8601</v>
      </c>
      <c r="AU11" s="21">
        <f>IF(AT11&gt;0,SUM(AT$7:AT11)-SUM(AS$7:AS11),0)</f>
      </c>
      <c r="AV11" s="118">
        <f>IF(AT11&gt;0,IF(AS11&gt;0,AT11/AS11,0),0)</f>
      </c>
      <c r="AW11" s="36">
        <v>8055</v>
      </c>
      <c r="AX11" s="36">
        <v>6950</v>
      </c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>
        <v>16200</v>
      </c>
      <c r="BI11" s="36">
        <v>16406</v>
      </c>
      <c r="BJ11" s="36">
        <f>IF(BI11&gt;0,SUM(BI$7:BI11)-SUM(BH$7:BH11),0)</f>
      </c>
      <c r="BK11" s="118">
        <f>IF(BI11&gt;0,IF(BH11&gt;0,BI11/BH11,0),0)</f>
      </c>
      <c r="BL11" s="36">
        <v>7000</v>
      </c>
      <c r="BM11" s="36">
        <v>8633</v>
      </c>
      <c r="BN11" s="21">
        <f>IF(BM11&gt;0,SUM(BM$7:BM11)-SUM(BL$7:BL11),0)</f>
      </c>
      <c r="BO11" s="118">
        <f>IF(BM11&gt;0,IF(BL11&gt;0,BM11/BL11,0),0)</f>
      </c>
      <c r="BP11" s="36">
        <v>10000</v>
      </c>
      <c r="BQ11" s="36">
        <v>4363</v>
      </c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>
        <v>2550</v>
      </c>
      <c r="CB11" s="36">
        <v>7921</v>
      </c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41</v>
      </c>
      <c r="C12" s="36">
        <v>12000</v>
      </c>
      <c r="D12" s="36">
        <v>6698</v>
      </c>
      <c r="E12" s="21">
        <f>IF(D12&gt;0,SUM(D$7:D12)-SUM(C$7:C12),0)</f>
      </c>
      <c r="F12" s="118">
        <f>IF(D12&gt;0,IF(C12&gt;0,D12/C12,0),0)</f>
      </c>
      <c r="G12" s="36">
        <v>12000</v>
      </c>
      <c r="H12" s="36">
        <v>6305</v>
      </c>
      <c r="I12" s="36">
        <f>IF(H12&gt;0,SUM(H$7:H12)-SUM(G$7:G12),0)</f>
      </c>
      <c r="J12" s="118">
        <f>IF(H12&gt;0,IF(G12&gt;0,H12/G12,0),0)</f>
      </c>
      <c r="K12" s="36">
        <v>12000</v>
      </c>
      <c r="L12" s="36">
        <v>5798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11000</v>
      </c>
      <c r="W12" s="36">
        <v>10107</v>
      </c>
      <c r="X12" s="21">
        <f>IF(W12&gt;0,SUM(W$7:W12)-SUM(V$7:V12),0)</f>
      </c>
      <c r="Y12" s="118">
        <f>IF(W12&gt;0,IF(V12&gt;0,W12/V12,0),0)</f>
      </c>
      <c r="Z12" s="36">
        <v>11000</v>
      </c>
      <c r="AA12" s="36">
        <v>7881</v>
      </c>
      <c r="AB12" s="21">
        <f>IF(AA12&gt;0,SUM(AA$7:AA12)-SUM(Z$7:Z12),0)</f>
      </c>
      <c r="AC12" s="118">
        <f>IF(AA12&gt;0,IF(Z12&gt;0,AA12/Z12,0),0)</f>
      </c>
      <c r="AD12" s="36">
        <v>11000</v>
      </c>
      <c r="AE12" s="36">
        <v>7790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8055</v>
      </c>
      <c r="AP12" s="36">
        <v>7460</v>
      </c>
      <c r="AQ12" s="36">
        <f>IF(AP12&gt;0,SUM(AP$7:AP12)-SUM(AO$7:AO12),0)</f>
      </c>
      <c r="AR12" s="118">
        <f>IF(AP12&gt;0,IF(AO12&gt;0,AP12/AO12,0),0)</f>
      </c>
      <c r="AS12" s="36">
        <v>8055</v>
      </c>
      <c r="AT12" s="36">
        <v>6564</v>
      </c>
      <c r="AU12" s="21">
        <f>IF(AT12&gt;0,SUM(AT$7:AT12)-SUM(AS$7:AS12),0)</f>
      </c>
      <c r="AV12" s="118">
        <f>IF(AT12&gt;0,IF(AS12&gt;0,AT12/AS12,0),0)</f>
      </c>
      <c r="AW12" s="36">
        <v>8055</v>
      </c>
      <c r="AX12" s="36">
        <v>3084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16200</v>
      </c>
      <c r="BI12" s="36">
        <v>11828</v>
      </c>
      <c r="BJ12" s="36">
        <f>IF(BI12&gt;0,SUM(BI$7:BI12)-SUM(BH$7:BH12),0)</f>
      </c>
      <c r="BK12" s="118">
        <f>IF(BI12&gt;0,IF(BH12&gt;0,BI12/BH12,0),0)</f>
      </c>
      <c r="BL12" s="36">
        <v>7000</v>
      </c>
      <c r="BM12" s="36">
        <v>5280</v>
      </c>
      <c r="BN12" s="21">
        <f>IF(BM12&gt;0,SUM(BM$7:BM12)-SUM(BL$7:BL12),0)</f>
      </c>
      <c r="BO12" s="118">
        <f>IF(BM12&gt;0,IF(BL12&gt;0,BM12/BL12,0),0)</f>
      </c>
      <c r="BP12" s="36">
        <v>10000</v>
      </c>
      <c r="BQ12" s="36">
        <v>3244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2550</v>
      </c>
      <c r="CB12" s="36">
        <v>1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42</v>
      </c>
      <c r="C13" s="36">
        <v>12000</v>
      </c>
      <c r="D13" s="36">
        <v>6306</v>
      </c>
      <c r="E13" s="21">
        <f>IF(D13&gt;0,SUM(D$7:D13)-SUM(C$7:C13),0)</f>
      </c>
      <c r="F13" s="118">
        <f>IF(D13&gt;0,IF(C13&gt;0,D13/C13,0),0)</f>
      </c>
      <c r="G13" s="36">
        <v>12000</v>
      </c>
      <c r="H13" s="36">
        <v>8176</v>
      </c>
      <c r="I13" s="36">
        <f>IF(H13&gt;0,SUM(H$7:H13)-SUM(G$7:G13),0)</f>
      </c>
      <c r="J13" s="118">
        <f>IF(H13&gt;0,IF(G13&gt;0,H13/G13,0),0)</f>
      </c>
      <c r="K13" s="36">
        <v>12000</v>
      </c>
      <c r="L13" s="36">
        <v>8696</v>
      </c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>
        <v>11000</v>
      </c>
      <c r="W13" s="36">
        <v>9735</v>
      </c>
      <c r="X13" s="21">
        <f>IF(W13&gt;0,SUM(W$7:W13)-SUM(V$7:V13),0)</f>
      </c>
      <c r="Y13" s="118">
        <f>IF(W13&gt;0,IF(V13&gt;0,W13/V13,0),0)</f>
      </c>
      <c r="Z13" s="36">
        <v>11000</v>
      </c>
      <c r="AA13" s="36">
        <v>11500</v>
      </c>
      <c r="AB13" s="21">
        <f>IF(AA13&gt;0,SUM(AA$7:AA13)-SUM(Z$7:Z13),0)</f>
      </c>
      <c r="AC13" s="118">
        <f>IF(AA13&gt;0,IF(Z13&gt;0,AA13/Z13,0),0)</f>
      </c>
      <c r="AD13" s="36">
        <v>11000</v>
      </c>
      <c r="AE13" s="36">
        <v>11250</v>
      </c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>
        <v>8055</v>
      </c>
      <c r="AP13" s="36">
        <v>11932</v>
      </c>
      <c r="AQ13" s="36">
        <f>IF(AP13&gt;0,SUM(AP$7:AP13)-SUM(AO$7:AO13),0)</f>
      </c>
      <c r="AR13" s="118">
        <f>IF(AP13&gt;0,IF(AO13&gt;0,AP13/AO13,0),0)</f>
      </c>
      <c r="AS13" s="36">
        <v>8055</v>
      </c>
      <c r="AT13" s="36">
        <v>7888</v>
      </c>
      <c r="AU13" s="21">
        <f>IF(AT13&gt;0,SUM(AT$7:AT13)-SUM(AS$7:AS13),0)</f>
      </c>
      <c r="AV13" s="118">
        <f>IF(AT13&gt;0,IF(AS13&gt;0,AT13/AS13,0),0)</f>
      </c>
      <c r="AW13" s="36">
        <v>8055</v>
      </c>
      <c r="AX13" s="36">
        <v>5866</v>
      </c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>
        <v>16200</v>
      </c>
      <c r="BI13" s="36">
        <v>21756</v>
      </c>
      <c r="BJ13" s="36">
        <f>IF(BI13&gt;0,SUM(BI$7:BI13)-SUM(BH$7:BH13),0)</f>
      </c>
      <c r="BK13" s="118">
        <f>IF(BI13&gt;0,IF(BH13&gt;0,BI13/BH13,0),0)</f>
      </c>
      <c r="BL13" s="36">
        <v>7000</v>
      </c>
      <c r="BM13" s="36">
        <v>4964</v>
      </c>
      <c r="BN13" s="21">
        <f>IF(BM13&gt;0,SUM(BM$7:BM13)-SUM(BL$7:BL13),0)</f>
      </c>
      <c r="BO13" s="118">
        <f>IF(BM13&gt;0,IF(BL13&gt;0,BM13/BL13,0),0)</f>
      </c>
      <c r="BP13" s="36">
        <v>10000</v>
      </c>
      <c r="BQ13" s="36">
        <v>14182</v>
      </c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>
        <v>2550</v>
      </c>
      <c r="CB13" s="36">
        <v>1</v>
      </c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43</v>
      </c>
      <c r="C14" s="36"/>
      <c r="D14" s="36"/>
      <c r="E14" s="21">
        <f>IF(D14&gt;0,SUM(D$7:D14)-SUM(C$7:C14),0)</f>
      </c>
      <c r="F14" s="118">
        <f>IF(D14&gt;0,IF(C14&gt;0,D14/C14,0),0)</f>
      </c>
      <c r="G14" s="36"/>
      <c r="H14" s="36"/>
      <c r="I14" s="36">
        <f>IF(H14&gt;0,SUM(H$7:H14)-SUM(G$7:G14),0)</f>
      </c>
      <c r="J14" s="118">
        <f>IF(H14&gt;0,IF(G14&gt;0,H14/G14,0),0)</f>
      </c>
      <c r="K14" s="36"/>
      <c r="L14" s="36"/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/>
      <c r="W14" s="36"/>
      <c r="X14" s="21">
        <f>IF(W14&gt;0,SUM(W$7:W14)-SUM(V$7:V14),0)</f>
      </c>
      <c r="Y14" s="118">
        <f>IF(W14&gt;0,IF(V14&gt;0,W14/V14,0),0)</f>
      </c>
      <c r="Z14" s="36"/>
      <c r="AA14" s="36"/>
      <c r="AB14" s="21">
        <f>IF(AA14&gt;0,SUM(AA$7:AA14)-SUM(Z$7:Z14),0)</f>
      </c>
      <c r="AC14" s="118">
        <f>IF(AA14&gt;0,IF(Z14&gt;0,AA14/Z14,0),0)</f>
      </c>
      <c r="AD14" s="36"/>
      <c r="AE14" s="36"/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/>
      <c r="AP14" s="36"/>
      <c r="AQ14" s="36">
        <f>IF(AP14&gt;0,SUM(AP$7:AP15)-SUM(AO$7:AO14),0)</f>
      </c>
      <c r="AR14" s="118">
        <f>IF(AP14&gt;0,IF(AO14&gt;0,AP14/AO14,0),0)</f>
      </c>
      <c r="AS14" s="36"/>
      <c r="AT14" s="36"/>
      <c r="AU14" s="21">
        <f>IF(AT14&gt;0,SUM(AT$7:AT14)-SUM(AS$7:AS14),0)</f>
      </c>
      <c r="AV14" s="118">
        <f>IF(AT14&gt;0,IF(AS14&gt;0,AT14/AS14,0),0)</f>
      </c>
      <c r="AW14" s="36"/>
      <c r="AX14" s="36"/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/>
      <c r="BI14" s="36"/>
      <c r="BJ14" s="36">
        <f>IF(BI14&gt;0,SUM(BI$7:BI14)-SUM(BH$7:BH14),0)</f>
      </c>
      <c r="BK14" s="118">
        <f>IF(BI14&gt;0,IF(BH14&gt;0,BI14/BH14,0),0)</f>
      </c>
      <c r="BL14" s="36"/>
      <c r="BM14" s="36"/>
      <c r="BN14" s="21">
        <f>IF(BM14&gt;0,SUM(BM$7:BM14)-SUM(BL$7:BL14),0)</f>
      </c>
      <c r="BO14" s="118">
        <f>IF(BM14&gt;0,IF(BL14&gt;0,BM14/BL14,0),0)</f>
      </c>
      <c r="BP14" s="36"/>
      <c r="BQ14" s="36"/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/>
      <c r="CB14" s="36"/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44</v>
      </c>
      <c r="C15" s="36">
        <v>12000</v>
      </c>
      <c r="D15" s="36">
        <v>7540</v>
      </c>
      <c r="E15" s="21">
        <f>IF(D15&gt;0,SUM(D$7:D15)-SUM(C$7:C15),0)</f>
      </c>
      <c r="F15" s="118">
        <f>IF(D15&gt;0,IF(C15&gt;0,D15/C15,0),0)</f>
      </c>
      <c r="G15" s="36">
        <v>12000</v>
      </c>
      <c r="H15" s="36">
        <v>9240</v>
      </c>
      <c r="I15" s="36">
        <f>IF(H15&gt;0,SUM(H$7:H15)-SUM(G$7:G15),0)</f>
      </c>
      <c r="J15" s="118">
        <f>IF(H15&gt;0,IF(K15&gt;0,H15/K15,0),0)</f>
      </c>
      <c r="K15" s="36">
        <v>12000</v>
      </c>
      <c r="L15" s="36">
        <v>14482</v>
      </c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>
        <v>11000</v>
      </c>
      <c r="W15" s="36">
        <v>6352</v>
      </c>
      <c r="X15" s="21">
        <f>IF(W15&gt;0,SUM(W$7:W15)-SUM(V$7:V15),0)</f>
      </c>
      <c r="Y15" s="118">
        <f>IF(W15&gt;0,IF(V15&gt;0,W15/V15,0),0)</f>
      </c>
      <c r="Z15" s="36">
        <v>11000</v>
      </c>
      <c r="AA15" s="36">
        <v>9632</v>
      </c>
      <c r="AB15" s="21">
        <f>IF(AA15&gt;0,SUM(AA$7:AA15)-SUM(Z$7:Z15),0)</f>
      </c>
      <c r="AC15" s="118">
        <f>IF(AA15&gt;0,IF(Z15&gt;0,AA15/Z15,0),0)</f>
      </c>
      <c r="AD15" s="36">
        <v>11000</v>
      </c>
      <c r="AE15" s="36">
        <v>8777</v>
      </c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>
        <v>8055</v>
      </c>
      <c r="AP15" s="36">
        <v>6252</v>
      </c>
      <c r="AQ15" s="36">
        <f>IF(AP15&gt;0,SUM(AP$7:AP15)-SUM(AO$7:AO15),0)</f>
      </c>
      <c r="AR15" s="118">
        <f>IF(AP15&gt;0,IF(AO15&gt;0,AP15/AO15,0),0)</f>
      </c>
      <c r="AS15" s="36">
        <v>8055</v>
      </c>
      <c r="AT15" s="36">
        <v>9234</v>
      </c>
      <c r="AU15" s="21">
        <f>IF(AT15&gt;0,SUM(AT$7:AT15)-SUM(AS$7:AS15),0)</f>
      </c>
      <c r="AV15" s="118">
        <f>IF(AT15&gt;0,IF(AS15&gt;0,AT15/AS15,0),0)</f>
      </c>
      <c r="AW15" s="36">
        <v>8055</v>
      </c>
      <c r="AX15" s="36">
        <v>6076</v>
      </c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>
        <v>16200</v>
      </c>
      <c r="BI15" s="36">
        <v>16595</v>
      </c>
      <c r="BJ15" s="36">
        <f>IF(BI15&gt;0,SUM(BI$7:BI15)-SUM(BH$7:BH15),0)</f>
      </c>
      <c r="BK15" s="118">
        <f>IF(BI15&gt;0,IF(BH15&gt;0,BI15/BH15,0),0)</f>
      </c>
      <c r="BL15" s="36">
        <v>7000</v>
      </c>
      <c r="BM15" s="36">
        <v>4952</v>
      </c>
      <c r="BN15" s="21">
        <f>IF(BM15&gt;0,SUM(BM$7:BM15)-SUM(BL$7:BL15),0)</f>
      </c>
      <c r="BO15" s="118">
        <f>IF(BM15&gt;0,IF(BL15&gt;0,BM15/BL15,0),0)</f>
      </c>
      <c r="BP15" s="36">
        <v>10000</v>
      </c>
      <c r="BQ15" s="36">
        <v>11620</v>
      </c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>
        <v>2550</v>
      </c>
      <c r="CB15" s="36">
        <v>1</v>
      </c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45</v>
      </c>
      <c r="C16" s="36">
        <v>12000</v>
      </c>
      <c r="D16" s="36">
        <v>9262</v>
      </c>
      <c r="E16" s="21">
        <f>IF(D16&gt;0,SUM(D$7:D16)-SUM(C$7:C16),0)</f>
      </c>
      <c r="F16" s="118">
        <f>IF(D16&gt;0,IF(C16&gt;0,D16/C16,0),0)</f>
      </c>
      <c r="G16" s="36">
        <v>12000</v>
      </c>
      <c r="H16" s="36">
        <v>1940</v>
      </c>
      <c r="I16" s="36">
        <f>IF(H16&gt;0,SUM(H$7:H16)-SUM(G$7:G16),0)</f>
      </c>
      <c r="J16" s="118">
        <f>IF(H16&gt;0,IF(K16&gt;0,H16/K16,0),0)</f>
      </c>
      <c r="K16" s="36">
        <v>12000</v>
      </c>
      <c r="L16" s="36">
        <v>10993</v>
      </c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>
        <v>11000</v>
      </c>
      <c r="W16" s="36">
        <v>9292</v>
      </c>
      <c r="X16" s="21">
        <f>IF(W16&gt;0,SUM(W$7:W16)-SUM(V$7:V16),0)</f>
      </c>
      <c r="Y16" s="118">
        <f>IF(W16&gt;0,IF(V16&gt;0,W16/V16,0),0)</f>
      </c>
      <c r="Z16" s="36">
        <v>11000</v>
      </c>
      <c r="AA16" s="36">
        <v>6134</v>
      </c>
      <c r="AB16" s="21">
        <f>IF(AA16&gt;0,SUM(AA$7:AA16)-SUM(Z$7:Z16),0)</f>
      </c>
      <c r="AC16" s="118">
        <f>IF(AA16&gt;0,IF(Z16&gt;0,AA16/Z16,0),0)</f>
      </c>
      <c r="AD16" s="36">
        <v>11000</v>
      </c>
      <c r="AE16" s="36">
        <v>8685</v>
      </c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>
        <v>8055</v>
      </c>
      <c r="AP16" s="36">
        <v>10989</v>
      </c>
      <c r="AQ16" s="36">
        <f>IF(AP16&gt;0,SUM(AP$7:AP16)-SUM(AO$7:AO16),0)</f>
      </c>
      <c r="AR16" s="118">
        <f>IF(AP16&gt;0,IF(AO16&gt;0,AP16/AO16,0),0)</f>
      </c>
      <c r="AS16" s="36">
        <v>8055</v>
      </c>
      <c r="AT16" s="36">
        <v>7464</v>
      </c>
      <c r="AU16" s="21">
        <f>IF(AT16&gt;0,SUM(AT$7:AT16)-SUM(AS$7:AS16),0)</f>
      </c>
      <c r="AV16" s="118">
        <f>IF(AT16&gt;0,IF(AS16&gt;0,AT16/AS16,0),0)</f>
      </c>
      <c r="AW16" s="36">
        <v>8055</v>
      </c>
      <c r="AX16" s="36">
        <v>5485</v>
      </c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>
        <v>16200</v>
      </c>
      <c r="BI16" s="36">
        <v>18685</v>
      </c>
      <c r="BJ16" s="36">
        <f>IF(BI16&gt;0,SUM(BI$7:BI16)-SUM(BH$7:BH16),0)</f>
      </c>
      <c r="BK16" s="118">
        <f>IF(BI16&gt;0,IF(BH16&gt;0,BI16/BH16,0),0)</f>
      </c>
      <c r="BL16" s="36">
        <v>7000</v>
      </c>
      <c r="BM16" s="36">
        <v>5256</v>
      </c>
      <c r="BN16" s="21">
        <f>IF(BM16&gt;0,SUM(BM$7:BM16)-SUM(BL$7:BL16),0)</f>
      </c>
      <c r="BO16" s="118">
        <f>IF(BM16&gt;0,IF(BL16&gt;0,BM16/BL16,0),0)</f>
      </c>
      <c r="BP16" s="36">
        <v>10000</v>
      </c>
      <c r="BQ16" s="36">
        <v>9780</v>
      </c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>
        <v>2550</v>
      </c>
      <c r="CB16" s="36">
        <v>1</v>
      </c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46</v>
      </c>
      <c r="C17" s="36">
        <v>12000</v>
      </c>
      <c r="D17" s="36">
        <v>8405</v>
      </c>
      <c r="E17" s="21">
        <f>IF(D17&gt;0,SUM(D$7:D17)-SUM(C$7:C17),0)</f>
      </c>
      <c r="F17" s="118">
        <f>IF(D17&gt;0,IF(C17&gt;0,D17/C17,0),0)</f>
      </c>
      <c r="G17" s="36">
        <v>12000</v>
      </c>
      <c r="H17" s="36">
        <v>5842</v>
      </c>
      <c r="I17" s="36">
        <f>IF(H17&gt;0,SUM(H$7:H17)-SUM(G$7:G17),0)</f>
      </c>
      <c r="J17" s="118">
        <f>IF(H17&gt;0,IF(K17&gt;0,H17/K17,0),0)</f>
      </c>
      <c r="K17" s="36">
        <v>12000</v>
      </c>
      <c r="L17" s="36">
        <v>5220</v>
      </c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>
        <v>11000</v>
      </c>
      <c r="W17" s="36">
        <v>7270</v>
      </c>
      <c r="X17" s="21">
        <f>IF(W17&gt;0,SUM(W$7:W17)-SUM(V$7:V17),0)</f>
      </c>
      <c r="Y17" s="118">
        <f>IF(W17&gt;0,IF(V17&gt;0,W17/V17,0),0)</f>
      </c>
      <c r="Z17" s="36">
        <v>11000</v>
      </c>
      <c r="AA17" s="36">
        <v>12899</v>
      </c>
      <c r="AB17" s="21">
        <f>IF(AA17&gt;0,SUM(AA$7:AA17)-SUM(Z$7:Z17),0)</f>
      </c>
      <c r="AC17" s="118">
        <f>IF(AA17&gt;0,IF(Z17&gt;0,AA17/Z17,0),0)</f>
      </c>
      <c r="AD17" s="36">
        <v>11000</v>
      </c>
      <c r="AE17" s="36">
        <v>8754</v>
      </c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>
        <v>8055</v>
      </c>
      <c r="AP17" s="36">
        <v>8506</v>
      </c>
      <c r="AQ17" s="36">
        <f>IF(AP17&gt;0,SUM(AP$7:AP17)-SUM(AO$7:AO17),0)</f>
      </c>
      <c r="AR17" s="118">
        <f>IF(AP17&gt;0,IF(AO17&gt;0,AP17/AO17,0),0)</f>
      </c>
      <c r="AS17" s="36">
        <v>8055</v>
      </c>
      <c r="AT17" s="36">
        <v>7333</v>
      </c>
      <c r="AU17" s="21">
        <f>IF(AT17&gt;0,SUM(AT$7:AT17)-SUM(AS$7:AS17),0)</f>
      </c>
      <c r="AV17" s="118">
        <f>IF(AT17&gt;0,IF(AS17&gt;0,AT17/AS17,0),0)</f>
      </c>
      <c r="AW17" s="36">
        <v>8055</v>
      </c>
      <c r="AX17" s="36">
        <v>6226</v>
      </c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>
        <v>16200</v>
      </c>
      <c r="BI17" s="36">
        <v>16207</v>
      </c>
      <c r="BJ17" s="36">
        <f>IF(BI17&gt;0,SUM(BI$7:BI17)-SUM(BH$7:BH17),0)</f>
      </c>
      <c r="BK17" s="118">
        <f>IF(BI17&gt;0,IF(BH17&gt;0,BI17/BH17,0),0)</f>
      </c>
      <c r="BL17" s="36">
        <v>7000</v>
      </c>
      <c r="BM17" s="36">
        <v>5862</v>
      </c>
      <c r="BN17" s="21">
        <f>IF(BM17&gt;0,SUM(BM$7:BM17)-SUM(BL$7:BL17),0)</f>
      </c>
      <c r="BO17" s="118">
        <f>IF(BM17&gt;0,IF(BL17&gt;0,BM17/BL17,0),0)</f>
      </c>
      <c r="BP17" s="36">
        <v>10000</v>
      </c>
      <c r="BQ17" s="36">
        <v>4514</v>
      </c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>
        <v>2550</v>
      </c>
      <c r="CB17" s="36">
        <v>300</v>
      </c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40</v>
      </c>
      <c r="C18" s="36">
        <v>12000</v>
      </c>
      <c r="D18" s="36">
        <v>4850</v>
      </c>
      <c r="E18" s="21">
        <f>IF(D18&gt;0,SUM(D$7:D18)-SUM(C$7:C18),0)</f>
      </c>
      <c r="F18" s="118">
        <f>IF(D18&gt;0,IF(C18&gt;0,D18/C18,0),0)</f>
      </c>
      <c r="G18" s="36">
        <v>12000</v>
      </c>
      <c r="H18" s="36">
        <v>10857</v>
      </c>
      <c r="I18" s="36">
        <f>IF(H18&gt;0,SUM(H$7:H18)-SUM(G$7:G18),0)</f>
      </c>
      <c r="J18" s="118">
        <f>IF(H18&gt;0,IF(K18&gt;0,H18/K18,0),0)</f>
      </c>
      <c r="K18" s="36">
        <v>12000</v>
      </c>
      <c r="L18" s="36">
        <v>12820</v>
      </c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>
        <v>11000</v>
      </c>
      <c r="W18" s="36">
        <v>10483</v>
      </c>
      <c r="X18" s="21">
        <f>IF(W18&gt;0,SUM(W$7:W18)-SUM(V$7:V18),0)</f>
      </c>
      <c r="Y18" s="118">
        <f>IF(W18&gt;0,IF(V18&gt;0,W18/V18,0),0)</f>
      </c>
      <c r="Z18" s="36">
        <v>11000</v>
      </c>
      <c r="AA18" s="36">
        <v>11299</v>
      </c>
      <c r="AB18" s="21">
        <f>IF(AA18&gt;0,SUM(AA$7:AA18)-SUM(Z$7:Z18),0)</f>
      </c>
      <c r="AC18" s="118">
        <f>IF(AA18&gt;0,IF(Z18&gt;0,AA18/Z18,0),0)</f>
      </c>
      <c r="AD18" s="36">
        <v>11000</v>
      </c>
      <c r="AE18" s="36">
        <v>10027</v>
      </c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>
        <v>8055</v>
      </c>
      <c r="AP18" s="36">
        <v>9520</v>
      </c>
      <c r="AQ18" s="36">
        <f>IF(AP18&gt;0,SUM(AP$7:AP18)-SUM(AO$7:AO18),0)</f>
      </c>
      <c r="AR18" s="118">
        <f>IF(AP18&gt;0,IF(AO18&gt;0,AP18/AO18,0),0)</f>
      </c>
      <c r="AS18" s="36">
        <v>8055</v>
      </c>
      <c r="AT18" s="36">
        <v>9104</v>
      </c>
      <c r="AU18" s="21">
        <f>IF(AT18&gt;0,SUM(AT$7:AT18)-SUM(AS$7:AS18),0)</f>
      </c>
      <c r="AV18" s="118">
        <f>IF(AT18&gt;0,IF(AS18&gt;0,AT18/AS18,0),0)</f>
      </c>
      <c r="AW18" s="36">
        <v>8055</v>
      </c>
      <c r="AX18" s="36">
        <v>5321</v>
      </c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>
        <v>16200</v>
      </c>
      <c r="BI18" s="36">
        <v>18073</v>
      </c>
      <c r="BJ18" s="36">
        <f>IF(BI18&gt;0,SUM(BI$7:BI18)-SUM(BH$7:BH18),0)</f>
      </c>
      <c r="BK18" s="118">
        <f>IF(BI18&gt;0,IF(BH18&gt;0,BI18/BH18,0),0)</f>
      </c>
      <c r="BL18" s="36">
        <v>7000</v>
      </c>
      <c r="BM18" s="36">
        <v>5872</v>
      </c>
      <c r="BN18" s="21">
        <f>IF(BM18&gt;0,SUM(BM$7:BM18)-SUM(BL$7:BL18),0)</f>
      </c>
      <c r="BO18" s="118">
        <f>IF(BM18&gt;0,IF(BL18&gt;0,BM18/BL18,0),0)</f>
      </c>
      <c r="BP18" s="36">
        <v>10000</v>
      </c>
      <c r="BQ18" s="36">
        <v>4499</v>
      </c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>
        <v>2550</v>
      </c>
      <c r="CB18" s="36">
        <v>1</v>
      </c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41</v>
      </c>
      <c r="C19" s="36"/>
      <c r="D19" s="36">
        <v>20580</v>
      </c>
      <c r="E19" s="21">
        <f>IF(D19&gt;0,SUM(D$7:D19)-SUM(C$7:C19),0)</f>
      </c>
      <c r="F19" s="118">
        <f>IF(D19&gt;0,IF(C19&gt;0,D19/C19,0),0)</f>
      </c>
      <c r="G19" s="36"/>
      <c r="H19" s="36"/>
      <c r="I19" s="36">
        <f>IF(H19&gt;0,SUM(H$7:H19)-SUM(G$7:G19),0)</f>
      </c>
      <c r="J19" s="118">
        <f>IF(H19&gt;0,IF(K19&gt;0,H19/K19,0),0)</f>
      </c>
      <c r="K19" s="36"/>
      <c r="L19" s="36"/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/>
      <c r="W19" s="36">
        <v>31625</v>
      </c>
      <c r="X19" s="21">
        <f>IF(W19&gt;0,SUM(W$7:W19)-SUM(V$7:V19),0)</f>
      </c>
      <c r="Y19" s="118">
        <f>IF(W19&gt;0,IF(V19&gt;0,W19/V19,0),0)</f>
      </c>
      <c r="Z19" s="36"/>
      <c r="AA19" s="36"/>
      <c r="AB19" s="21">
        <f>IF(AA19&gt;0,SUM(AA$7:AA19)-SUM(Z$7:Z19),0)</f>
      </c>
      <c r="AC19" s="118">
        <f>IF(AA19&gt;0,IF(Z19&gt;0,AA19/Z19,0),0)</f>
      </c>
      <c r="AD19" s="36"/>
      <c r="AE19" s="36"/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/>
      <c r="AP19" s="36">
        <v>16180</v>
      </c>
      <c r="AQ19" s="36">
        <f>IF(AP19&gt;0,SUM(AP$7:AP19)-SUM(AO$7:AO19),0)</f>
      </c>
      <c r="AR19" s="118">
        <f>IF(AP19&gt;0,IF(AO19&gt;0,AP19/AO19,0),0)</f>
      </c>
      <c r="AS19" s="36"/>
      <c r="AT19" s="36"/>
      <c r="AU19" s="21">
        <f>IF(AT19&gt;0,SUM(AT$7:AT19)-SUM(AS$7:AS19),0)</f>
      </c>
      <c r="AV19" s="118">
        <f>IF(AT19&gt;0,IF(AS19&gt;0,AT19/AS19,0),0)</f>
      </c>
      <c r="AW19" s="36"/>
      <c r="AX19" s="36"/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/>
      <c r="BI19" s="36">
        <v>18492</v>
      </c>
      <c r="BJ19" s="36">
        <f>IF(BI19&gt;0,SUM(BI$7:BI19)-SUM(BH$7:BH19),0)</f>
      </c>
      <c r="BK19" s="118">
        <f>IF(BI19&gt;0,IF(BH19&gt;0,BI19/BH19,0),0)</f>
      </c>
      <c r="BL19" s="36"/>
      <c r="BM19" s="36">
        <v>6168</v>
      </c>
      <c r="BN19" s="21">
        <f>IF(BM19&gt;0,SUM(BM$7:BM19)-SUM(BL$7:BL19),0)</f>
      </c>
      <c r="BO19" s="118">
        <f>IF(BM19&gt;0,IF(BL19&gt;0,BM19/BL19,0),0)</f>
      </c>
      <c r="BP19" s="36"/>
      <c r="BQ19" s="36">
        <v>5142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/>
      <c r="CB19" s="36"/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42</v>
      </c>
      <c r="C20" s="36"/>
      <c r="D20" s="36"/>
      <c r="E20" s="21">
        <f>IF(D20&gt;0,SUM(D$7:D20)-SUM(C$7:C20),0)</f>
      </c>
      <c r="F20" s="118">
        <f>IF(D20&gt;0,IF(C20&gt;0,D20/C20,0),0)</f>
      </c>
      <c r="G20" s="36"/>
      <c r="H20" s="36"/>
      <c r="I20" s="36">
        <f>IF(H20&gt;0,SUM(H$7:H20)-SUM(G$7:G20),0)</f>
      </c>
      <c r="J20" s="118">
        <f>IF(H20&gt;0,IF(K20&gt;0,H20/K20,0),0)</f>
      </c>
      <c r="K20" s="36"/>
      <c r="L20" s="36"/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/>
      <c r="W20" s="36"/>
      <c r="X20" s="21">
        <f>IF(W20&gt;0,SUM(W$7:W20)-SUM(V$7:V20),0)</f>
      </c>
      <c r="Y20" s="118">
        <f>IF(W20&gt;0,IF(V20&gt;0,W20/V20,0),0)</f>
      </c>
      <c r="Z20" s="36"/>
      <c r="AA20" s="36"/>
      <c r="AB20" s="21">
        <f>IF(AA20&gt;0,SUM(AA$7:AA20)-SUM(Z$7:Z20),0)</f>
      </c>
      <c r="AC20" s="118">
        <f>IF(AA20&gt;0,IF(Z20&gt;0,AA20/Z20,0),0)</f>
      </c>
      <c r="AD20" s="36"/>
      <c r="AE20" s="36"/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/>
      <c r="AP20" s="36"/>
      <c r="AQ20" s="36">
        <f>IF(AP20&gt;0,SUM(AP$7:AP20)-SUM(AO$7:AO20),0)</f>
      </c>
      <c r="AR20" s="118">
        <f>IF(AP20&gt;0,IF(AO20&gt;0,AP20/AO20,0),0)</f>
      </c>
      <c r="AS20" s="36"/>
      <c r="AT20" s="36"/>
      <c r="AU20" s="21">
        <f>IF(AT20&gt;0,SUM(AT$7:AT20)-SUM(AS$7:AS20),0)</f>
      </c>
      <c r="AV20" s="118">
        <f>IF(AT20&gt;0,IF(AS20&gt;0,AT20/AS20,0),0)</f>
      </c>
      <c r="AW20" s="36"/>
      <c r="AX20" s="36"/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/>
      <c r="BI20" s="36"/>
      <c r="BJ20" s="36">
        <f>IF(BI20&gt;0,SUM(BI$7:BI20)-SUM(BH$7:BH20),0)</f>
      </c>
      <c r="BK20" s="118">
        <f>IF(BI20&gt;0,IF(BH20&gt;0,BI20/BH20,0),0)</f>
      </c>
      <c r="BL20" s="36"/>
      <c r="BM20" s="36"/>
      <c r="BN20" s="21">
        <f>IF(BM20&gt;0,SUM(BM$7:BM20)-SUM(BL$7:BL20),0)</f>
      </c>
      <c r="BO20" s="118">
        <f>IF(BM20&gt;0,IF(BL20&gt;0,BM20/BL20,0),0)</f>
      </c>
      <c r="BP20" s="36"/>
      <c r="BQ20" s="36"/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/>
      <c r="CB20" s="36"/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43</v>
      </c>
      <c r="C21" s="36"/>
      <c r="D21" s="36"/>
      <c r="E21" s="21">
        <f>IF(D21&gt;0,SUM(D$7:D21)-SUM(C$7:C21),0)</f>
      </c>
      <c r="F21" s="118">
        <f>IF(D21&gt;0,IF(C21&gt;0,D21/C21,0),0)</f>
      </c>
      <c r="G21" s="36"/>
      <c r="H21" s="36"/>
      <c r="I21" s="36">
        <f>IF(H21&gt;0,SUM(H$7:H21)-SUM(G$7:G21),0)</f>
      </c>
      <c r="J21" s="118">
        <f>IF(H21&gt;0,IF(K21&gt;0,H21/K21,0),0)</f>
      </c>
      <c r="K21" s="36">
        <v>12000</v>
      </c>
      <c r="L21" s="36">
        <v>5820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/>
      <c r="W21" s="36"/>
      <c r="X21" s="21">
        <f>IF(W21&gt;0,SUM(W$7:W21)-SUM(V$7:V21),0)</f>
      </c>
      <c r="Y21" s="118">
        <f>IF(W21&gt;0,IF(V21&gt;0,W21/V21,0),0)</f>
      </c>
      <c r="Z21" s="36"/>
      <c r="AA21" s="36"/>
      <c r="AB21" s="21">
        <f>IF(AA21&gt;0,SUM(AA$7:AA21)-SUM(Z$7:Z21),0)</f>
      </c>
      <c r="AC21" s="118">
        <f>IF(AA21&gt;0,IF(Z21&gt;0,AA21/Z21,0),0)</f>
      </c>
      <c r="AD21" s="36">
        <v>11000</v>
      </c>
      <c r="AE21" s="36">
        <v>11031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/>
      <c r="AP21" s="36"/>
      <c r="AQ21" s="36">
        <f>IF(AP21&gt;0,SUM(AP$7:AP21)-SUM(AO$7:AO21),0)</f>
      </c>
      <c r="AR21" s="118">
        <f>IF(AP21&gt;0,IF(AO21&gt;0,AP21/AO21,0),0)</f>
      </c>
      <c r="AS21" s="36"/>
      <c r="AT21" s="36"/>
      <c r="AU21" s="21">
        <f>IF(AT21&gt;0,SUM(AT$7:AT21)-SUM(AS$7:AS21),0)</f>
      </c>
      <c r="AV21" s="118">
        <f>IF(AT21&gt;0,IF(AS21&gt;0,AT21/AS21,0),0)</f>
      </c>
      <c r="AW21" s="36">
        <v>8055</v>
      </c>
      <c r="AX21" s="36">
        <v>5150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/>
      <c r="BI21" s="36"/>
      <c r="BJ21" s="36">
        <f>IF(BI21&gt;0,SUM(BI$7:BI21)-SUM(BH$7:BH21),0)</f>
      </c>
      <c r="BK21" s="118">
        <f>IF(BI21&gt;0,IF(BH21&gt;0,BI21/BH21,0),0)</f>
      </c>
      <c r="BL21" s="36"/>
      <c r="BM21" s="36"/>
      <c r="BN21" s="21">
        <f>IF(BM21&gt;0,SUM(BM$7:BM21)-SUM(BL$7:BL21),0)</f>
      </c>
      <c r="BO21" s="118">
        <f>IF(BM21&gt;0,IF(BL21&gt;0,BM21/BL21,0),0)</f>
      </c>
      <c r="BP21" s="36"/>
      <c r="BQ21" s="36"/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/>
      <c r="CB21" s="36"/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44</v>
      </c>
      <c r="C22" s="36">
        <v>12000</v>
      </c>
      <c r="D22" s="36">
        <v>7692</v>
      </c>
      <c r="E22" s="21">
        <f>IF(D22&gt;0,SUM(D$7:D22)-SUM(C$7:C22),0)</f>
      </c>
      <c r="F22" s="118">
        <f>IF(D22&gt;0,IF(C22&gt;0,D22/C22,0),0)</f>
      </c>
      <c r="G22" s="36">
        <v>12000</v>
      </c>
      <c r="H22" s="36">
        <v>11181</v>
      </c>
      <c r="I22" s="36">
        <f>IF(H22&gt;0,SUM(H$7:H22)-SUM(G$7:G22),0)</f>
      </c>
      <c r="J22" s="118">
        <f>IF(H22&gt;0,IF(K22&gt;0,H22/K22,0),0)</f>
      </c>
      <c r="K22" s="36">
        <v>12000</v>
      </c>
      <c r="L22" s="36">
        <v>12242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11000</v>
      </c>
      <c r="W22" s="36">
        <v>10117</v>
      </c>
      <c r="X22" s="21">
        <f>IF(W22&gt;0,SUM(W$7:W22)-SUM(V$7:V22),0)</f>
      </c>
      <c r="Y22" s="118">
        <f>IF(W22&gt;0,IF(V22&gt;0,W22/V22,0),0)</f>
      </c>
      <c r="Z22" s="36">
        <v>11000</v>
      </c>
      <c r="AA22" s="36">
        <v>14554</v>
      </c>
      <c r="AB22" s="21">
        <f>IF(AA22&gt;0,SUM(AA$7:AA22)-SUM(Z$7:Z22),0)</f>
      </c>
      <c r="AC22" s="118">
        <f>IF(AA22&gt;0,IF(Z22&gt;0,AA22/Z22,0),0)</f>
      </c>
      <c r="AD22" s="36">
        <v>11000</v>
      </c>
      <c r="AE22" s="36">
        <v>11534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8055</v>
      </c>
      <c r="AP22" s="36">
        <v>7303</v>
      </c>
      <c r="AQ22" s="36">
        <f>IF(AP22&gt;0,SUM(AP$7:AP22)-SUM(AO$7:AO22),0)</f>
      </c>
      <c r="AR22" s="118">
        <f>IF(AP22&gt;0,IF(AO22&gt;0,AP22/AO22,0),0)</f>
      </c>
      <c r="AS22" s="36">
        <v>8055</v>
      </c>
      <c r="AT22" s="36">
        <v>9997</v>
      </c>
      <c r="AU22" s="21">
        <f>IF(AT22&gt;0,SUM(AT$7:AT22)-SUM(AS$7:AS22),0)</f>
      </c>
      <c r="AV22" s="118">
        <f>IF(AT22&gt;0,IF(AS22&gt;0,AT22/AS22,0),0)</f>
      </c>
      <c r="AW22" s="36">
        <v>8055</v>
      </c>
      <c r="AX22" s="36">
        <v>6796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16200</v>
      </c>
      <c r="BI22" s="36">
        <v>17929</v>
      </c>
      <c r="BJ22" s="36">
        <f>IF(BI22&gt;0,SUM(BI$7:BI22)-SUM(BH$7:BH22),0)</f>
      </c>
      <c r="BK22" s="118">
        <f>IF(BI22&gt;0,IF(BH22&gt;0,BI22/BH22,0),0)</f>
      </c>
      <c r="BL22" s="36">
        <v>7000</v>
      </c>
      <c r="BM22" s="36">
        <v>6170</v>
      </c>
      <c r="BN22" s="21">
        <f>IF(BM22&gt;0,SUM(BM$7:BM22)-SUM(BL$7:BL22),0)</f>
      </c>
      <c r="BO22" s="118">
        <f>IF(BM22&gt;0,IF(BL22&gt;0,BM22/BL22,0),0)</f>
      </c>
      <c r="BP22" s="36">
        <v>10000</v>
      </c>
      <c r="BQ22" s="36">
        <v>4510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2550</v>
      </c>
      <c r="CB22" s="36">
        <v>1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45</v>
      </c>
      <c r="C23" s="36">
        <v>12000</v>
      </c>
      <c r="D23" s="36">
        <v>6630</v>
      </c>
      <c r="E23" s="21">
        <f>IF(D23&gt;0,SUM(D$7:D23)-SUM(C$7:C23),0)</f>
      </c>
      <c r="F23" s="118">
        <f>IF(D23&gt;0,IF(C23&gt;0,D23/C23,0),0)</f>
      </c>
      <c r="G23" s="36">
        <v>12000</v>
      </c>
      <c r="H23" s="36">
        <v>2342</v>
      </c>
      <c r="I23" s="36">
        <f>IF(H23&gt;0,SUM(H$7:H23)-SUM(G$7:G23),0)</f>
      </c>
      <c r="J23" s="118">
        <f>IF(H23&gt;0,IF(K23&gt;0,H23/K23,0),0)</f>
      </c>
      <c r="K23" s="36">
        <v>12000</v>
      </c>
      <c r="L23" s="36">
        <v>10268</v>
      </c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>
        <v>11000</v>
      </c>
      <c r="W23" s="36">
        <v>12830</v>
      </c>
      <c r="X23" s="21">
        <f>IF(W23&gt;0,SUM(W$7:W23)-SUM(V$7:V23),0)</f>
      </c>
      <c r="Y23" s="118">
        <f>IF(W23&gt;0,IF(V23&gt;0,W23/V23,0),0)</f>
      </c>
      <c r="Z23" s="36">
        <v>11000</v>
      </c>
      <c r="AA23" s="36">
        <v>13966</v>
      </c>
      <c r="AB23" s="21">
        <f>IF(AA23&gt;0,SUM(AA$7:AA23)-SUM(Z$7:Z23),0)</f>
      </c>
      <c r="AC23" s="118">
        <f>IF(AA23&gt;0,IF(Z23&gt;0,AA23/Z23,0),0)</f>
      </c>
      <c r="AD23" s="36">
        <v>11000</v>
      </c>
      <c r="AE23" s="36">
        <v>13380</v>
      </c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>
        <v>8055</v>
      </c>
      <c r="AP23" s="36">
        <v>9624</v>
      </c>
      <c r="AQ23" s="36">
        <f>IF(AP23&gt;0,SUM(AP$7:AP23)-SUM(AO$7:AO22),0)</f>
      </c>
      <c r="AR23" s="118">
        <f>IF(AP23&gt;0,IF(AO18&gt;0,AP23/AO18,0),0)</f>
      </c>
      <c r="AS23" s="36">
        <v>8055</v>
      </c>
      <c r="AT23" s="36">
        <v>6252</v>
      </c>
      <c r="AU23" s="21">
        <f>IF(AT23&gt;0,SUM(AT$7:AT23)-SUM(AS$7:AS23),0)</f>
      </c>
      <c r="AV23" s="118">
        <f>IF(AT23&gt;0,IF(AS23&gt;0,AT23/AS23,0),0)</f>
      </c>
      <c r="AW23" s="36">
        <v>8055</v>
      </c>
      <c r="AX23" s="36">
        <v>5715</v>
      </c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>
        <v>16200</v>
      </c>
      <c r="BI23" s="36">
        <v>12953</v>
      </c>
      <c r="BJ23" s="36">
        <f>IF(BI23&gt;0,SUM(BI$7:BI23)-SUM(BH$7:BH23),0)</f>
      </c>
      <c r="BK23" s="118">
        <f>IF(BI23&gt;0,IF(BH23&gt;0,BI23/BH23,0),0)</f>
      </c>
      <c r="BL23" s="36">
        <v>7000</v>
      </c>
      <c r="BM23" s="36">
        <v>8636</v>
      </c>
      <c r="BN23" s="21">
        <f>IF(BM23&gt;0,SUM(BM$7:BM23)-SUM(BL$7:BL23),0)</f>
      </c>
      <c r="BO23" s="118">
        <f>IF(BM23&gt;0,IF(BL23&gt;0,BM23/BL23,0),0)</f>
      </c>
      <c r="BP23" s="36">
        <v>10000</v>
      </c>
      <c r="BQ23" s="36">
        <v>1928</v>
      </c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>
        <v>2550</v>
      </c>
      <c r="CB23" s="36">
        <v>4251</v>
      </c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46</v>
      </c>
      <c r="C24" s="36">
        <v>12000</v>
      </c>
      <c r="D24" s="36">
        <v>5924</v>
      </c>
      <c r="E24" s="21">
        <f>IF(D24&gt;0,SUM(D$7:D24)-SUM(C$7:C24),0)</f>
      </c>
      <c r="F24" s="118">
        <f>IF(D24&gt;0,IF(C24&gt;0,D24/C24,0),0)</f>
      </c>
      <c r="G24" s="36">
        <v>12000</v>
      </c>
      <c r="H24" s="36">
        <v>9448</v>
      </c>
      <c r="I24" s="36">
        <f>IF(H24&gt;0,SUM(H$7:H24)-SUM(G$7:G24),0)</f>
      </c>
      <c r="J24" s="118">
        <f>IF(H24&gt;0,IF(K24&gt;0,H24/K24,0),0)</f>
      </c>
      <c r="K24" s="36">
        <v>12000</v>
      </c>
      <c r="L24" s="36">
        <v>10014</v>
      </c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>
        <v>11000</v>
      </c>
      <c r="W24" s="36">
        <v>11568</v>
      </c>
      <c r="X24" s="21">
        <f>IF(W24&gt;0,SUM(W$7:W24)-SUM(V$7:V24),0)</f>
      </c>
      <c r="Y24" s="118">
        <f>IF(W24&gt;0,IF(V24&gt;0,W24/V24,0),0)</f>
      </c>
      <c r="Z24" s="36">
        <v>11000</v>
      </c>
      <c r="AA24" s="36">
        <v>8761</v>
      </c>
      <c r="AB24" s="21">
        <f>IF(AA24&gt;0,SUM(AA$7:AA24)-SUM(Z$7:Z24),0)</f>
      </c>
      <c r="AC24" s="118">
        <f>IF(AA24&gt;0,IF(Z24&gt;0,AA24/Z24,0),0)</f>
      </c>
      <c r="AD24" s="36">
        <v>11000</v>
      </c>
      <c r="AE24" s="36">
        <v>9614</v>
      </c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>
        <v>8055</v>
      </c>
      <c r="AP24" s="36">
        <v>11272</v>
      </c>
      <c r="AQ24" s="36">
        <f>IF(AP24&gt;0,SUM(AP$7:AP24)-SUM(AO$7:AO24),0)</f>
      </c>
      <c r="AR24" s="118">
        <f>IF(AP24&gt;0,IF(AO24&gt;0,AP24/AO24,0),0)</f>
      </c>
      <c r="AS24" s="36">
        <v>8055</v>
      </c>
      <c r="AT24" s="36">
        <v>9895</v>
      </c>
      <c r="AU24" s="21">
        <f>IF(AT24&gt;0,SUM(AT$7:AT24)-SUM(AS$7:AS24),0)</f>
      </c>
      <c r="AV24" s="118">
        <f>IF(AT24&gt;0,IF(AS24&gt;0,AT24/AS24,0),0)</f>
      </c>
      <c r="AW24" s="36">
        <v>8055</v>
      </c>
      <c r="AX24" s="36">
        <v>6674</v>
      </c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>
        <v>16200</v>
      </c>
      <c r="BI24" s="36">
        <v>18867</v>
      </c>
      <c r="BJ24" s="36">
        <f>IF(BI24&gt;0,SUM(BI$7:BI24)-SUM(BH$7:BH24),0)</f>
      </c>
      <c r="BK24" s="118">
        <f>IF(BI24&gt;0,IF(BH24&gt;0,BI24/BH24,0),0)</f>
      </c>
      <c r="BL24" s="36">
        <v>7000</v>
      </c>
      <c r="BM24" s="36">
        <v>8970</v>
      </c>
      <c r="BN24" s="21">
        <f>IF(BM24&gt;0,SUM(BM$7:BM24)-SUM(BL$7:BL24),0)</f>
      </c>
      <c r="BO24" s="118">
        <f>IF(BM24&gt;0,IF(BL24&gt;0,BM24/BL24,0),0)</f>
      </c>
      <c r="BP24" s="36">
        <v>10000</v>
      </c>
      <c r="BQ24" s="36">
        <v>1</v>
      </c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>
        <v>2550</v>
      </c>
      <c r="CB24" s="36">
        <v>3984</v>
      </c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40</v>
      </c>
      <c r="C25" s="36">
        <v>12000</v>
      </c>
      <c r="D25" s="36">
        <v>5262</v>
      </c>
      <c r="E25" s="21">
        <f>IF(D25&gt;0,SUM(D$7:D25)-SUM(C$7:C25),0)</f>
      </c>
      <c r="F25" s="118">
        <f>IF(D25&gt;0,IF(C25&gt;0,D25/C25,0),0)</f>
      </c>
      <c r="G25" s="36">
        <v>12000</v>
      </c>
      <c r="H25" s="36">
        <v>8800</v>
      </c>
      <c r="I25" s="36">
        <f>IF(H25&gt;0,SUM(H$7:H25)-SUM(G$7:G25),0)</f>
      </c>
      <c r="J25" s="118">
        <f>IF(H25&gt;0,IF(K25&gt;0,H25/K25,0),0)</f>
      </c>
      <c r="K25" s="36">
        <v>12000</v>
      </c>
      <c r="L25" s="36">
        <v>6838</v>
      </c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>
        <v>11000</v>
      </c>
      <c r="W25" s="36">
        <v>7850</v>
      </c>
      <c r="X25" s="21">
        <f>IF(W25&gt;0,SUM(W$7:W25)-SUM(V$7:V25),0)</f>
      </c>
      <c r="Y25" s="118">
        <f>IF(W25&gt;0,IF(V25&gt;0,W25/V25,0),0)</f>
      </c>
      <c r="Z25" s="36">
        <v>11000</v>
      </c>
      <c r="AA25" s="36">
        <v>10275</v>
      </c>
      <c r="AB25" s="21">
        <f>IF(AA25&gt;0,SUM(AA$7:AA25)-SUM(Z$7:Z25),0)</f>
      </c>
      <c r="AC25" s="118">
        <f>IF(AA25&gt;0,IF(Z25&gt;0,AA25/Z25,0),0)</f>
      </c>
      <c r="AD25" s="36">
        <v>11000</v>
      </c>
      <c r="AE25" s="36">
        <v>8740</v>
      </c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>
        <v>8055</v>
      </c>
      <c r="AP25" s="36">
        <v>10945</v>
      </c>
      <c r="AQ25" s="36">
        <f>IF(AP25&gt;0,SUM(AP$7:AP25)-SUM(AO$7:AO25),0)</f>
      </c>
      <c r="AR25" s="118">
        <f>IF(AP25&gt;0,IF(AO25&gt;0,AP25/AO25,0),0)</f>
      </c>
      <c r="AS25" s="36">
        <v>8055</v>
      </c>
      <c r="AT25" s="36">
        <v>8777</v>
      </c>
      <c r="AU25" s="21">
        <f>IF(AT25&gt;0,SUM(AT$7:AT25)-SUM(AS$7:AS25),0)</f>
      </c>
      <c r="AV25" s="118">
        <f>IF(AT25&gt;0,IF(AS25&gt;0,AT25/AS25,0),0)</f>
      </c>
      <c r="AW25" s="36">
        <v>8055</v>
      </c>
      <c r="AX25" s="36">
        <v>6670</v>
      </c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>
        <v>16200</v>
      </c>
      <c r="BI25" s="36">
        <v>19622</v>
      </c>
      <c r="BJ25" s="36">
        <f>IF(BI25&gt;0,SUM(BI$7:BI25)-SUM(BH$7:BH25),0)</f>
      </c>
      <c r="BK25" s="118">
        <f>IF(BI25&gt;0,IF(BH25&gt;0,BI25/BH25,0),0)</f>
      </c>
      <c r="BL25" s="36">
        <v>7000</v>
      </c>
      <c r="BM25" s="36">
        <v>6775</v>
      </c>
      <c r="BN25" s="21">
        <f>IF(BM25&gt;0,SUM(BM$7:BM25)-SUM(BL$7:BL25),0)</f>
      </c>
      <c r="BO25" s="118">
        <f>IF(BM25&gt;0,IF(BL25&gt;0,BM25/BL25,0),0)</f>
      </c>
      <c r="BP25" s="36">
        <v>10000</v>
      </c>
      <c r="BQ25" s="36">
        <v>3288</v>
      </c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>
        <v>2550</v>
      </c>
      <c r="CB25" s="36">
        <v>528</v>
      </c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41</v>
      </c>
      <c r="C26" s="36">
        <v>12000</v>
      </c>
      <c r="D26" s="36">
        <v>8776</v>
      </c>
      <c r="E26" s="21">
        <f>IF(D26&gt;0,SUM(D$7:D26)-SUM(C$7:C26),0)</f>
      </c>
      <c r="F26" s="118">
        <f>IF(D26&gt;0,IF(C26&gt;0,D26/C26,0),0)</f>
      </c>
      <c r="G26" s="36">
        <v>12000</v>
      </c>
      <c r="H26" s="36">
        <v>5770</v>
      </c>
      <c r="I26" s="36">
        <f>IF(H26&gt;0,SUM(H$7:H26)-SUM(G$7:G26),0)</f>
      </c>
      <c r="J26" s="118">
        <f>IF(H26&gt;0,IF(K26&gt;0,H26/K26,0),0)</f>
      </c>
      <c r="K26" s="36">
        <v>12000</v>
      </c>
      <c r="L26" s="36">
        <v>5832</v>
      </c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>
        <v>11000</v>
      </c>
      <c r="W26" s="36">
        <v>11700</v>
      </c>
      <c r="X26" s="21">
        <f>IF(W26&gt;0,SUM(W$7:W26)-SUM(V$7:V26),0)</f>
      </c>
      <c r="Y26" s="118">
        <f>IF(W26&gt;0,IF(V26&gt;0,W26/V26,0),0)</f>
      </c>
      <c r="Z26" s="36">
        <v>11000</v>
      </c>
      <c r="AA26" s="36">
        <v>9865</v>
      </c>
      <c r="AB26" s="21">
        <f>IF(AA26&gt;0,SUM(AA$7:AA26)-SUM(Z$7:Z26),0)</f>
      </c>
      <c r="AC26" s="118">
        <f>IF(AA26&gt;0,IF(Z26&gt;0,AA26/Z26,0),0)</f>
      </c>
      <c r="AD26" s="36">
        <v>11000</v>
      </c>
      <c r="AE26" s="36">
        <v>9934</v>
      </c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>
        <v>8055</v>
      </c>
      <c r="AP26" s="36">
        <v>9548</v>
      </c>
      <c r="AQ26" s="36">
        <f>IF(AP26&gt;0,SUM(AP$7:AP26)-SUM(AO$7:AO26),0)</f>
      </c>
      <c r="AR26" s="118">
        <f>IF(AP26&gt;0,IF(AO26&gt;0,AP26/AO26,0),0)</f>
      </c>
      <c r="AS26" s="36">
        <v>8055</v>
      </c>
      <c r="AT26" s="36">
        <v>9649</v>
      </c>
      <c r="AU26" s="21">
        <f>IF(AT26&gt;0,SUM(AT$7:AT26)-SUM(AS$7:AS26),0)</f>
      </c>
      <c r="AV26" s="118">
        <f>IF(AT26&gt;0,IF(AS26&gt;0,AT26/AS26,0),0)</f>
      </c>
      <c r="AW26" s="36">
        <v>8055</v>
      </c>
      <c r="AX26" s="36">
        <v>6482</v>
      </c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>
        <v>16200</v>
      </c>
      <c r="BI26" s="36">
        <v>20206</v>
      </c>
      <c r="BJ26" s="36">
        <f>IF(BI26&gt;0,SUM(BI$7:BI26)-SUM(BH$7:BH26),0)</f>
      </c>
      <c r="BK26" s="118">
        <f>IF(BI26&gt;0,IF(BH26&gt;0,BI26/BH26,0),0)</f>
      </c>
      <c r="BL26" s="36">
        <v>7000</v>
      </c>
      <c r="BM26" s="36">
        <v>5472</v>
      </c>
      <c r="BN26" s="21">
        <f>IF(BM26&gt;0,SUM(BM$7:BM26)-SUM(BL$7:BL26),0)</f>
      </c>
      <c r="BO26" s="118">
        <f>IF(BM26&gt;0,IF(BL26&gt;0,BM26/BL26,0),0)</f>
      </c>
      <c r="BP26" s="36">
        <v>10000</v>
      </c>
      <c r="BQ26" s="36">
        <v>13331</v>
      </c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>
        <v>2550</v>
      </c>
      <c r="CB26" s="36">
        <v>3678</v>
      </c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42</v>
      </c>
      <c r="C27" s="36">
        <v>12000</v>
      </c>
      <c r="D27" s="36">
        <v>6426</v>
      </c>
      <c r="E27" s="21">
        <f>IF(D27&gt;0,SUM(D$7:D27)-SUM(C$7:C27),0)</f>
      </c>
      <c r="F27" s="118">
        <f>IF(D27&gt;0,IF(C27&gt;0,D27/C27,0),0)</f>
      </c>
      <c r="G27" s="36">
        <v>12000</v>
      </c>
      <c r="H27" s="36">
        <v>9047</v>
      </c>
      <c r="I27" s="36">
        <f>IF(H27&gt;0,SUM(H$7:H27)-SUM(G$7:G27),0)</f>
      </c>
      <c r="J27" s="118">
        <f>IF(H27&gt;0,IF(K27&gt;0,H27/K27,0),0)</f>
      </c>
      <c r="K27" s="36">
        <v>12000</v>
      </c>
      <c r="L27" s="36">
        <v>9453</v>
      </c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>
        <v>11000</v>
      </c>
      <c r="W27" s="36">
        <v>10640</v>
      </c>
      <c r="X27" s="21">
        <f>IF(W27&gt;0,SUM(W$7:W27)-SUM(V$7:V27),0)</f>
      </c>
      <c r="Y27" s="118">
        <f>IF(W27&gt;0,IF(V27&gt;0,W27/V27,0),0)</f>
      </c>
      <c r="Z27" s="36">
        <v>11000</v>
      </c>
      <c r="AA27" s="36">
        <v>11365</v>
      </c>
      <c r="AB27" s="21">
        <f>IF(AA27&gt;0,SUM(AA$7:AA27)-SUM(Z$7:Z27),0)</f>
      </c>
      <c r="AC27" s="118">
        <f>IF(AA27&gt;0,IF(Z27&gt;0,AA27/Z27,0),0)</f>
      </c>
      <c r="AD27" s="36">
        <v>11000</v>
      </c>
      <c r="AE27" s="36">
        <v>9352</v>
      </c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>
        <v>8055</v>
      </c>
      <c r="AP27" s="36">
        <v>15290</v>
      </c>
      <c r="AQ27" s="36">
        <f>IF(AP27&gt;0,SUM(AP$7:AP27)-SUM(AO$7:AO27),0)</f>
      </c>
      <c r="AR27" s="118">
        <f>IF(AP27&gt;0,IF(AO27&gt;0,AP27/AO27,0),0)</f>
      </c>
      <c r="AS27" s="36">
        <v>8055</v>
      </c>
      <c r="AT27" s="36">
        <v>7322</v>
      </c>
      <c r="AU27" s="21">
        <f>IF(AT27&gt;0,SUM(AT$7:AT27)-SUM(AS$7:AS27),0)</f>
      </c>
      <c r="AV27" s="118">
        <f>IF(AT27&gt;0,IF(AS27&gt;0,AT27/AS27,0),0)</f>
      </c>
      <c r="AW27" s="36">
        <v>8055</v>
      </c>
      <c r="AX27" s="36">
        <v>9656</v>
      </c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>
        <v>16200</v>
      </c>
      <c r="BI27" s="36">
        <v>25571</v>
      </c>
      <c r="BJ27" s="36">
        <f>IF(BI27&gt;0,SUM(BI$7:BI27)-SUM(BH$7:BH27),0)</f>
      </c>
      <c r="BK27" s="118">
        <f>IF(BI27&gt;0,IF(BH27&gt;0,BI27/BH27,0),0)</f>
      </c>
      <c r="BL27" s="36">
        <v>7000</v>
      </c>
      <c r="BM27" s="36">
        <v>6701</v>
      </c>
      <c r="BN27" s="21">
        <f>IF(BM27&gt;0,SUM(BM$7:BM27)-SUM(BL$7:BL27),0)</f>
      </c>
      <c r="BO27" s="118">
        <f>IF(BM27&gt;0,IF(BL27&gt;0,BM27/BL27,0),0)</f>
      </c>
      <c r="BP27" s="36">
        <v>10000</v>
      </c>
      <c r="BQ27" s="36">
        <v>15398</v>
      </c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>
        <v>2550</v>
      </c>
      <c r="CB27" s="36">
        <v>4140</v>
      </c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43</v>
      </c>
      <c r="C28" s="36"/>
      <c r="D28" s="36"/>
      <c r="E28" s="21">
        <f>IF(D28&gt;0,SUM(D$7:D28)-SUM(C$7:C28),0)</f>
      </c>
      <c r="F28" s="118">
        <f>IF(D28&gt;0,IF(C28&gt;0,D28/C28,0),0)</f>
      </c>
      <c r="G28" s="36"/>
      <c r="H28" s="36"/>
      <c r="I28" s="36">
        <f>IF(H28&gt;0,SUM(H$7:H28)-SUM(G$7:G28),0)</f>
      </c>
      <c r="J28" s="118">
        <f>IF(H28&gt;0,IF(K28&gt;0,H28/K28,0),0)</f>
      </c>
      <c r="K28" s="36"/>
      <c r="L28" s="36"/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/>
      <c r="W28" s="36"/>
      <c r="X28" s="21">
        <f>IF(W28&gt;0,SUM(W$7:W28)-SUM(V$7:V28),0)</f>
      </c>
      <c r="Y28" s="118">
        <f>IF(W28&gt;0,IF(V28&gt;0,W28/V28,0),0)</f>
      </c>
      <c r="Z28" s="36"/>
      <c r="AA28" s="36"/>
      <c r="AB28" s="21">
        <f>IF(AA28&gt;0,SUM(AA$7:AA28)-SUM(Z$7:Z28),0)</f>
      </c>
      <c r="AC28" s="118">
        <f>IF(AA28&gt;0,IF(Z28&gt;0,AA28/Z28,0),0)</f>
      </c>
      <c r="AD28" s="36"/>
      <c r="AE28" s="36"/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/>
      <c r="AP28" s="36"/>
      <c r="AQ28" s="36">
        <f>IF(AP28&gt;0,SUM(AP$7:AP28)-SUM(AO$7:AO28),0)</f>
      </c>
      <c r="AR28" s="118">
        <f>IF(AP28&gt;0,IF(AO28&gt;0,AP28/AO28,0),0)</f>
      </c>
      <c r="AS28" s="36"/>
      <c r="AT28" s="36"/>
      <c r="AU28" s="21">
        <f>IF(AT28&gt;0,SUM(AT$7:AT28)-SUM(AS$7:AS28),0)</f>
      </c>
      <c r="AV28" s="118">
        <f>IF(AT28&gt;0,IF(AS28&gt;0,AT28/AS28,0),0)</f>
      </c>
      <c r="AW28" s="36"/>
      <c r="AX28" s="36"/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/>
      <c r="BI28" s="36"/>
      <c r="BJ28" s="36">
        <f>IF(BI28&gt;0,SUM(BI$7:BI28)-SUM(BH$7:BH28),0)</f>
      </c>
      <c r="BK28" s="118">
        <f>IF(BI28&gt;0,IF(BH28&gt;0,BI28/BH28,0),0)</f>
      </c>
      <c r="BL28" s="36"/>
      <c r="BM28" s="36"/>
      <c r="BN28" s="21">
        <f>IF(BM28&gt;0,SUM(BM$7:BM28)-SUM(BL$7:BL28),0)</f>
      </c>
      <c r="BO28" s="118">
        <f>IF(BM28&gt;0,IF(BL28&gt;0,BM28/BL28,0),0)</f>
      </c>
      <c r="BP28" s="36"/>
      <c r="BQ28" s="36"/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/>
      <c r="CB28" s="36"/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44</v>
      </c>
      <c r="C29" s="36">
        <v>12000</v>
      </c>
      <c r="D29" s="36">
        <v>9662</v>
      </c>
      <c r="E29" s="21">
        <f>IF(D29&gt;0,SUM(D$7:D29)-SUM(C$7:C29),0)</f>
      </c>
      <c r="F29" s="118">
        <f>IF(D29&gt;0,IF(C29&gt;0,D29/C29,0),0)</f>
      </c>
      <c r="G29" s="36">
        <v>12000</v>
      </c>
      <c r="H29" s="36">
        <v>7500</v>
      </c>
      <c r="I29" s="36">
        <f>IF(H29&gt;0,SUM(H$7:H29)-SUM(G$7:G29),0)</f>
      </c>
      <c r="J29" s="118">
        <f>IF(H29&gt;0,IF(K29&gt;0,H29/K29,0),0)</f>
      </c>
      <c r="K29" s="36">
        <v>12000</v>
      </c>
      <c r="L29" s="36">
        <v>9701</v>
      </c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>
        <v>11000</v>
      </c>
      <c r="W29" s="36">
        <v>4848</v>
      </c>
      <c r="X29" s="21">
        <f>IF(W29&gt;0,SUM(W$7:W29)-SUM(V$7:V29),0)</f>
      </c>
      <c r="Y29" s="118">
        <f>IF(W29&gt;0,IF(V29&gt;0,W29/V29,0),0)</f>
      </c>
      <c r="Z29" s="36">
        <v>11000</v>
      </c>
      <c r="AA29" s="36">
        <v>10260</v>
      </c>
      <c r="AB29" s="21">
        <f>IF(AA29&gt;0,SUM(AA$7:AA29)-SUM(Z$7:Z29),0)</f>
      </c>
      <c r="AC29" s="118">
        <f>IF(AA29&gt;0,IF(Z29&gt;0,AA29/Z29,0),0)</f>
      </c>
      <c r="AD29" s="36">
        <v>11000</v>
      </c>
      <c r="AE29" s="36">
        <v>7719</v>
      </c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>
        <v>8055</v>
      </c>
      <c r="AP29" s="36">
        <v>8384</v>
      </c>
      <c r="AQ29" s="36">
        <f>IF(AP29&gt;0,SUM(AP$7:AP29)-SUM(AO$7:AO29),0)</f>
      </c>
      <c r="AR29" s="118">
        <f>IF(AP29&gt;0,IF(AO29&gt;0,AP29/AO29,0),0)</f>
      </c>
      <c r="AS29" s="36">
        <v>8055</v>
      </c>
      <c r="AT29" s="36">
        <v>8216</v>
      </c>
      <c r="AU29" s="21">
        <f>IF(AT29&gt;0,SUM(AT$7:AT29)-SUM(AS$7:AS29),0)</f>
      </c>
      <c r="AV29" s="118">
        <f>IF(AT29&gt;0,IF(AS29&gt;0,AT29/AS29,0),0)</f>
      </c>
      <c r="AW29" s="36">
        <v>8055</v>
      </c>
      <c r="AX29" s="36">
        <v>5998</v>
      </c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>
        <v>16200</v>
      </c>
      <c r="BI29" s="36">
        <v>17418</v>
      </c>
      <c r="BJ29" s="36">
        <f>IF(BI29&gt;0,SUM(BI$7:BI29)-SUM(BH$7:BH29),0)</f>
      </c>
      <c r="BK29" s="118">
        <f>IF(BI29&gt;0,IF(BH29&gt;0,BI29/BH29,0),0)</f>
      </c>
      <c r="BL29" s="36">
        <v>7000</v>
      </c>
      <c r="BM29" s="36">
        <v>5178</v>
      </c>
      <c r="BN29" s="21">
        <f>IF(BM29&gt;0,SUM(BM$7:BM29)-SUM(BL$7:BL29),0)</f>
      </c>
      <c r="BO29" s="118">
        <f>IF(BM29&gt;0,IF(BL29&gt;0,BM29/BL29,0),0)</f>
      </c>
      <c r="BP29" s="36">
        <v>10000</v>
      </c>
      <c r="BQ29" s="36">
        <v>6096</v>
      </c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>
        <v>2550</v>
      </c>
      <c r="CB29" s="36">
        <v>4410</v>
      </c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45</v>
      </c>
      <c r="C30" s="36">
        <v>12000</v>
      </c>
      <c r="D30" s="36">
        <v>7374</v>
      </c>
      <c r="E30" s="21">
        <f>IF(D30&gt;0,SUM(D$7:D30)-SUM(C$7:C30),0)</f>
      </c>
      <c r="F30" s="118">
        <f>IF(D30&gt;0,IF(C30&gt;0,D30/C30,0),0)</f>
      </c>
      <c r="G30" s="36">
        <v>12000</v>
      </c>
      <c r="H30" s="36">
        <v>10520</v>
      </c>
      <c r="I30" s="36">
        <f>IF(H30&gt;0,SUM(H$7:H30)-SUM(G$7:G30),0)</f>
      </c>
      <c r="J30" s="118">
        <f>IF(H30&gt;0,IF(K30&gt;0,H30/K30,0),0)</f>
      </c>
      <c r="K30" s="36">
        <v>12000</v>
      </c>
      <c r="L30" s="36">
        <v>11106</v>
      </c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>
        <v>11000</v>
      </c>
      <c r="W30" s="36">
        <v>9492</v>
      </c>
      <c r="X30" s="21">
        <f>IF(W30&gt;0,SUM(W$7:W30)-SUM(V$7:V30),0)</f>
      </c>
      <c r="Y30" s="118">
        <f>IF(W30&gt;0,IF(V30&gt;0,W30/V30,0),0)</f>
      </c>
      <c r="Z30" s="36">
        <v>11000</v>
      </c>
      <c r="AA30" s="36">
        <v>9655</v>
      </c>
      <c r="AB30" s="21">
        <f>IF(AA30&gt;0,SUM(AA$7:AA30)-SUM(Z$7:Z30),0)</f>
      </c>
      <c r="AC30" s="118">
        <f>IF(AA30&gt;0,IF(Z30&gt;0,AA30/Z30,0),0)</f>
      </c>
      <c r="AD30" s="36">
        <v>11000</v>
      </c>
      <c r="AE30" s="36">
        <v>9695</v>
      </c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>
        <v>8055</v>
      </c>
      <c r="AP30" s="36">
        <v>9390</v>
      </c>
      <c r="AQ30" s="36">
        <f>IF(AP30&gt;0,SUM(AP$7:AP30)-SUM(AO$7:AO30),0)</f>
      </c>
      <c r="AR30" s="118">
        <f>IF(AP30&gt;0,IF(AO30&gt;0,AP30/AO30,0),0)</f>
      </c>
      <c r="AS30" s="36">
        <v>8055</v>
      </c>
      <c r="AT30" s="36">
        <v>6757</v>
      </c>
      <c r="AU30" s="21">
        <f>IF(AT30&gt;0,SUM(AT$7:AT30)-SUM(AS$7:AS30),0)</f>
      </c>
      <c r="AV30" s="118">
        <f>IF(AT30&gt;0,IF(AS30&gt;0,AT30/AS30,0),0)</f>
      </c>
      <c r="AW30" s="36">
        <v>8055</v>
      </c>
      <c r="AX30" s="36">
        <v>4307</v>
      </c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>
        <v>16200</v>
      </c>
      <c r="BI30" s="36">
        <v>12094</v>
      </c>
      <c r="BJ30" s="36">
        <f>IF(BI30&gt;0,SUM(BI$7:BI30)-SUM(BH$7:BH30),0)</f>
      </c>
      <c r="BK30" s="118">
        <f>IF(BI30&gt;0,IF(BH30&gt;0,BI30/BH30,0),0)</f>
      </c>
      <c r="BL30" s="36">
        <v>7000</v>
      </c>
      <c r="BM30" s="36">
        <v>8358</v>
      </c>
      <c r="BN30" s="21">
        <f>IF(BM30&gt;0,SUM(BM$7:BM30)-SUM(BL$7:BL30),0)</f>
      </c>
      <c r="BO30" s="118">
        <f>IF(BM30&gt;0,IF(BL30&gt;0,BM30/BL30,0),0)</f>
      </c>
      <c r="BP30" s="36">
        <v>10000</v>
      </c>
      <c r="BQ30" s="36">
        <v>5136</v>
      </c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>
        <v>2550</v>
      </c>
      <c r="CB30" s="36">
        <v>4881</v>
      </c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46</v>
      </c>
      <c r="C31" s="36">
        <v>12000</v>
      </c>
      <c r="D31" s="36">
        <v>7270</v>
      </c>
      <c r="E31" s="21">
        <f>IF(D31&gt;0,SUM(D$7:D31)-SUM(C$7:C31),0)</f>
      </c>
      <c r="F31" s="118">
        <f>IF(D31&gt;0,IF(C31&gt;0,D31/C31,0),0)</f>
      </c>
      <c r="G31" s="36">
        <v>12000</v>
      </c>
      <c r="H31" s="36">
        <v>9452</v>
      </c>
      <c r="I31" s="36">
        <f>IF(H31&gt;0,SUM(H$7:H31)-SUM(G$7:G31),0)</f>
      </c>
      <c r="J31" s="118">
        <f>IF(H31&gt;0,IF(K31&gt;0,H31/K31,0),0)</f>
      </c>
      <c r="K31" s="36">
        <v>12000</v>
      </c>
      <c r="L31" s="36">
        <v>6788</v>
      </c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>
        <v>11000</v>
      </c>
      <c r="W31" s="36">
        <v>8242</v>
      </c>
      <c r="X31" s="21">
        <f>IF(W31&gt;0,SUM(W$7:W31)-SUM(V$7:V31),0)</f>
      </c>
      <c r="Y31" s="118">
        <f>IF(W31&gt;0,IF(V31&gt;0,W31/V31,0),0)</f>
      </c>
      <c r="Z31" s="36">
        <v>11000</v>
      </c>
      <c r="AA31" s="36">
        <v>9640</v>
      </c>
      <c r="AB31" s="21">
        <f>IF(AA31&gt;0,SUM(AA$7:AA31)-SUM(Z$7:Z31),0)</f>
      </c>
      <c r="AC31" s="118">
        <f>IF(AA31&gt;0,IF(Z31&gt;0,AA31/Z31,0),0)</f>
      </c>
      <c r="AD31" s="36">
        <v>11000</v>
      </c>
      <c r="AE31" s="36">
        <v>7141</v>
      </c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>
        <v>8055</v>
      </c>
      <c r="AP31" s="36">
        <v>10437</v>
      </c>
      <c r="AQ31" s="36">
        <f>IF(AP31&gt;0,SUM(AP$7:AP31)-SUM(AO$7:AO31),0)</f>
      </c>
      <c r="AR31" s="118">
        <f>IF(AP31&gt;0,IF(AO31&gt;0,AP31/AO31,0),0)</f>
      </c>
      <c r="AS31" s="36">
        <v>8055</v>
      </c>
      <c r="AT31" s="36">
        <v>9358</v>
      </c>
      <c r="AU31" s="21">
        <f>IF(AT31&gt;0,SUM(AT$7:AT31)-SUM(AS$7:AS31),0)</f>
      </c>
      <c r="AV31" s="118">
        <f>IF(AT31&gt;0,IF(AS31&gt;0,AT31/AS31,0),0)</f>
      </c>
      <c r="AW31" s="36">
        <v>8055</v>
      </c>
      <c r="AX31" s="36">
        <v>6101</v>
      </c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>
        <v>16200</v>
      </c>
      <c r="BI31" s="36">
        <v>16970</v>
      </c>
      <c r="BJ31" s="36">
        <f>IF(BI31&gt;0,SUM(BI$7:BI31)-SUM(BH$7:BH31),0)</f>
      </c>
      <c r="BK31" s="118">
        <f>IF(BI31&gt;0,IF(BH31&gt;0,BI31/BH31,0),0)</f>
      </c>
      <c r="BL31" s="36">
        <v>7000</v>
      </c>
      <c r="BM31" s="36">
        <v>8925</v>
      </c>
      <c r="BN31" s="21">
        <f>IF(BM31&gt;0,SUM(BM$7:BM31)-SUM(BL$7:BL31),0)</f>
      </c>
      <c r="BO31" s="118">
        <f>IF(BM31&gt;0,IF(BL31&gt;0,BM31/BL31,0),0)</f>
      </c>
      <c r="BP31" s="36">
        <v>10000</v>
      </c>
      <c r="BQ31" s="36">
        <v>5125</v>
      </c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>
        <v>2550</v>
      </c>
      <c r="CB31" s="36">
        <v>5472</v>
      </c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40</v>
      </c>
      <c r="C32" s="36">
        <v>12000</v>
      </c>
      <c r="D32" s="36">
        <v>8998</v>
      </c>
      <c r="E32" s="21">
        <f>IF(D32&gt;0,SUM(D$7:D32)-SUM(C$7:C32),0)</f>
      </c>
      <c r="F32" s="118">
        <f>IF(D32&gt;0,IF(C32&gt;0,D32/C32,0),0)</f>
      </c>
      <c r="G32" s="36">
        <v>12000</v>
      </c>
      <c r="H32" s="36">
        <v>10439</v>
      </c>
      <c r="I32" s="36">
        <f>IF(H32&gt;0,SUM(H$7:H32)-SUM(G$7:G32),0)</f>
      </c>
      <c r="J32" s="118">
        <f>IF(H32&gt;0,IF(K32&gt;0,H32/K32,0),0)</f>
      </c>
      <c r="K32" s="36">
        <v>12000</v>
      </c>
      <c r="L32" s="36">
        <v>9776</v>
      </c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>
        <v>11000</v>
      </c>
      <c r="W32" s="36">
        <v>8742</v>
      </c>
      <c r="X32" s="21">
        <f>IF(W32&gt;0,SUM(W$7:W32)-SUM(V$7:V32),0)</f>
      </c>
      <c r="Y32" s="118">
        <f>IF(W32&gt;0,IF(V32&gt;0,W32/V32,0),0)</f>
      </c>
      <c r="Z32" s="36">
        <v>11000</v>
      </c>
      <c r="AA32" s="36">
        <v>11200</v>
      </c>
      <c r="AB32" s="21">
        <f>IF(AA32&gt;0,SUM(AA$7:AA32)-SUM(Z$7:Z32),0)</f>
      </c>
      <c r="AC32" s="118">
        <f>IF(AA32&gt;0,IF(Z32&gt;0,AA32/Z32,0),0)</f>
      </c>
      <c r="AD32" s="36">
        <v>11000</v>
      </c>
      <c r="AE32" s="36">
        <v>7154</v>
      </c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>
        <v>8055</v>
      </c>
      <c r="AP32" s="36">
        <v>6541</v>
      </c>
      <c r="AQ32" s="36">
        <f>IF(AP32&gt;0,SUM(AP$7:AP32)-SUM(AO$7:AO32),0)</f>
      </c>
      <c r="AR32" s="118">
        <f>IF(AP32&gt;0,IF(AO32&gt;0,AP32/AO32,0),0)</f>
      </c>
      <c r="AS32" s="36">
        <v>8055</v>
      </c>
      <c r="AT32" s="36">
        <v>7755</v>
      </c>
      <c r="AU32" s="21">
        <f>IF(AT32&gt;0,SUM(AT$7:AT32)-SUM(AS$7:AS32),0)</f>
      </c>
      <c r="AV32" s="118">
        <f>IF(AT32&gt;0,IF(AS32&gt;0,AT32/AS32,0),0)</f>
      </c>
      <c r="AW32" s="36">
        <v>8055</v>
      </c>
      <c r="AX32" s="36">
        <v>6103</v>
      </c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>
        <v>16200</v>
      </c>
      <c r="BI32" s="36">
        <v>18694</v>
      </c>
      <c r="BJ32" s="36">
        <f>IF(BI32&gt;0,SUM(BI$7:BI32)-SUM(BH$7:BH32),0)</f>
      </c>
      <c r="BK32" s="118">
        <f>IF(BI32&gt;0,IF(BH32&gt;0,BI32/BH32,0),0)</f>
      </c>
      <c r="BL32" s="36">
        <v>7000</v>
      </c>
      <c r="BM32" s="36">
        <v>2470</v>
      </c>
      <c r="BN32" s="21">
        <f>IF(BM32&gt;0,SUM(BM$7:BM32)-SUM(BL$7:BL32),0)</f>
      </c>
      <c r="BO32" s="118">
        <f>IF(BM32&gt;0,IF(BL32&gt;0,BM32/BL32,0),0)</f>
      </c>
      <c r="BP32" s="36">
        <v>10000</v>
      </c>
      <c r="BQ32" s="36">
        <v>14015</v>
      </c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>
        <v>2550</v>
      </c>
      <c r="CB32" s="36">
        <v>5998</v>
      </c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41</v>
      </c>
      <c r="C33" s="36">
        <v>12000</v>
      </c>
      <c r="D33" s="36">
        <v>6925</v>
      </c>
      <c r="E33" s="21">
        <f>IF(D33&gt;0,SUM(D$7:D33)-SUM(C$7:C33),0)</f>
      </c>
      <c r="F33" s="118">
        <f>IF(D33&gt;0,IF(C33&gt;0,D33/C33,0),0)</f>
      </c>
      <c r="G33" s="36">
        <v>12000</v>
      </c>
      <c r="H33" s="36">
        <v>9773</v>
      </c>
      <c r="I33" s="36">
        <f>IF(H33&gt;0,SUM(H$7:H33)-SUM(G$7:G33),0)</f>
      </c>
      <c r="J33" s="118">
        <f>IF(H33&gt;0,IF(K33&gt;0,H33/K33,0),0)</f>
      </c>
      <c r="K33" s="36">
        <v>12000</v>
      </c>
      <c r="L33" s="36">
        <v>9216</v>
      </c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>
        <v>11000</v>
      </c>
      <c r="W33" s="36">
        <v>7700</v>
      </c>
      <c r="X33" s="21">
        <f>IF(W33&gt;0,SUM(W$7:W33)-SUM(V$7:V33),0)</f>
      </c>
      <c r="Y33" s="118">
        <f>IF(W33&gt;0,IF(V33&gt;0,W33/V33,0),0)</f>
      </c>
      <c r="Z33" s="36">
        <v>11000</v>
      </c>
      <c r="AA33" s="36">
        <v>7097</v>
      </c>
      <c r="AB33" s="21">
        <f>IF(AA33&gt;0,SUM(AA$7:AA33)-SUM(Z$7:Z33),0)</f>
      </c>
      <c r="AC33" s="118">
        <f>IF(AA33&gt;0,IF(Z33&gt;0,AA33/Z33,0),0)</f>
      </c>
      <c r="AD33" s="36">
        <v>11000</v>
      </c>
      <c r="AE33" s="36">
        <v>8399</v>
      </c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>
        <v>8055</v>
      </c>
      <c r="AP33" s="36">
        <v>5147</v>
      </c>
      <c r="AQ33" s="36">
        <f>IF(AP33&gt;0,SUM(AP$7:AP33)-SUM(AO$7:AO33),0)</f>
      </c>
      <c r="AR33" s="118">
        <f>IF(AP33&gt;0,IF(AO33&gt;0,AP33/AO33,0),0)</f>
      </c>
      <c r="AS33" s="36">
        <v>8055</v>
      </c>
      <c r="AT33" s="36">
        <v>6486</v>
      </c>
      <c r="AU33" s="21">
        <f>IF(AT33&gt;0,SUM(AT$7:AT33)-SUM(AS$7:AS33),0)</f>
      </c>
      <c r="AV33" s="118">
        <f>IF(AT33&gt;0,IF(AS33&gt;0,AT33/AS33,0),0)</f>
      </c>
      <c r="AW33" s="36">
        <v>8055</v>
      </c>
      <c r="AX33" s="36">
        <v>4041</v>
      </c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>
        <v>16200</v>
      </c>
      <c r="BI33" s="36">
        <v>15066</v>
      </c>
      <c r="BJ33" s="36">
        <f>IF(BI33&gt;0,SUM(BI$7:BI33)-SUM(BH$7:BH33),0)</f>
      </c>
      <c r="BK33" s="118">
        <f>IF(BI33&gt;0,IF(BH33&gt;0,BI33/BH33,0),0)</f>
      </c>
      <c r="BL33" s="36">
        <v>7000</v>
      </c>
      <c r="BM33" s="36">
        <v>609</v>
      </c>
      <c r="BN33" s="21">
        <f>IF(BM33&gt;0,SUM(BM$7:BM33)-SUM(BL$7:BL33),0)</f>
      </c>
      <c r="BO33" s="118">
        <f>IF(BM33&gt;0,IF(BL33&gt;0,BM33/BL33,0),0)</f>
      </c>
      <c r="BP33" s="36">
        <v>10000</v>
      </c>
      <c r="BQ33" s="36">
        <v>6552</v>
      </c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>
        <v>2550</v>
      </c>
      <c r="CB33" s="36">
        <v>2725</v>
      </c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42</v>
      </c>
      <c r="C34" s="36">
        <v>12000</v>
      </c>
      <c r="D34" s="36">
        <v>10647</v>
      </c>
      <c r="E34" s="21">
        <f>IF(D34&gt;0,SUM(D$7:D34)-SUM(C$7:C34),0)</f>
      </c>
      <c r="F34" s="118">
        <f>IF(D34&gt;0,IF(C34&gt;0,D34/C34,0),0)</f>
      </c>
      <c r="G34" s="36">
        <v>12000</v>
      </c>
      <c r="H34" s="36">
        <v>10601</v>
      </c>
      <c r="I34" s="36">
        <f>IF(H34&gt;0,SUM(H$7:H34)-SUM(G$7:G34),0)</f>
      </c>
      <c r="J34" s="118">
        <f>IF(H34&gt;0,IF(K34&gt;0,H34/K34,0),0)</f>
      </c>
      <c r="K34" s="36">
        <v>12000</v>
      </c>
      <c r="L34" s="36">
        <v>14323</v>
      </c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>
        <v>11000</v>
      </c>
      <c r="W34" s="36">
        <v>7994</v>
      </c>
      <c r="X34" s="21">
        <f>IF(W34&gt;0,SUM(W$7:W34)-SUM(V$7:V34),0)</f>
      </c>
      <c r="Y34" s="118">
        <f>IF(W34&gt;0,IF(V34&gt;0,W34/V34,0),0)</f>
      </c>
      <c r="Z34" s="36">
        <v>11000</v>
      </c>
      <c r="AA34" s="36">
        <v>7043</v>
      </c>
      <c r="AB34" s="21">
        <f>IF(AA34&gt;0,SUM(AA$7:AA34)-SUM(Z$7:Z34),0)</f>
      </c>
      <c r="AC34" s="118">
        <f>IF(AA34&gt;0,IF(Z34&gt;0,AA34/Z34,0),0)</f>
      </c>
      <c r="AD34" s="36">
        <v>11000</v>
      </c>
      <c r="AE34" s="36">
        <v>10425</v>
      </c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>
        <v>8055</v>
      </c>
      <c r="AP34" s="36">
        <v>4155</v>
      </c>
      <c r="AQ34" s="36">
        <f>IF(AP34&gt;0,SUM(AP$7:AP34)-SUM(AO$7:AO34),0)</f>
      </c>
      <c r="AR34" s="118">
        <f>IF(AP34&gt;0,IF(AO34&gt;0,AP34/AO34,0),0)</f>
      </c>
      <c r="AS34" s="36">
        <v>8055</v>
      </c>
      <c r="AT34" s="36">
        <v>4423</v>
      </c>
      <c r="AU34" s="21">
        <f>IF(AT34&gt;0,SUM(AT$7:AT34)-SUM(AS$7:AS34),0)</f>
      </c>
      <c r="AV34" s="118">
        <f>IF(AT34&gt;0,IF(AS34&gt;0,AT34/AS34,0),0)</f>
      </c>
      <c r="AW34" s="36">
        <v>8055</v>
      </c>
      <c r="AX34" s="36">
        <v>4920</v>
      </c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>
        <v>16200</v>
      </c>
      <c r="BI34" s="36">
        <v>19650</v>
      </c>
      <c r="BJ34" s="36">
        <f>IF(BI34&gt;0,SUM(BI$7:BI34)-SUM(BH$7:BH34),0)</f>
      </c>
      <c r="BK34" s="118">
        <f>IF(BI34&gt;0,IF(BH34&gt;0,BI34/BH34,0),0)</f>
      </c>
      <c r="BL34" s="36">
        <v>7000</v>
      </c>
      <c r="BM34" s="36">
        <v>3043</v>
      </c>
      <c r="BN34" s="21">
        <f>IF(BM34&gt;0,SUM(BM$7:BM34)-SUM(BL$7:BL34),0)</f>
      </c>
      <c r="BO34" s="118">
        <f>IF(BM34&gt;0,IF(BL34&gt;0,BM34/BL34,0),0)</f>
      </c>
      <c r="BP34" s="36">
        <v>10000</v>
      </c>
      <c r="BQ34" s="36">
        <v>9931</v>
      </c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>
        <v>2550</v>
      </c>
      <c r="CB34" s="36">
        <v>468</v>
      </c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43</v>
      </c>
      <c r="C35" s="36"/>
      <c r="D35" s="36">
        <v>5687</v>
      </c>
      <c r="E35" s="21">
        <f>IF(D35&gt;0,SUM(D$7:D35)-SUM(C$7:C35),0)</f>
      </c>
      <c r="F35" s="118">
        <f>IF(D35&gt;0,IF(C35&gt;0,D35/C35,0),0)</f>
      </c>
      <c r="G35" s="36"/>
      <c r="H35" s="36"/>
      <c r="I35" s="36">
        <f>IF(H35&gt;0,SUM(H$7:H35)-SUM(G$7:G35),0)</f>
      </c>
      <c r="J35" s="118">
        <f>IF(H35&gt;0,IF(K35&gt;0,H35/K35,0),0)</f>
      </c>
      <c r="K35" s="36"/>
      <c r="L35" s="36"/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/>
      <c r="W35" s="36">
        <v>24965</v>
      </c>
      <c r="X35" s="21">
        <f>IF(W35&gt;0,SUM(W$7:W35)-SUM(V$7:V35),0)</f>
      </c>
      <c r="Y35" s="118">
        <f>IF(W35&gt;0,IF(V35&gt;0,W35/V35,0),0)</f>
      </c>
      <c r="Z35" s="36"/>
      <c r="AA35" s="36"/>
      <c r="AB35" s="21">
        <f>IF(AA35&gt;0,SUM(AA$7:AA35)-SUM(Z$7:Z35),0)</f>
      </c>
      <c r="AC35" s="118">
        <f>IF(AA35&gt;0,IF(Z35&gt;0,AA35/Z35,0),0)</f>
      </c>
      <c r="AD35" s="36"/>
      <c r="AE35" s="36"/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/>
      <c r="AP35" s="36">
        <v>9502</v>
      </c>
      <c r="AQ35" s="36">
        <f>IF(AP35&gt;0,SUM(AP$7:AP35)-SUM(AO$7:AO35),0)</f>
      </c>
      <c r="AR35" s="118">
        <f>IF(AP35&gt;0,IF(AO35&gt;0,AP35/AO35,0),0)</f>
      </c>
      <c r="AS35" s="36"/>
      <c r="AT35" s="36"/>
      <c r="AU35" s="21">
        <f>IF(AT35&gt;0,SUM(AT$7:AT35)-SUM(AS$7:AS35),0)</f>
      </c>
      <c r="AV35" s="118">
        <f>IF(AT35&gt;0,IF(AS35&gt;0,AT35/AS35,0),0)</f>
      </c>
      <c r="AW35" s="36"/>
      <c r="AX35" s="36"/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/>
      <c r="BI35" s="36"/>
      <c r="BJ35" s="36">
        <f>IF(BI35&gt;0,SUM(BI$7:BI35)-SUM(BH$7:BH35),0)</f>
      </c>
      <c r="BK35" s="118">
        <f>IF(BI35&gt;0,IF(BH35&gt;0,BI35/BH35,0),0)</f>
      </c>
      <c r="BL35" s="36"/>
      <c r="BM35" s="36"/>
      <c r="BN35" s="21">
        <f>IF(BM35&gt;0,SUM(BM$7:BM35)-SUM(BL$7:BL35),0)</f>
      </c>
      <c r="BO35" s="118">
        <f>IF(BM35&gt;0,IF(BL35&gt;0,BM35/BL35,0),0)</f>
      </c>
      <c r="BP35" s="36"/>
      <c r="BQ35" s="36"/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/>
      <c r="CB35" s="36"/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44</v>
      </c>
      <c r="C36" s="36">
        <v>12000</v>
      </c>
      <c r="D36" s="36">
        <v>6820</v>
      </c>
      <c r="E36" s="21">
        <f>IF(D36&gt;0,SUM(D$7:D36)-SUM(C$7:C36),0)</f>
      </c>
      <c r="F36" s="118">
        <f>IF(D36&gt;0,IF(C36&gt;0,D36/C36,0),0)</f>
      </c>
      <c r="G36" s="36">
        <v>12000</v>
      </c>
      <c r="H36" s="36">
        <v>10208</v>
      </c>
      <c r="I36" s="36">
        <f>IF(H36&gt;0,SUM(H$7:H36)-SUM(G$7:G36),0)</f>
      </c>
      <c r="J36" s="118">
        <f>IF(H36&gt;0,IF(K36&gt;0,H36/K36,0),0)</f>
      </c>
      <c r="K36" s="36">
        <v>12000</v>
      </c>
      <c r="L36" s="36">
        <v>13098</v>
      </c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>
        <v>11000</v>
      </c>
      <c r="W36" s="36">
        <v>8623</v>
      </c>
      <c r="X36" s="21">
        <f>IF(W36&gt;0,SUM(W$7:W36)-SUM(V$7:V36),0)</f>
      </c>
      <c r="Y36" s="118">
        <f>IF(W36&gt;0,IF(V36&gt;0,W36/V36,0),0)</f>
      </c>
      <c r="Z36" s="36">
        <v>11000</v>
      </c>
      <c r="AA36" s="36">
        <v>13328</v>
      </c>
      <c r="AB36" s="21">
        <f>IF(AA36&gt;0,SUM(AA$7:AA36)-SUM(Z$7:Z36),0)</f>
      </c>
      <c r="AC36" s="118">
        <f>IF(AA36&gt;0,IF(Z36&gt;0,AA36/Z36,0),0)</f>
      </c>
      <c r="AD36" s="36">
        <v>11000</v>
      </c>
      <c r="AE36" s="36">
        <v>12310</v>
      </c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>
        <v>8055</v>
      </c>
      <c r="AP36" s="36">
        <v>8851</v>
      </c>
      <c r="AQ36" s="36">
        <f>IF(AP36&gt;0,SUM(AP$7:AP36)-SUM(AO$7:AO36),0)</f>
      </c>
      <c r="AR36" s="118">
        <f>IF(AP36&gt;0,IF(AO36&gt;0,AP36/AO36,0),0)</f>
      </c>
      <c r="AS36" s="36">
        <v>8055</v>
      </c>
      <c r="AT36" s="36">
        <v>8611</v>
      </c>
      <c r="AU36" s="21">
        <f>IF(AT36&gt;0,SUM(AT$7:AT36)-SUM(AS$7:AS36),0)</f>
      </c>
      <c r="AV36" s="118">
        <f>IF(AT36&gt;0,IF(AS36&gt;0,AT36/AS36,0),0)</f>
      </c>
      <c r="AW36" s="36">
        <v>8055</v>
      </c>
      <c r="AX36" s="36">
        <v>7932</v>
      </c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>
        <v>16200</v>
      </c>
      <c r="BI36" s="36">
        <v>16788</v>
      </c>
      <c r="BJ36" s="36">
        <f>IF(BI36&gt;0,SUM(BI$7:BI36)-SUM(BH$7:BH36),0)</f>
      </c>
      <c r="BK36" s="118">
        <f>IF(BI36&gt;0,IF(BH36&gt;0,BI36/BH36,0),0)</f>
      </c>
      <c r="BL36" s="36">
        <v>7000</v>
      </c>
      <c r="BM36" s="36">
        <v>8612</v>
      </c>
      <c r="BN36" s="21">
        <f>IF(BM36&gt;0,SUM(BM$7:BM36)-SUM(BL$7:BL36),0)</f>
      </c>
      <c r="BO36" s="118">
        <f>IF(BM36&gt;0,IF(BL36&gt;0,BM36/BL36,0),0)</f>
      </c>
      <c r="BP36" s="36">
        <v>10000</v>
      </c>
      <c r="BQ36" s="36">
        <v>8516</v>
      </c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>
        <v>2550</v>
      </c>
      <c r="CB36" s="36">
        <v>1115</v>
      </c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45</v>
      </c>
      <c r="C37" s="36">
        <v>12000</v>
      </c>
      <c r="D37" s="36">
        <v>9471</v>
      </c>
      <c r="E37" s="21">
        <f>IF(D37&gt;0,SUM(D$7:D37)-SUM(C$7:C37),0)</f>
      </c>
      <c r="F37" s="118">
        <f>IF(D37&gt;0,IF(C37&gt;0,D37/C37,0),0)</f>
      </c>
      <c r="G37" s="36">
        <v>12000</v>
      </c>
      <c r="H37" s="36">
        <v>12044</v>
      </c>
      <c r="I37" s="36">
        <f>IF(H37&gt;0,SUM(H$7:H37)-SUM(G$7:G37),0)</f>
      </c>
      <c r="J37" s="118">
        <f>IF(H37&gt;0,IF(G37&gt;0,H37/G37,0),0)</f>
      </c>
      <c r="K37" s="36">
        <v>12000</v>
      </c>
      <c r="L37" s="36">
        <v>5590</v>
      </c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>
        <v>11000</v>
      </c>
      <c r="W37" s="36">
        <v>12344</v>
      </c>
      <c r="X37" s="21">
        <f>IF(W37&gt;0,SUM(W$7:W37)-SUM(V$7:V37),0)</f>
      </c>
      <c r="Y37" s="118">
        <f>IF(W37&gt;0,IF(V37&gt;0,W37/V37,0),0)</f>
      </c>
      <c r="Z37" s="36">
        <v>11000</v>
      </c>
      <c r="AA37" s="36">
        <v>14306</v>
      </c>
      <c r="AB37" s="21">
        <f>IF(AA37&gt;0,SUM(AA$7:AA37)-SUM(Z$7:Z37),0)</f>
      </c>
      <c r="AC37" s="118">
        <f>IF(AA37&gt;0,IF(Z37&gt;0,AA37/Z37,0),0)</f>
      </c>
      <c r="AD37" s="36">
        <v>11000</v>
      </c>
      <c r="AE37" s="36">
        <v>9514</v>
      </c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>
        <v>8055</v>
      </c>
      <c r="AP37" s="36">
        <v>11448</v>
      </c>
      <c r="AQ37" s="36">
        <f>IF(AP37&gt;0,SUM(AP$7:AP37)-SUM(AO$7:AO37),0)</f>
      </c>
      <c r="AR37" s="118">
        <f>IF(AP37&gt;0,IF(AO37&gt;0,AP37/AO37,0),0)</f>
      </c>
      <c r="AS37" s="36">
        <v>8055</v>
      </c>
      <c r="AT37" s="36">
        <v>10197</v>
      </c>
      <c r="AU37" s="21">
        <f>IF(AT37&gt;0,SUM(AT$7:AT37)-SUM(AS$7:AS37),0)</f>
      </c>
      <c r="AV37" s="118">
        <f>IF(AT37&gt;0,IF(AS37&gt;0,AT37/AS37,0),0)</f>
      </c>
      <c r="AW37" s="36">
        <v>8055</v>
      </c>
      <c r="AX37" s="36">
        <v>6294</v>
      </c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>
        <v>16200</v>
      </c>
      <c r="BI37" s="36">
        <v>20221</v>
      </c>
      <c r="BJ37" s="36">
        <f>IF(BI37&gt;0,SUM(BI$7:BI37)-SUM(BH$7:BH37),0)</f>
      </c>
      <c r="BK37" s="118">
        <f>IF(BI37&gt;0,IF(BH37&gt;0,BI37/BH37,0),0)</f>
      </c>
      <c r="BL37" s="36">
        <v>7000</v>
      </c>
      <c r="BM37" s="36">
        <v>7718</v>
      </c>
      <c r="BN37" s="21">
        <f>IF(BM37&gt;0,SUM(BM$7:BM37)-SUM(BL$7:BL37),0)</f>
      </c>
      <c r="BO37" s="118">
        <f>IF(BM37&gt;0,IF(BL37&gt;0,BM37/BL37,0),0)</f>
      </c>
      <c r="BP37" s="36">
        <v>10000</v>
      </c>
      <c r="BQ37" s="36">
        <v>4322</v>
      </c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>
        <v>2550</v>
      </c>
      <c r="CB37" s="36">
        <v>1</v>
      </c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CA38-CB38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SUM(O38/0.69)</f>
      </c>
      <c r="P39" s="38">
        <f>SUM(P38/0.7)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SUM(AH38/0.7)</f>
      </c>
      <c r="AI39" s="38">
        <f>SUM(AI38/0.7)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SUM(BA38/0.7)</f>
      </c>
      <c r="BB39" s="38">
        <f>SUM(BB38/0.7)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SUM(BT38/0.7)</f>
      </c>
      <c r="BU39" s="38">
        <f>SUM(BU38/0.7)</f>
      </c>
      <c r="BV39" s="4"/>
      <c r="BW39" s="92"/>
      <c r="BX39" s="1"/>
      <c r="BY39" s="4"/>
      <c r="BZ39" s="1"/>
      <c r="CA39" s="38">
        <f>SUM(CA38/0.7)</f>
      </c>
      <c r="CB39" s="38">
        <f>SUM(CB38/0.7)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41244</v>
      </c>
      <c r="C4" s="21">
        <v>54391</v>
      </c>
      <c r="D4" s="21">
        <f>(SUM(C4:C4)-(F4*1))</f>
      </c>
      <c r="E4" s="21">
        <f>C4/1</f>
      </c>
      <c r="F4" s="22">
        <f>$F$23/$G$22</f>
      </c>
      <c r="G4" s="23">
        <v>1</v>
      </c>
      <c r="H4" s="150">
        <v>41244</v>
      </c>
      <c r="I4" s="24">
        <v>15059</v>
      </c>
      <c r="J4" s="21">
        <f>(SUM(I4:I4)-(L4*1))</f>
      </c>
      <c r="K4" s="21">
        <f>I4/1</f>
      </c>
      <c r="L4" s="21">
        <f>$L$23/$G$22</f>
      </c>
    </row>
    <row x14ac:dyDescent="0.25" r="5" customHeight="1" ht="20.1">
      <c r="A5" s="1"/>
      <c r="B5" s="150">
        <v>41246</v>
      </c>
      <c r="C5" s="21">
        <v>58235</v>
      </c>
      <c r="D5" s="21">
        <f>(SUM(C$4:C5)-(F5*G5))</f>
      </c>
      <c r="E5" s="21">
        <f>SUM(C$4:C5)/G5</f>
      </c>
      <c r="F5" s="22">
        <f>$F$23/$G$22</f>
      </c>
      <c r="G5" s="23">
        <f>G4+1</f>
      </c>
      <c r="H5" s="150">
        <v>41246</v>
      </c>
      <c r="I5" s="24">
        <v>34394</v>
      </c>
      <c r="J5" s="21">
        <f>SUM(I$4:I5)-(L5*G5)</f>
      </c>
      <c r="K5" s="21">
        <f>SUM(I$4:I5)/G5</f>
      </c>
      <c r="L5" s="21">
        <f>$L$23/$G$22</f>
      </c>
    </row>
    <row x14ac:dyDescent="0.25" r="6" customHeight="1" ht="20.1">
      <c r="A6" s="1"/>
      <c r="B6" s="150">
        <v>41247</v>
      </c>
      <c r="C6" s="21">
        <v>37459</v>
      </c>
      <c r="D6" s="21">
        <f>(SUM(C$4:C6)-(F6*G6))</f>
      </c>
      <c r="E6" s="21">
        <f>SUM(C$4:C6)/G6</f>
      </c>
      <c r="F6" s="22">
        <f>$F$23/$G$22</f>
      </c>
      <c r="G6" s="23">
        <f>G5+1</f>
      </c>
      <c r="H6" s="150">
        <v>41247</v>
      </c>
      <c r="I6" s="24">
        <v>8757</v>
      </c>
      <c r="J6" s="21">
        <f>SUM(I$4:I6)-(L6*G6)</f>
      </c>
      <c r="K6" s="21">
        <f>SUM(I$4:I6)/G6</f>
      </c>
      <c r="L6" s="21">
        <f>$L$23/$G$22</f>
      </c>
    </row>
    <row x14ac:dyDescent="0.25" r="7" customHeight="1" ht="20.1">
      <c r="A7" s="1"/>
      <c r="B7" s="150">
        <v>41248</v>
      </c>
      <c r="C7" s="21">
        <v>60356</v>
      </c>
      <c r="D7" s="21">
        <f>(SUM(C$4:C7)-(F7*G7))</f>
      </c>
      <c r="E7" s="21">
        <f>SUM(C$4:C7)/G7</f>
      </c>
      <c r="F7" s="22">
        <f>$F$23/$G$22</f>
      </c>
      <c r="G7" s="23">
        <f>G6+1</f>
      </c>
      <c r="H7" s="150">
        <v>41248</v>
      </c>
      <c r="I7" s="24">
        <v>23111</v>
      </c>
      <c r="J7" s="21">
        <f>SUM(I$4:I7)-(L7*G7)</f>
      </c>
      <c r="K7" s="21">
        <f>SUM(I$4:I7)/G7</f>
      </c>
      <c r="L7" s="21">
        <f>$L$23/$G$22</f>
      </c>
    </row>
    <row x14ac:dyDescent="0.25" r="8" customHeight="1" ht="20.1">
      <c r="A8" s="1"/>
      <c r="B8" s="150">
        <v>41249</v>
      </c>
      <c r="C8" s="21">
        <v>45854</v>
      </c>
      <c r="D8" s="21">
        <f>(SUM(C$4:C8)-(F8*G8))</f>
      </c>
      <c r="E8" s="21">
        <f>SUM(C$4:C8)/G8</f>
      </c>
      <c r="F8" s="22">
        <f>$F$23/$G$22</f>
      </c>
      <c r="G8" s="23">
        <f>G7+1</f>
      </c>
      <c r="H8" s="150">
        <v>41249</v>
      </c>
      <c r="I8" s="24">
        <v>27192</v>
      </c>
      <c r="J8" s="21">
        <f>SUM(I$4:I8)-(L8*G8)</f>
      </c>
      <c r="K8" s="21">
        <f>SUM(I$4:I8)/G8</f>
      </c>
      <c r="L8" s="21">
        <f>$L$23/$G$22</f>
      </c>
    </row>
    <row x14ac:dyDescent="0.25" r="9" customHeight="1" ht="20.1">
      <c r="A9" s="1"/>
      <c r="B9" s="150">
        <v>41250</v>
      </c>
      <c r="C9" s="21">
        <v>54174</v>
      </c>
      <c r="D9" s="21">
        <f>(SUM(C$4:C9)-(F9*G9))</f>
      </c>
      <c r="E9" s="21">
        <f>SUM(C$4:C9)/G9</f>
      </c>
      <c r="F9" s="22">
        <f>$F$23/$G$22</f>
      </c>
      <c r="G9" s="23">
        <f>G8+1</f>
      </c>
      <c r="H9" s="150">
        <v>41250</v>
      </c>
      <c r="I9" s="24">
        <v>19274</v>
      </c>
      <c r="J9" s="21">
        <f>SUM(I$4:I9)-(L9*G9)</f>
      </c>
      <c r="K9" s="21">
        <f>SUM(I$4:I9)/G9</f>
      </c>
      <c r="L9" s="21">
        <f>$L$23/$G$22</f>
      </c>
    </row>
    <row x14ac:dyDescent="0.25" r="10" customHeight="1" ht="19.5">
      <c r="A10" s="1"/>
      <c r="B10" s="150">
        <v>41251</v>
      </c>
      <c r="C10" s="21">
        <v>47217</v>
      </c>
      <c r="D10" s="21">
        <f>(SUM(C$4:C10)-(F10*G10))</f>
      </c>
      <c r="E10" s="21">
        <f>SUM(C$4:C10)/G10</f>
      </c>
      <c r="F10" s="22">
        <f>$F$23/$G$22</f>
      </c>
      <c r="G10" s="23">
        <f>G9+1</f>
      </c>
      <c r="H10" s="150">
        <v>41251</v>
      </c>
      <c r="I10" s="24">
        <v>16502</v>
      </c>
      <c r="J10" s="21">
        <f>SUM(I$4:I10)-(L10*G10)</f>
      </c>
      <c r="K10" s="21">
        <f>SUM(I$4:I10)/G10</f>
      </c>
      <c r="L10" s="21">
        <f>$L$23/$G$22</f>
      </c>
    </row>
    <row x14ac:dyDescent="0.25" r="11" customHeight="1" ht="20.1">
      <c r="A11" s="1"/>
      <c r="B11" s="150">
        <v>41253</v>
      </c>
      <c r="C11" s="21">
        <v>66694</v>
      </c>
      <c r="D11" s="21">
        <f>(SUM(C$4:C11)-(F11*G11))</f>
      </c>
      <c r="E11" s="21">
        <f>SUM(C$4:C11)/G11</f>
      </c>
      <c r="F11" s="22">
        <f>$F$23/$G$22</f>
      </c>
      <c r="G11" s="23">
        <f>G10+1</f>
      </c>
      <c r="H11" s="150">
        <v>41253</v>
      </c>
      <c r="I11" s="24">
        <v>43053</v>
      </c>
      <c r="J11" s="21">
        <f>SUM(I$4:I11)-(L11*G11)</f>
      </c>
      <c r="K11" s="21">
        <f>SUM(I$4:I11)/G11</f>
      </c>
      <c r="L11" s="21">
        <f>$L$23/$G$22</f>
      </c>
    </row>
    <row x14ac:dyDescent="0.25" r="12" customHeight="1" ht="20.1">
      <c r="A12" s="1"/>
      <c r="B12" s="150">
        <v>41254</v>
      </c>
      <c r="C12" s="21">
        <v>60400</v>
      </c>
      <c r="D12" s="21">
        <f>(SUM(C$4:C12)-(F12*G12))</f>
      </c>
      <c r="E12" s="21">
        <f>SUM(C$4:C12)/G12</f>
      </c>
      <c r="F12" s="22">
        <f>$F$23/$G$22</f>
      </c>
      <c r="G12" s="23">
        <f>G11+1</f>
      </c>
      <c r="H12" s="150">
        <v>41254</v>
      </c>
      <c r="I12" s="24">
        <v>36553</v>
      </c>
      <c r="J12" s="21">
        <f>SUM(I$4:I12)-(L12*G12)</f>
      </c>
      <c r="K12" s="21">
        <f>SUM(I$4:I12)/G12</f>
      </c>
      <c r="L12" s="21">
        <f>$L$23/$G$22</f>
      </c>
    </row>
    <row x14ac:dyDescent="0.25" r="13" customHeight="1" ht="20.1">
      <c r="A13" s="1"/>
      <c r="B13" s="150">
        <v>41255</v>
      </c>
      <c r="C13" s="21">
        <v>70836</v>
      </c>
      <c r="D13" s="21">
        <f>(SUM(C$4:C13)-(F13*G13))</f>
      </c>
      <c r="E13" s="21">
        <f>SUM(C$4:C13)/G13</f>
      </c>
      <c r="F13" s="22">
        <f>$F$23/$G$22</f>
      </c>
      <c r="G13" s="23">
        <f>G12+1</f>
      </c>
      <c r="H13" s="150">
        <v>41255</v>
      </c>
      <c r="I13" s="24">
        <v>21259</v>
      </c>
      <c r="J13" s="21">
        <f>SUM(I$4:I13)-(L13*G13)</f>
      </c>
      <c r="K13" s="21">
        <f>SUM(I$4:I13)/G13</f>
      </c>
      <c r="L13" s="21">
        <f>$L$23/$G$22</f>
      </c>
    </row>
    <row x14ac:dyDescent="0.25" r="14" customHeight="1" ht="20.1">
      <c r="A14" s="1"/>
      <c r="B14" s="150">
        <v>41256</v>
      </c>
      <c r="C14" s="21">
        <v>61396</v>
      </c>
      <c r="D14" s="21">
        <f>(SUM(C$4:C14)-(F14*G14))</f>
      </c>
      <c r="E14" s="21">
        <f>SUM(C$4:C14)/G14</f>
      </c>
      <c r="F14" s="22">
        <f>$F$23/$G$22</f>
      </c>
      <c r="G14" s="23">
        <f>G13+1</f>
      </c>
      <c r="H14" s="150">
        <v>41256</v>
      </c>
      <c r="I14" s="24">
        <v>27173</v>
      </c>
      <c r="J14" s="21">
        <f>SUM(I$4:I14)-(L14*G14)</f>
      </c>
      <c r="K14" s="21">
        <f>SUM(I$4:I14)/G14</f>
      </c>
      <c r="L14" s="21">
        <f>$L$23/$G$22</f>
      </c>
    </row>
    <row x14ac:dyDescent="0.25" r="15" customHeight="1" ht="20.1">
      <c r="A15" s="1"/>
      <c r="B15" s="150">
        <v>41257</v>
      </c>
      <c r="C15" s="21">
        <v>86112</v>
      </c>
      <c r="D15" s="21">
        <f>(SUM(C$4:C15)-(F15*G15))</f>
      </c>
      <c r="E15" s="21">
        <f>SUM(C$4:C15)/G15</f>
      </c>
      <c r="F15" s="22">
        <f>$F$23/$G$22</f>
      </c>
      <c r="G15" s="23">
        <f>G14+1</f>
      </c>
      <c r="H15" s="150">
        <v>41257</v>
      </c>
      <c r="I15" s="24">
        <v>17589</v>
      </c>
      <c r="J15" s="21">
        <f>SUM(I$4:I15)-(L15*G15)</f>
      </c>
      <c r="K15" s="21">
        <f>SUM(I$4:I15)/G15</f>
      </c>
      <c r="L15" s="21">
        <f>$L$23/$G$22</f>
      </c>
    </row>
    <row x14ac:dyDescent="0.25" r="16" customHeight="1" ht="20.1">
      <c r="A16" s="1"/>
      <c r="B16" s="150">
        <v>41260</v>
      </c>
      <c r="C16" s="22">
        <v>60927</v>
      </c>
      <c r="D16" s="21">
        <f>(SUM(C$4:C16)-(F16*G16))</f>
      </c>
      <c r="E16" s="21">
        <f>SUM(C$4:C16)/G16</f>
      </c>
      <c r="F16" s="22">
        <f>$F$23/$G$22</f>
      </c>
      <c r="G16" s="23">
        <f>G15+1</f>
      </c>
      <c r="H16" s="150">
        <v>41260</v>
      </c>
      <c r="I16" s="24">
        <v>23327</v>
      </c>
      <c r="J16" s="21">
        <f>SUM(I$4:I16)-(L16*G16)</f>
      </c>
      <c r="K16" s="21">
        <f>SUM(I$4:I16)/G16</f>
      </c>
      <c r="L16" s="21">
        <f>$L$23/$G$22</f>
      </c>
    </row>
    <row x14ac:dyDescent="0.25" r="17" customHeight="1" ht="20.1">
      <c r="A17" s="1"/>
      <c r="B17" s="150">
        <v>41261</v>
      </c>
      <c r="C17" s="22">
        <v>65446</v>
      </c>
      <c r="D17" s="21">
        <f>(SUM(C$4:C17)-(F17*G17))</f>
      </c>
      <c r="E17" s="21">
        <f>SUM(C$4:C17)/G17</f>
      </c>
      <c r="F17" s="22">
        <f>$F$23/$G$22</f>
      </c>
      <c r="G17" s="23">
        <f>G16+1</f>
      </c>
      <c r="H17" s="150">
        <v>41261</v>
      </c>
      <c r="I17" s="24">
        <v>57222</v>
      </c>
      <c r="J17" s="21">
        <f>SUM(I$4:I17)-(L17*G17)</f>
      </c>
      <c r="K17" s="21">
        <f>SUM(I$4:I17)/G17</f>
      </c>
      <c r="L17" s="21">
        <f>$L$23/$G$22</f>
      </c>
    </row>
    <row x14ac:dyDescent="0.25" r="18" customHeight="1" ht="20.1">
      <c r="A18" s="1"/>
      <c r="B18" s="150">
        <v>41262</v>
      </c>
      <c r="C18" s="22">
        <v>45704</v>
      </c>
      <c r="D18" s="21">
        <f>(SUM(C$4:C18)-(F18*G18))</f>
      </c>
      <c r="E18" s="21">
        <f>SUM(C$4:C18)/G18</f>
      </c>
      <c r="F18" s="22">
        <f>$F$23/$G$22</f>
      </c>
      <c r="G18" s="23">
        <f>G17+1</f>
      </c>
      <c r="H18" s="150">
        <v>41262</v>
      </c>
      <c r="I18" s="24">
        <v>36387</v>
      </c>
      <c r="J18" s="21">
        <f>SUM(I$4:I18)-(L18*G18)</f>
      </c>
      <c r="K18" s="21">
        <f>SUM(I$4:I18)/G18</f>
      </c>
      <c r="L18" s="21">
        <f>$L$23/$G$22</f>
      </c>
    </row>
    <row x14ac:dyDescent="0.25" r="19" customHeight="1" ht="20.1">
      <c r="A19" s="1"/>
      <c r="B19" s="150">
        <v>41263</v>
      </c>
      <c r="C19" s="22">
        <v>52124</v>
      </c>
      <c r="D19" s="21">
        <f>(SUM(C$4:C19)-(F19*G19))</f>
      </c>
      <c r="E19" s="21">
        <f>SUM(C$4:C19)/G19</f>
      </c>
      <c r="F19" s="22">
        <f>$F$23/$G$22</f>
      </c>
      <c r="G19" s="23">
        <f>G18+1</f>
      </c>
      <c r="H19" s="150">
        <v>41263</v>
      </c>
      <c r="I19" s="24">
        <v>33774</v>
      </c>
      <c r="J19" s="21">
        <f>SUM(I$4:I19)-(L19*G19)</f>
      </c>
      <c r="K19" s="21">
        <f>SUM(I$4:I19)/G19</f>
      </c>
      <c r="L19" s="21">
        <f>$L$23/$G$22</f>
      </c>
    </row>
    <row x14ac:dyDescent="0.25" r="20" customHeight="1" ht="20.1">
      <c r="A20" s="1"/>
      <c r="B20" s="150">
        <v>41264</v>
      </c>
      <c r="C20" s="22">
        <v>142204</v>
      </c>
      <c r="D20" s="21">
        <f>(SUM(C$4:C20)-(F20*G20))</f>
      </c>
      <c r="E20" s="21">
        <f>SUM(C$4:C20)/G20</f>
      </c>
      <c r="F20" s="22">
        <f>$F$23/$G$22</f>
      </c>
      <c r="G20" s="23">
        <f>G19+1</f>
      </c>
      <c r="H20" s="150">
        <v>41264</v>
      </c>
      <c r="I20" s="24">
        <v>41578</v>
      </c>
      <c r="J20" s="21">
        <f>SUM(I$4:I20)-(L20*G20)</f>
      </c>
      <c r="K20" s="21">
        <f>SUM(I$4:I20)/G20</f>
      </c>
      <c r="L20" s="21">
        <f>$L$23/$G$22</f>
      </c>
    </row>
    <row x14ac:dyDescent="0.25" r="21" customHeight="1" ht="20.1">
      <c r="A21" s="1"/>
      <c r="B21" s="150">
        <v>41269</v>
      </c>
      <c r="C21" s="22">
        <v>24617</v>
      </c>
      <c r="D21" s="21">
        <f>(SUM(C$4:C21)-(F21*G21))</f>
      </c>
      <c r="E21" s="21">
        <f>SUM(C$4:C21)/G21</f>
      </c>
      <c r="F21" s="22">
        <f>$F$23/$G$22</f>
      </c>
      <c r="G21" s="23">
        <f>G20+1</f>
      </c>
      <c r="H21" s="150">
        <v>41269</v>
      </c>
      <c r="I21" s="24">
        <v>26827</v>
      </c>
      <c r="J21" s="21">
        <f>SUM(I$4:I21)-(L21*G21)</f>
      </c>
      <c r="K21" s="21">
        <f>SUM(I$4:I21)/G21</f>
      </c>
      <c r="L21" s="21">
        <f>$L$23/$G$22</f>
      </c>
    </row>
    <row x14ac:dyDescent="0.25" r="22" customHeight="1" ht="20.1">
      <c r="A22" s="1"/>
      <c r="B22" s="150">
        <v>41270</v>
      </c>
      <c r="C22" s="22">
        <v>4409</v>
      </c>
      <c r="D22" s="21">
        <f>(SUM(C$4:C22)-(F22*G22))</f>
      </c>
      <c r="E22" s="21">
        <f>SUM(C$4:C22)/G22</f>
      </c>
      <c r="F22" s="22">
        <f>$F$23/$G$22</f>
      </c>
      <c r="G22" s="23">
        <v>19</v>
      </c>
      <c r="H22" s="150">
        <v>41270</v>
      </c>
      <c r="I22" s="24">
        <v>14144</v>
      </c>
      <c r="J22" s="21">
        <f>SUM(I$4:I22)-(L22*G22)</f>
      </c>
      <c r="K22" s="21">
        <f>SUM(I$4:I22)/G22</f>
      </c>
      <c r="L22" s="21">
        <f>$L$23/$G$22</f>
      </c>
    </row>
    <row x14ac:dyDescent="0.25" r="23" customHeight="1" ht="20.1">
      <c r="A23" s="1"/>
      <c r="B23" s="35" t="s">
        <v>15</v>
      </c>
      <c r="C23" s="24">
        <f>SUM(C4:C22)</f>
      </c>
      <c r="D23" s="15"/>
      <c r="E23" s="15"/>
      <c r="F23" s="22">
        <v>1200000</v>
      </c>
      <c r="G23" s="32"/>
      <c r="H23" s="35" t="s">
        <v>15</v>
      </c>
      <c r="I23" s="24">
        <f>SUM(I4:I22)</f>
      </c>
      <c r="J23" s="36"/>
      <c r="K23" s="36"/>
      <c r="L23" s="21">
        <v>600000</v>
      </c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38"/>
      <c r="J27" s="49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43040</v>
      </c>
      <c r="C5" s="21">
        <v>57153</v>
      </c>
      <c r="D5" s="21">
        <f>SUM(C5:C5)-(F5*1)</f>
      </c>
      <c r="E5" s="21">
        <f>C5/1</f>
      </c>
      <c r="F5" s="22">
        <f>$F$28/$G$27</f>
      </c>
      <c r="G5" s="23">
        <v>1</v>
      </c>
      <c r="H5" s="20">
        <v>43040</v>
      </c>
      <c r="I5" s="24">
        <v>29588</v>
      </c>
      <c r="J5" s="21">
        <f>SUM(I5:I5)-(L5*G5)</f>
      </c>
      <c r="K5" s="21">
        <f>I5/1</f>
      </c>
      <c r="L5" s="21">
        <f>$L$28/$G$27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43041</v>
      </c>
      <c r="C6" s="21">
        <v>10478</v>
      </c>
      <c r="D6" s="21">
        <f>SUM(C$5:C6)-(F6*G6)</f>
      </c>
      <c r="E6" s="21">
        <f>SUM(C$5:C6)/G6</f>
      </c>
      <c r="F6" s="22">
        <f>$F$28/$G$27</f>
      </c>
      <c r="G6" s="23">
        <v>2</v>
      </c>
      <c r="H6" s="20">
        <v>43041</v>
      </c>
      <c r="I6" s="24">
        <v>13200</v>
      </c>
      <c r="J6" s="21">
        <f>SUM(I$5:I6)-(L6*G6)</f>
      </c>
      <c r="K6" s="21">
        <f>SUM(I$5:I6)/G6</f>
      </c>
      <c r="L6" s="21">
        <f>$L$28/$G$27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43042</v>
      </c>
      <c r="C7" s="21">
        <v>81337</v>
      </c>
      <c r="D7" s="21">
        <f>SUM(C$5:C7)-(F7*G7)</f>
      </c>
      <c r="E7" s="21">
        <f>SUM(C$5:C7)/G7</f>
      </c>
      <c r="F7" s="22">
        <f>$F$28/$G$27</f>
      </c>
      <c r="G7" s="23">
        <v>3</v>
      </c>
      <c r="H7" s="20">
        <v>43042</v>
      </c>
      <c r="I7" s="24">
        <v>13175</v>
      </c>
      <c r="J7" s="21">
        <f>SUM(I$5:I7)-(L7*G7)</f>
      </c>
      <c r="K7" s="21">
        <f>SUM(I$5:I7)/G7</f>
      </c>
      <c r="L7" s="21">
        <f>$L$28/$G$27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43045</v>
      </c>
      <c r="C8" s="21">
        <v>40875</v>
      </c>
      <c r="D8" s="21">
        <f>SUM(C$5:C8)-(F8*G8)</f>
      </c>
      <c r="E8" s="21">
        <f>SUM(C$5:C8)/G8</f>
      </c>
      <c r="F8" s="22">
        <f>$F$28/$G$27</f>
      </c>
      <c r="G8" s="23">
        <v>4</v>
      </c>
      <c r="H8" s="20">
        <v>43045</v>
      </c>
      <c r="I8" s="24">
        <v>10694</v>
      </c>
      <c r="J8" s="21">
        <f>SUM(I$5:I8)-(L8*G8)</f>
      </c>
      <c r="K8" s="21">
        <f>SUM(I$5:I8)/G8</f>
      </c>
      <c r="L8" s="21">
        <f>$L$28/$G$27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43046</v>
      </c>
      <c r="C9" s="21">
        <v>21899</v>
      </c>
      <c r="D9" s="21">
        <f>SUM(C$5:C9)-(F9*G9)</f>
      </c>
      <c r="E9" s="21">
        <f>SUM(C$5:C9)/G9</f>
      </c>
      <c r="F9" s="22">
        <f>$F$28/$G$27</f>
      </c>
      <c r="G9" s="23">
        <v>5</v>
      </c>
      <c r="H9" s="20">
        <v>43046</v>
      </c>
      <c r="I9" s="24">
        <v>5198</v>
      </c>
      <c r="J9" s="21">
        <f>SUM(I$5:I9)-(L9*G9)</f>
      </c>
      <c r="K9" s="21">
        <f>SUM(I$5:I9)/G9</f>
      </c>
      <c r="L9" s="21">
        <f>$L$28/$G$27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43047</v>
      </c>
      <c r="C10" s="21">
        <v>51637</v>
      </c>
      <c r="D10" s="21">
        <f>SUM(C$5:C10)-(F10*G10)</f>
      </c>
      <c r="E10" s="21">
        <f>SUM(C$5:C10)/G10</f>
      </c>
      <c r="F10" s="22">
        <f>$F$28/$G$27</f>
      </c>
      <c r="G10" s="23">
        <v>6</v>
      </c>
      <c r="H10" s="20">
        <v>43047</v>
      </c>
      <c r="I10" s="24">
        <v>27522</v>
      </c>
      <c r="J10" s="21">
        <f>SUM(I$5:I10)-(L10*G10)</f>
      </c>
      <c r="K10" s="21">
        <f>SUM(I$5:I10)/G10</f>
      </c>
      <c r="L10" s="21">
        <f>$L$28/$G$27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43048</v>
      </c>
      <c r="C11" s="21">
        <v>38023</v>
      </c>
      <c r="D11" s="21">
        <f>SUM(C$5:C11)-(F11*G11)</f>
      </c>
      <c r="E11" s="21">
        <f>SUM(C$5:C11)/G11</f>
      </c>
      <c r="F11" s="22">
        <f>$F$28/$G$27</f>
      </c>
      <c r="G11" s="23">
        <v>7</v>
      </c>
      <c r="H11" s="20">
        <v>43048</v>
      </c>
      <c r="I11" s="24">
        <v>20064</v>
      </c>
      <c r="J11" s="21">
        <f>SUM(I$5:I11)-(L11*G11)</f>
      </c>
      <c r="K11" s="21">
        <f>SUM(I$5:I11)/G11</f>
      </c>
      <c r="L11" s="21">
        <f>$L$28/$G$27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43049</v>
      </c>
      <c r="C12" s="21">
        <v>16960</v>
      </c>
      <c r="D12" s="21">
        <f>SUM(C$5:C12)-(F12*G12)</f>
      </c>
      <c r="E12" s="21">
        <f>SUM(C$5:C12)/G12</f>
      </c>
      <c r="F12" s="22">
        <f>$F$28/$G$27</f>
      </c>
      <c r="G12" s="23">
        <v>8</v>
      </c>
      <c r="H12" s="20">
        <v>43049</v>
      </c>
      <c r="I12" s="24">
        <v>5451</v>
      </c>
      <c r="J12" s="21">
        <f>SUM(I$5:I12)-(L12*G12)</f>
      </c>
      <c r="K12" s="21">
        <f>SUM(I$5:I12)/G12</f>
      </c>
      <c r="L12" s="21">
        <f>$L$28/$G$27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43050</v>
      </c>
      <c r="C13" s="22">
        <v>62177</v>
      </c>
      <c r="D13" s="21">
        <f>SUM(C$5:C13)-(F13*G13)</f>
      </c>
      <c r="E13" s="21">
        <f>SUM(C$5:C13)/G13</f>
      </c>
      <c r="F13" s="22">
        <f>$F$28/$G$27</f>
      </c>
      <c r="G13" s="23">
        <v>9</v>
      </c>
      <c r="H13" s="20">
        <v>43050</v>
      </c>
      <c r="I13" s="24">
        <v>26289</v>
      </c>
      <c r="J13" s="21">
        <f>SUM(I$5:I13)-(L13*G13)</f>
      </c>
      <c r="K13" s="21">
        <f>SUM(I$5:I13)/G13</f>
      </c>
      <c r="L13" s="21">
        <f>$L$28/$G$27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43052</v>
      </c>
      <c r="C14" s="22">
        <v>47666</v>
      </c>
      <c r="D14" s="21">
        <f>SUM(C$5:C14)-(F14*G14)</f>
      </c>
      <c r="E14" s="21">
        <f>SUM(C$5:C14)/G14</f>
      </c>
      <c r="F14" s="22">
        <f>$F$28/$G$27</f>
      </c>
      <c r="G14" s="23">
        <v>10</v>
      </c>
      <c r="H14" s="20">
        <v>43052</v>
      </c>
      <c r="I14" s="24">
        <v>31733</v>
      </c>
      <c r="J14" s="21">
        <f>SUM(I$5:I14)-(L14*G14)</f>
      </c>
      <c r="K14" s="21">
        <f>SUM(I$5:I14)/G14</f>
      </c>
      <c r="L14" s="21">
        <f>$L$28/$G$27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43053</v>
      </c>
      <c r="C15" s="22">
        <v>21766</v>
      </c>
      <c r="D15" s="21">
        <f>SUM(C$5:C15)-(F15*G15)</f>
      </c>
      <c r="E15" s="21">
        <f>SUM(C$5:C15)/G15</f>
      </c>
      <c r="F15" s="22">
        <f>$F$28/$G$27</f>
      </c>
      <c r="G15" s="23">
        <v>11</v>
      </c>
      <c r="H15" s="20">
        <v>43053</v>
      </c>
      <c r="I15" s="24">
        <v>6739</v>
      </c>
      <c r="J15" s="21">
        <f>SUM(I$5:I15)-(L15*G15)</f>
      </c>
      <c r="K15" s="21">
        <f>SUM(I$5:I15)/G15</f>
      </c>
      <c r="L15" s="21">
        <f>$L$28/$G$27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43054</v>
      </c>
      <c r="C16" s="22">
        <v>56678</v>
      </c>
      <c r="D16" s="21">
        <f>SUM(C$5:C16)-(F16*G16)</f>
      </c>
      <c r="E16" s="21">
        <f>SUM(C$5:C16)/G16</f>
      </c>
      <c r="F16" s="22">
        <f>$F$28/$G$27</f>
      </c>
      <c r="G16" s="23">
        <v>12</v>
      </c>
      <c r="H16" s="20">
        <v>43054</v>
      </c>
      <c r="I16" s="24">
        <v>21842</v>
      </c>
      <c r="J16" s="21">
        <f>SUM(I$5:I16)-(L16*G16)</f>
      </c>
      <c r="K16" s="21">
        <f>SUM(I$5:I16)/G16</f>
      </c>
      <c r="L16" s="21">
        <f>$L$28/$G$27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43055</v>
      </c>
      <c r="C17" s="22">
        <v>23797</v>
      </c>
      <c r="D17" s="21">
        <f>SUM(C$5:C17)-(F17*G17)</f>
      </c>
      <c r="E17" s="21">
        <f>SUM(C$5:C17)/G17</f>
      </c>
      <c r="F17" s="22">
        <f>$F$28/$G$27</f>
      </c>
      <c r="G17" s="23">
        <v>13</v>
      </c>
      <c r="H17" s="20">
        <v>43055</v>
      </c>
      <c r="I17" s="24">
        <v>6262</v>
      </c>
      <c r="J17" s="21">
        <f>SUM(I$5:I17)-(L17*G17)</f>
      </c>
      <c r="K17" s="21">
        <f>SUM(I$5:I17)/G17</f>
      </c>
      <c r="L17" s="21">
        <f>$L$28/$G$27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43056</v>
      </c>
      <c r="C18" s="22">
        <v>83391</v>
      </c>
      <c r="D18" s="21">
        <f>SUM(C$5:C18)-(F18*G18)</f>
      </c>
      <c r="E18" s="21">
        <f>SUM(C$5:C18)/G18</f>
      </c>
      <c r="F18" s="22">
        <f>$F$28/$G$27</f>
      </c>
      <c r="G18" s="23">
        <v>14</v>
      </c>
      <c r="H18" s="20">
        <v>43056</v>
      </c>
      <c r="I18" s="24">
        <v>26538</v>
      </c>
      <c r="J18" s="21">
        <f>SUM(I$5:I18)-(L18*G18)</f>
      </c>
      <c r="K18" s="21">
        <f>SUM(I$5:I18)/G18</f>
      </c>
      <c r="L18" s="21">
        <f>$L$28/$G$27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43060</v>
      </c>
      <c r="C19" s="21">
        <v>51166</v>
      </c>
      <c r="D19" s="21">
        <f>SUM(C$5:C19)-(F19*G19)</f>
      </c>
      <c r="E19" s="21">
        <f>SUM(C$5:C19)/G19</f>
      </c>
      <c r="F19" s="22">
        <f>$F$28/$G$27</f>
      </c>
      <c r="G19" s="23">
        <v>15</v>
      </c>
      <c r="H19" s="20">
        <v>43060</v>
      </c>
      <c r="I19" s="24">
        <v>29566</v>
      </c>
      <c r="J19" s="21">
        <f>SUM(I$5:I19)-(L19*G19)</f>
      </c>
      <c r="K19" s="21">
        <f>SUM(I$5:I19)/G19</f>
      </c>
      <c r="L19" s="21">
        <f>$L$28/$G$27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43061</v>
      </c>
      <c r="C20" s="22">
        <v>53180</v>
      </c>
      <c r="D20" s="21">
        <f>SUM(C$5:C20)-(F20*G20)</f>
      </c>
      <c r="E20" s="21">
        <f>SUM(C$5:C20)/G20</f>
      </c>
      <c r="F20" s="22">
        <f>$F$28/$G$27</f>
      </c>
      <c r="G20" s="23">
        <v>16</v>
      </c>
      <c r="H20" s="20">
        <v>43061</v>
      </c>
      <c r="I20" s="24">
        <v>10747</v>
      </c>
      <c r="J20" s="21">
        <f>SUM(I$5:I20)-(L20*G20)</f>
      </c>
      <c r="K20" s="21">
        <f>SUM(I$5:I20)/G20</f>
      </c>
      <c r="L20" s="21">
        <f>$L$28/$G$27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43062</v>
      </c>
      <c r="C21" s="22">
        <v>60041</v>
      </c>
      <c r="D21" s="21">
        <f>SUM(C$5:C21)-(F21*G21)</f>
      </c>
      <c r="E21" s="21">
        <f>SUM(C$5:C21)/G21</f>
      </c>
      <c r="F21" s="22">
        <f>$F$28/$G$27</f>
      </c>
      <c r="G21" s="23">
        <v>17</v>
      </c>
      <c r="H21" s="20">
        <v>43062</v>
      </c>
      <c r="I21" s="24">
        <v>15642</v>
      </c>
      <c r="J21" s="21">
        <f>SUM(I$5:I21)-(L21*G21)</f>
      </c>
      <c r="K21" s="21">
        <f>SUM(I$5:I21)/G21</f>
      </c>
      <c r="L21" s="21">
        <f>$L$28/$G$27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43063</v>
      </c>
      <c r="C22" s="22">
        <v>62417</v>
      </c>
      <c r="D22" s="21">
        <f>SUM(C$5:C22)-(F22*G22)</f>
      </c>
      <c r="E22" s="21">
        <f>SUM(C$5:C22)/G22</f>
      </c>
      <c r="F22" s="22">
        <f>$F$28/$G$27</f>
      </c>
      <c r="G22" s="23">
        <v>18</v>
      </c>
      <c r="H22" s="20">
        <v>43063</v>
      </c>
      <c r="I22" s="24">
        <v>1376</v>
      </c>
      <c r="J22" s="21">
        <f>SUM(I$5:I22)-(L22*G22)</f>
      </c>
      <c r="K22" s="21">
        <f>SUM(I$5:I22)/G22</f>
      </c>
      <c r="L22" s="21">
        <f>$L$28/$G$27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43064</v>
      </c>
      <c r="C23" s="22">
        <v>56791</v>
      </c>
      <c r="D23" s="21">
        <f>SUM(C$5:C23)-(F23*G23)</f>
      </c>
      <c r="E23" s="21">
        <f>SUM(C$5:C23)/G23</f>
      </c>
      <c r="F23" s="22">
        <f>$F$28/$G$27</f>
      </c>
      <c r="G23" s="23">
        <v>19</v>
      </c>
      <c r="H23" s="20">
        <v>43064</v>
      </c>
      <c r="I23" s="24">
        <v>8707</v>
      </c>
      <c r="J23" s="21">
        <f>SUM(I$5:I23)-(L23*G23)</f>
      </c>
      <c r="K23" s="21">
        <f>SUM(I$5:I23)/G23</f>
      </c>
      <c r="L23" s="21">
        <f>$L$28/$G$27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43066</v>
      </c>
      <c r="C24" s="22">
        <v>79618</v>
      </c>
      <c r="D24" s="21">
        <f>SUM(C$5:C24)-(F24*G24)</f>
      </c>
      <c r="E24" s="21">
        <f>SUM(C$5:C24)/G24</f>
      </c>
      <c r="F24" s="22">
        <f>$F$28/$G$27</f>
      </c>
      <c r="G24" s="23">
        <v>20</v>
      </c>
      <c r="H24" s="20">
        <v>43066</v>
      </c>
      <c r="I24" s="24">
        <v>10667</v>
      </c>
      <c r="J24" s="21">
        <f>SUM(I$5:I24)-(L24*G24)</f>
      </c>
      <c r="K24" s="21">
        <f>SUM(I$5:I24)/G24</f>
      </c>
      <c r="L24" s="21">
        <f>$L$28/$G$27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43067</v>
      </c>
      <c r="C25" s="22">
        <v>62789</v>
      </c>
      <c r="D25" s="21">
        <f>SUM(C$5:C25)-(F25*G25)</f>
      </c>
      <c r="E25" s="21">
        <f>SUM(C$5:C25)/G25</f>
      </c>
      <c r="F25" s="22">
        <f>$F$28/$G$27</f>
      </c>
      <c r="G25" s="23">
        <v>21</v>
      </c>
      <c r="H25" s="20">
        <v>43067</v>
      </c>
      <c r="I25" s="24">
        <v>11338</v>
      </c>
      <c r="J25" s="21">
        <f>SUM(I$5:I25)-(L25*G25)</f>
      </c>
      <c r="K25" s="21">
        <f>SUM(I$5:I25)/G25</f>
      </c>
      <c r="L25" s="21">
        <f>$L$28/$G$27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43068</v>
      </c>
      <c r="C26" s="22">
        <v>72145</v>
      </c>
      <c r="D26" s="21">
        <f>SUM(C$5:C26)-(F26*G26)</f>
      </c>
      <c r="E26" s="21">
        <f>SUM(C$5:C26)/G26</f>
      </c>
      <c r="F26" s="22">
        <f>$F$28/$G$27</f>
      </c>
      <c r="G26" s="23">
        <v>22</v>
      </c>
      <c r="H26" s="20">
        <v>43068</v>
      </c>
      <c r="I26" s="24">
        <v>10306</v>
      </c>
      <c r="J26" s="21">
        <f>SUM(I$5:I26)-(L26*G26)</f>
      </c>
      <c r="K26" s="21">
        <f>SUM(I$5:I26)/G26</f>
      </c>
      <c r="L26" s="21">
        <f>$L$28/$G$27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43069</v>
      </c>
      <c r="C27" s="22">
        <v>29623</v>
      </c>
      <c r="D27" s="21">
        <f>SUM(C$5:C27)-(F27*G27)</f>
      </c>
      <c r="E27" s="21">
        <f>SUM(C$5:C27)/G27</f>
      </c>
      <c r="F27" s="22">
        <f>$F$28/$G$27</f>
      </c>
      <c r="G27" s="23">
        <v>23</v>
      </c>
      <c r="H27" s="20">
        <v>43069</v>
      </c>
      <c r="I27" s="24">
        <v>2123</v>
      </c>
      <c r="J27" s="21">
        <f>SUM(I$5:I27)-(L27*G27)</f>
      </c>
      <c r="K27" s="21">
        <f>SUM(I$5:I27)/G27</f>
      </c>
      <c r="L27" s="21">
        <f>$L$28/$G$27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35" t="s">
        <v>15</v>
      </c>
      <c r="C28" s="24">
        <f>SUM(C5:C27)</f>
      </c>
      <c r="D28" s="15"/>
      <c r="E28" s="15"/>
      <c r="F28" s="22">
        <v>1200000</v>
      </c>
      <c r="G28" s="32"/>
      <c r="H28" s="35" t="s">
        <v>15</v>
      </c>
      <c r="I28" s="24">
        <f>SUM(I5:I27)</f>
      </c>
      <c r="J28" s="36"/>
      <c r="K28" s="36"/>
      <c r="L28" s="21">
        <v>270000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46"/>
      <c r="B32" s="47"/>
      <c r="C32" s="48"/>
      <c r="D32" s="48"/>
      <c r="E32" s="4"/>
      <c r="F32" s="4"/>
      <c r="G32" s="4"/>
      <c r="H32" s="7"/>
      <c r="I32" s="38"/>
      <c r="J32" s="49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5">
    <mergeCell ref="B1:F2"/>
    <mergeCell ref="H1:L2"/>
    <mergeCell ref="B3:F3"/>
    <mergeCell ref="H3:L3"/>
    <mergeCell ref="A32:D3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23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50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46</v>
      </c>
      <c r="C7" s="36">
        <v>12017</v>
      </c>
      <c r="D7" s="36">
        <v>1</v>
      </c>
      <c r="E7" s="21">
        <f>IF(D7&gt;0,SUM(D$7:D7)-SUM(C$7:C7),0)</f>
      </c>
      <c r="F7" s="118">
        <f>IF(D7&gt;0,IF(C7&gt;0,D7/C7,0),0)</f>
      </c>
      <c r="G7" s="36">
        <v>12017</v>
      </c>
      <c r="H7" s="36">
        <v>954</v>
      </c>
      <c r="I7" s="36">
        <f>IF(H7&gt;0,SUM(H$7:H7)-SUM(G$7:G7),0)</f>
      </c>
      <c r="J7" s="118">
        <f>IF(H7&gt;0,IF(G7&gt;0,H7/G7,0),0)</f>
      </c>
      <c r="K7" s="36">
        <v>12017</v>
      </c>
      <c r="L7" s="36">
        <v>8688</v>
      </c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>
        <v>11360</v>
      </c>
      <c r="W7" s="36">
        <v>10174</v>
      </c>
      <c r="X7" s="21">
        <f>IF(W7&gt;0,SUM(W$7:W7)-SUM(V$7:V7),0)</f>
      </c>
      <c r="Y7" s="118">
        <f>IF(W7&gt;0,IF(V7&gt;0,W7/V7,0),0)</f>
      </c>
      <c r="Z7" s="36">
        <v>11360</v>
      </c>
      <c r="AA7" s="36">
        <v>11912</v>
      </c>
      <c r="AB7" s="21">
        <f>IF(AA7&gt;0,SUM(AA$7:AA7)-SUM(Z$7:Z7),0)</f>
      </c>
      <c r="AC7" s="118">
        <f>IF(AA7&gt;0,IF(Z7&gt;0,AA7/Z7,0),0)</f>
      </c>
      <c r="AD7" s="36">
        <v>11360</v>
      </c>
      <c r="AE7" s="36">
        <v>5936</v>
      </c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>
        <v>7730</v>
      </c>
      <c r="AP7" s="36">
        <v>8535</v>
      </c>
      <c r="AQ7" s="36">
        <f>IF(AP7&gt;0,SUM(AP$7:AP7)-SUM(AO$7:AO7),0)</f>
      </c>
      <c r="AR7" s="118">
        <f>IF(AP7&gt;0,IF(AO7&gt;0,AP7/AO7,0),0)</f>
      </c>
      <c r="AS7" s="36">
        <v>7730</v>
      </c>
      <c r="AT7" s="36">
        <v>5916</v>
      </c>
      <c r="AU7" s="21">
        <f>IF(AT7&gt;0,SUM(AT$7:AT7)-SUM(AS$7:AS7),0)</f>
      </c>
      <c r="AV7" s="118">
        <f>IF(AT7&gt;0,IF(AS7&gt;0,AT7/AS7,0),0)</f>
      </c>
      <c r="AW7" s="36">
        <v>7730</v>
      </c>
      <c r="AX7" s="36">
        <v>6600</v>
      </c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>
        <v>16200</v>
      </c>
      <c r="BI7" s="36">
        <v>18886</v>
      </c>
      <c r="BJ7" s="36">
        <f>IF(BI7&gt;0,SUM(BI$7:BI7)-SUM(BH$7:BH7),0)</f>
      </c>
      <c r="BK7" s="118">
        <f>IF(BI7&gt;0,IF(BH7&gt;0,BI7/BH7,0),0)</f>
      </c>
      <c r="BL7" s="36">
        <v>7000</v>
      </c>
      <c r="BM7" s="36">
        <v>2165</v>
      </c>
      <c r="BN7" s="21">
        <f>IF(BM7&gt;0,SUM(BM$7:BM7)-SUM(BL$7:BL7),0)</f>
      </c>
      <c r="BO7" s="118">
        <f>IF(BM7&gt;0,IF(BL7&gt;0,BM7/BL7,0),0)</f>
      </c>
      <c r="BP7" s="36">
        <v>9880</v>
      </c>
      <c r="BQ7" s="36">
        <v>9521</v>
      </c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>
        <v>2550</v>
      </c>
      <c r="CB7" s="36">
        <v>3612</v>
      </c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40</v>
      </c>
      <c r="C8" s="36">
        <v>12017</v>
      </c>
      <c r="D8" s="36">
        <v>6336</v>
      </c>
      <c r="E8" s="21">
        <f>IF(D8&gt;0,SUM(D$7:D8)-SUM(C$7:C8),0)</f>
      </c>
      <c r="F8" s="118">
        <f>IF(D8&gt;0,IF(C8&gt;0,D8/C8,0),0)</f>
      </c>
      <c r="G8" s="36">
        <v>12017</v>
      </c>
      <c r="H8" s="122">
        <v>5240</v>
      </c>
      <c r="I8" s="36">
        <f>IF(H8&gt;0,SUM(H$7:H8)-SUM(G$7:G8),0)</f>
      </c>
      <c r="J8" s="118">
        <f>IF(H8&gt;0,IF(G8&gt;0,H8/G8,0),0)</f>
      </c>
      <c r="K8" s="36">
        <v>12017</v>
      </c>
      <c r="L8" s="36">
        <v>3168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11360</v>
      </c>
      <c r="W8" s="36">
        <v>3262</v>
      </c>
      <c r="X8" s="21">
        <f>IF(W8&gt;0,SUM(W$7:W8)-SUM(V$7:V8),0)</f>
      </c>
      <c r="Y8" s="118">
        <f>IF(W8&gt;0,IF(V8&gt;0,W8/V8,0),0)</f>
      </c>
      <c r="Z8" s="36">
        <v>11360</v>
      </c>
      <c r="AA8" s="36">
        <v>6544</v>
      </c>
      <c r="AB8" s="21">
        <f>IF(AA8&gt;0,SUM(AA$7:AA8)-SUM(Z$7:Z8),0)</f>
      </c>
      <c r="AC8" s="118">
        <f>IF(AA8&gt;0,IF(Z8&gt;0,AA8/Z8,0),0)</f>
      </c>
      <c r="AD8" s="36">
        <v>11360</v>
      </c>
      <c r="AE8" s="36">
        <v>3471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7730</v>
      </c>
      <c r="AP8" s="36">
        <v>4310</v>
      </c>
      <c r="AQ8" s="36">
        <f>IF(AP8&gt;0,SUM(AP$7:AP8)-SUM(AO$7:AO8),0)</f>
      </c>
      <c r="AR8" s="118">
        <f>IF(AP8&gt;0,IF(AO8&gt;0,AP8/AO8,0),0)</f>
      </c>
      <c r="AS8" s="36">
        <v>7730</v>
      </c>
      <c r="AT8" s="36">
        <v>3433</v>
      </c>
      <c r="AU8" s="21">
        <f>IF(AT8&gt;0,SUM(AT$7:AT8)-SUM(AS$7:AS8),0)</f>
      </c>
      <c r="AV8" s="118">
        <f>IF(AT8&gt;0,IF(AS8&gt;0,AT8/AS8,0),0)</f>
      </c>
      <c r="AW8" s="36">
        <v>7730</v>
      </c>
      <c r="AX8" s="36">
        <v>2861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16200</v>
      </c>
      <c r="BI8" s="36">
        <v>9157</v>
      </c>
      <c r="BJ8" s="36">
        <f>IF(BI8&gt;0,SUM(BI$7:BI8)-SUM(BH$7:BH8),0)</f>
      </c>
      <c r="BK8" s="118">
        <f>IF(BI8&gt;0,IF(BH8&gt;0,BI8/BH8,0),0)</f>
      </c>
      <c r="BL8" s="36">
        <v>7000</v>
      </c>
      <c r="BM8" s="36">
        <v>1451</v>
      </c>
      <c r="BN8" s="21">
        <f>IF(BM8&gt;0,SUM(BM$7:BM8)-SUM(BL$7:BL8),0)</f>
      </c>
      <c r="BO8" s="118">
        <f>IF(BM8&gt;0,IF(BL8&gt;0,BM8/BL8,0),0)</f>
      </c>
      <c r="BP8" s="36">
        <v>9880</v>
      </c>
      <c r="BQ8" s="36">
        <v>10511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2550</v>
      </c>
      <c r="CB8" s="36">
        <v>8341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41</v>
      </c>
      <c r="C9" s="36">
        <v>12017</v>
      </c>
      <c r="D9" s="36">
        <v>223</v>
      </c>
      <c r="E9" s="21">
        <f>IF(D9&gt;0,SUM(D$7:D9)-SUM(C$7:C9),0)</f>
      </c>
      <c r="F9" s="118">
        <f>IF(D9&gt;0,IF(C9&gt;0,D9/C9,0),0)</f>
      </c>
      <c r="G9" s="36">
        <v>12017</v>
      </c>
      <c r="H9" s="36">
        <v>1</v>
      </c>
      <c r="I9" s="36">
        <f>IF(H9&gt;0,SUM(H$7:H9)-SUM(G$7:G9),0)</f>
      </c>
      <c r="J9" s="118">
        <f>IF(H9&gt;0,IF(G9&gt;0,H9/G9,0),0)</f>
      </c>
      <c r="K9" s="36">
        <v>12017</v>
      </c>
      <c r="L9" s="36">
        <v>1</v>
      </c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>
        <v>11360</v>
      </c>
      <c r="W9" s="36">
        <v>922</v>
      </c>
      <c r="X9" s="21">
        <f>IF(W9&gt;0,SUM(W$7:W9)-SUM(V$7:V9),0)</f>
      </c>
      <c r="Y9" s="118">
        <f>IF(W9&gt;0,IF(V9&gt;0,W9/V9,0),0)</f>
      </c>
      <c r="Z9" s="36">
        <v>11360</v>
      </c>
      <c r="AA9" s="36">
        <v>1</v>
      </c>
      <c r="AB9" s="21">
        <f>IF(AA9&gt;0,SUM(AA$7:AA9)-SUM(Z$7:Z9),0)</f>
      </c>
      <c r="AC9" s="118">
        <f>IF(AA9&gt;0,IF(Z9&gt;0,AA9/Z9,0),0)</f>
      </c>
      <c r="AD9" s="36">
        <v>11360</v>
      </c>
      <c r="AE9" s="36">
        <v>1</v>
      </c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>
        <v>7730</v>
      </c>
      <c r="AP9" s="36">
        <v>2098</v>
      </c>
      <c r="AQ9" s="36">
        <f>IF(AP9&gt;0,SUM(AP$7:AP9)-SUM(AO$7:AO9),0)</f>
      </c>
      <c r="AR9" s="118">
        <f>IF(AP9&gt;0,IF(AO9&gt;0,AP9/AO9,0),0)</f>
      </c>
      <c r="AS9" s="36">
        <v>7730</v>
      </c>
      <c r="AT9" s="36">
        <v>1</v>
      </c>
      <c r="AU9" s="21">
        <f>IF(AT9&gt;0,SUM(AT$7:AT9)-SUM(AS$7:AS9),0)</f>
      </c>
      <c r="AV9" s="118">
        <f>IF(AT9&gt;0,IF(AS9&gt;0,AT9/AS9,0),0)</f>
      </c>
      <c r="AW9" s="36">
        <v>7730</v>
      </c>
      <c r="AX9" s="36">
        <v>1</v>
      </c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>
        <v>16200</v>
      </c>
      <c r="BI9" s="36">
        <v>2098</v>
      </c>
      <c r="BJ9" s="36">
        <f>IF(BI9&gt;0,SUM(BI$7:BI9)-SUM(BH$7:BH9),0)</f>
      </c>
      <c r="BK9" s="118">
        <f>IF(BI9&gt;0,IF(BH9&gt;0,BI9/BH9,0),0)</f>
      </c>
      <c r="BL9" s="36">
        <v>7000</v>
      </c>
      <c r="BM9" s="36">
        <v>1</v>
      </c>
      <c r="BN9" s="21">
        <f>IF(BM9&gt;0,SUM(BM$7:BM9)-SUM(BL$7:BL9),0)</f>
      </c>
      <c r="BO9" s="118">
        <f>IF(BM9&gt;0,IF(BL9&gt;0,BM9/BL9,0),0)</f>
      </c>
      <c r="BP9" s="36">
        <v>9880</v>
      </c>
      <c r="BQ9" s="36">
        <v>8988</v>
      </c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>
        <v>2550</v>
      </c>
      <c r="CB9" s="36">
        <v>233</v>
      </c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42</v>
      </c>
      <c r="C10" s="36"/>
      <c r="D10" s="36"/>
      <c r="E10" s="21">
        <f>IF(D10&gt;0,SUM(D$7:D10)-SUM(C$7:C10),0)</f>
      </c>
      <c r="F10" s="118">
        <f>IF(D10&gt;0,IF(C10&gt;0,D10/C10,0),0)</f>
      </c>
      <c r="G10" s="36"/>
      <c r="H10" s="36"/>
      <c r="I10" s="36">
        <f>IF(H10&gt;0,SUM(H$7:H10)-SUM(G$7:G10),0)</f>
      </c>
      <c r="J10" s="118">
        <f>IF(H10&gt;0,IF(G10&gt;0,H10/G10,0),0)</f>
      </c>
      <c r="K10" s="36"/>
      <c r="L10" s="36"/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/>
      <c r="W10" s="36">
        <v>11624</v>
      </c>
      <c r="X10" s="21">
        <f>IF(W10&gt;0,SUM(W$7:W10)-SUM(V$7:V10),0)</f>
      </c>
      <c r="Y10" s="118">
        <f>IF(W10&gt;0,IF(V10&gt;0,W10/V10,0),0)</f>
      </c>
      <c r="Z10" s="36"/>
      <c r="AA10" s="36"/>
      <c r="AB10" s="21">
        <f>IF(AA10&gt;0,SUM(AA$7:AA10)-SUM(Z$7:Z10),0)</f>
      </c>
      <c r="AC10" s="118">
        <f>IF(AA10&gt;0,IF(Z10&gt;0,AA10/Z10,0),0)</f>
      </c>
      <c r="AD10" s="36"/>
      <c r="AE10" s="36"/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/>
      <c r="AP10" s="36"/>
      <c r="AQ10" s="36">
        <f>IF(AP10&gt;0,SUM(AP$7:AP10)-SUM(AO$7:AO10),0)</f>
      </c>
      <c r="AR10" s="118">
        <f>IF(AP10&gt;0,IF(AO10&gt;0,AP10/AO10,0),0)</f>
      </c>
      <c r="AS10" s="36"/>
      <c r="AT10" s="36"/>
      <c r="AU10" s="21">
        <f>IF(AT10&gt;0,SUM(AT$7:AT10)-SUM(AS$7:AS10),0)</f>
      </c>
      <c r="AV10" s="118">
        <f>IF(AT10&gt;0,IF(AS10&gt;0,AT10/AS10,0),0)</f>
      </c>
      <c r="AW10" s="36"/>
      <c r="AX10" s="36"/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/>
      <c r="BI10" s="36"/>
      <c r="BJ10" s="36">
        <f>IF(BI10&gt;0,SUM(BI$7:BI10)-SUM(BH$7:BH10),0)</f>
      </c>
      <c r="BK10" s="118">
        <f>IF(BI10&gt;0,IF(BH10&gt;0,BI10/BH10,0),0)</f>
      </c>
      <c r="BL10" s="36"/>
      <c r="BM10" s="36"/>
      <c r="BN10" s="21">
        <f>IF(BM10&gt;0,SUM(BM$7:BM10)-SUM(BL$7:BL10),0)</f>
      </c>
      <c r="BO10" s="118">
        <f>IF(BM10&gt;0,IF(BL10&gt;0,BM10/BL10,0),0)</f>
      </c>
      <c r="BP10" s="36"/>
      <c r="BQ10" s="36"/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/>
      <c r="CB10" s="36"/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43</v>
      </c>
      <c r="C11" s="36"/>
      <c r="D11" s="36"/>
      <c r="E11" s="21">
        <f>IF(D11&gt;0,SUM(D$7:D11)-SUM(C$7:C11),0)</f>
      </c>
      <c r="F11" s="118">
        <f>IF(D11&gt;0,IF(C11&gt;0,D11/C11,0),0)</f>
      </c>
      <c r="G11" s="36"/>
      <c r="H11" s="36"/>
      <c r="I11" s="36">
        <f>IF(H11&gt;0,SUM(H$7:H11)-SUM(G$7:G11),0)</f>
      </c>
      <c r="J11" s="118">
        <f>IF(H11&gt;0,IF(G11&gt;0,H11/G11,0),0)</f>
      </c>
      <c r="K11" s="36"/>
      <c r="L11" s="36"/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/>
      <c r="W11" s="36"/>
      <c r="X11" s="21">
        <f>IF(W11&gt;0,SUM(W$7:W11)-SUM(V$7:V11),0)</f>
      </c>
      <c r="Y11" s="118">
        <f>IF(W11&gt;0,IF(V11&gt;0,W11/V11,0),0)</f>
      </c>
      <c r="Z11" s="36"/>
      <c r="AA11" s="36"/>
      <c r="AB11" s="21">
        <f>IF(AA11&gt;0,SUM(AA$7:AA11)-SUM(Z$7:Z11),0)</f>
      </c>
      <c r="AC11" s="118">
        <f>IF(AA11&gt;0,IF(Z11&gt;0,AA11/Z11,0),0)</f>
      </c>
      <c r="AD11" s="36"/>
      <c r="AE11" s="36"/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/>
      <c r="AP11" s="36"/>
      <c r="AQ11" s="36">
        <f>IF(AP11&gt;0,SUM(AP$7:AP11)-SUM(AO$7:AO11),0)</f>
      </c>
      <c r="AR11" s="118">
        <f>IF(AP11&gt;0,IF(AO11&gt;0,AP11/AO11,0),0)</f>
      </c>
      <c r="AS11" s="36"/>
      <c r="AT11" s="36"/>
      <c r="AU11" s="21">
        <f>IF(AT11&gt;0,SUM(AT$7:AT11)-SUM(AS$7:AS11),0)</f>
      </c>
      <c r="AV11" s="118">
        <f>IF(AT11&gt;0,IF(AS11&gt;0,AT11/AS11,0),0)</f>
      </c>
      <c r="AW11" s="36"/>
      <c r="AX11" s="36"/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/>
      <c r="BI11" s="36"/>
      <c r="BJ11" s="36">
        <f>IF(BI11&gt;0,SUM(BI$7:BI11)-SUM(BH$7:BH11),0)</f>
      </c>
      <c r="BK11" s="118">
        <f>IF(BI11&gt;0,IF(BH11&gt;0,BI11/BH11,0),0)</f>
      </c>
      <c r="BL11" s="36"/>
      <c r="BM11" s="36"/>
      <c r="BN11" s="21">
        <f>IF(BM11&gt;0,SUM(BM$7:BM11)-SUM(BL$7:BL11),0)</f>
      </c>
      <c r="BO11" s="118">
        <f>IF(BM11&gt;0,IF(BL11&gt;0,BM11/BL11,0),0)</f>
      </c>
      <c r="BP11" s="36"/>
      <c r="BQ11" s="36"/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/>
      <c r="CB11" s="36"/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44</v>
      </c>
      <c r="C12" s="36">
        <v>12017</v>
      </c>
      <c r="D12" s="36">
        <v>1</v>
      </c>
      <c r="E12" s="21">
        <f>IF(D12&gt;0,SUM(D$7:D12)-SUM(C$7:C12),0)</f>
      </c>
      <c r="F12" s="118">
        <f>IF(D12&gt;0,IF(C12&gt;0,D12/C12,0),0)</f>
      </c>
      <c r="G12" s="36">
        <v>12017</v>
      </c>
      <c r="H12" s="36">
        <v>7130</v>
      </c>
      <c r="I12" s="36">
        <f>IF(H12&gt;0,SUM(H$7:H12)-SUM(G$7:G12),0)</f>
      </c>
      <c r="J12" s="118">
        <f>IF(H12&gt;0,IF(G12&gt;0,H12/G12,0),0)</f>
      </c>
      <c r="K12" s="36">
        <v>12017</v>
      </c>
      <c r="L12" s="36">
        <v>11942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11360</v>
      </c>
      <c r="W12" s="36">
        <v>9474</v>
      </c>
      <c r="X12" s="21">
        <f>IF(W12&gt;0,SUM(W$7:W12)-SUM(V$7:V12),0)</f>
      </c>
      <c r="Y12" s="118">
        <f>IF(W12&gt;0,IF(V12&gt;0,W12/V12,0),0)</f>
      </c>
      <c r="Z12" s="36">
        <v>11360</v>
      </c>
      <c r="AA12" s="36">
        <v>8335</v>
      </c>
      <c r="AB12" s="21">
        <f>IF(AA12&gt;0,SUM(AA$7:AA12)-SUM(Z$7:Z12),0)</f>
      </c>
      <c r="AC12" s="118">
        <f>IF(AA12&gt;0,IF(Z12&gt;0,AA12/Z12,0),0)</f>
      </c>
      <c r="AD12" s="36">
        <v>11360</v>
      </c>
      <c r="AE12" s="36">
        <v>7224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7730</v>
      </c>
      <c r="AP12" s="36">
        <v>7658</v>
      </c>
      <c r="AQ12" s="36">
        <f>IF(AP12&gt;0,SUM(AP$7:AP12)-SUM(AO$7:AO12),0)</f>
      </c>
      <c r="AR12" s="118">
        <f>IF(AP12&gt;0,IF(AO12&gt;0,AP12/AO12,0),0)</f>
      </c>
      <c r="AS12" s="36">
        <v>7730</v>
      </c>
      <c r="AT12" s="36">
        <v>7430</v>
      </c>
      <c r="AU12" s="21">
        <f>IF(AT12&gt;0,SUM(AT$7:AT12)-SUM(AS$7:AS12),0)</f>
      </c>
      <c r="AV12" s="118">
        <f>IF(AT12&gt;0,IF(AS12&gt;0,AT12/AS12,0),0)</f>
      </c>
      <c r="AW12" s="36">
        <v>7730</v>
      </c>
      <c r="AX12" s="36">
        <v>7198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16200</v>
      </c>
      <c r="BI12" s="36">
        <v>13158</v>
      </c>
      <c r="BJ12" s="36">
        <f>IF(BI12&gt;0,SUM(BI$7:BI12)-SUM(BH$7:BH12),0)</f>
      </c>
      <c r="BK12" s="118">
        <f>IF(BI12&gt;0,IF(BH12&gt;0,BI12/BH12,0),0)</f>
      </c>
      <c r="BL12" s="36">
        <v>7000</v>
      </c>
      <c r="BM12" s="36">
        <v>8935</v>
      </c>
      <c r="BN12" s="21">
        <f>IF(BM12&gt;0,SUM(BM$7:BM12)-SUM(BL$7:BL12),0)</f>
      </c>
      <c r="BO12" s="118">
        <f>IF(BM12&gt;0,IF(BL12&gt;0,BM12/BL12,0),0)</f>
      </c>
      <c r="BP12" s="36">
        <v>9880</v>
      </c>
      <c r="BQ12" s="36">
        <v>5132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2550</v>
      </c>
      <c r="CB12" s="36">
        <v>4069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45</v>
      </c>
      <c r="C13" s="36">
        <v>12017</v>
      </c>
      <c r="D13" s="36">
        <v>10775</v>
      </c>
      <c r="E13" s="21">
        <f>IF(D13&gt;0,SUM(D$7:D13)-SUM(C$7:C13),0)</f>
      </c>
      <c r="F13" s="118">
        <f>IF(D13&gt;0,IF(C13&gt;0,D13/C13,0),0)</f>
      </c>
      <c r="G13" s="36">
        <v>12017</v>
      </c>
      <c r="H13" s="36">
        <v>11342</v>
      </c>
      <c r="I13" s="36">
        <f>IF(H13&gt;0,SUM(H$7:H13)-SUM(G$7:G13),0)</f>
      </c>
      <c r="J13" s="118">
        <f>IF(H13&gt;0,IF(G13&gt;0,H13/G13,0),0)</f>
      </c>
      <c r="K13" s="36">
        <v>12017</v>
      </c>
      <c r="L13" s="36">
        <v>11268</v>
      </c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>
        <v>11360</v>
      </c>
      <c r="W13" s="36">
        <v>12197</v>
      </c>
      <c r="X13" s="21">
        <f>IF(W13&gt;0,SUM(W$7:W13)-SUM(V$7:V13),0)</f>
      </c>
      <c r="Y13" s="118">
        <f>IF(W13&gt;0,IF(V13&gt;0,W13/V13,0),0)</f>
      </c>
      <c r="Z13" s="36">
        <v>11360</v>
      </c>
      <c r="AA13" s="36">
        <v>13466</v>
      </c>
      <c r="AB13" s="21">
        <f>IF(AA13&gt;0,SUM(AA$7:AA13)-SUM(Z$7:Z13),0)</f>
      </c>
      <c r="AC13" s="118">
        <f>IF(AA13&gt;0,IF(Z13&gt;0,AA13/Z13,0),0)</f>
      </c>
      <c r="AD13" s="36">
        <v>11360</v>
      </c>
      <c r="AE13" s="36">
        <v>6798</v>
      </c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>
        <v>7730</v>
      </c>
      <c r="AP13" s="36">
        <v>7898</v>
      </c>
      <c r="AQ13" s="36">
        <f>IF(AP13&gt;0,SUM(AP$7:AP13)-SUM(AO$7:AO13),0)</f>
      </c>
      <c r="AR13" s="118">
        <f>IF(AP13&gt;0,IF(AO13&gt;0,AP13/AO13,0),0)</f>
      </c>
      <c r="AS13" s="36">
        <v>7730</v>
      </c>
      <c r="AT13" s="36">
        <v>6154</v>
      </c>
      <c r="AU13" s="21">
        <f>IF(AT13&gt;0,SUM(AT$7:AT13)-SUM(AS$7:AS13),0)</f>
      </c>
      <c r="AV13" s="118">
        <f>IF(AT13&gt;0,IF(AS13&gt;0,AT13/AS13,0),0)</f>
      </c>
      <c r="AW13" s="36">
        <v>7730</v>
      </c>
      <c r="AX13" s="36">
        <v>7141</v>
      </c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>
        <v>16200</v>
      </c>
      <c r="BI13" s="36">
        <v>13742</v>
      </c>
      <c r="BJ13" s="36">
        <f>IF(BI13&gt;0,SUM(BI$7:BI13)-SUM(BH$7:BH13),0)</f>
      </c>
      <c r="BK13" s="118">
        <f>IF(BI13&gt;0,IF(BH13&gt;0,BI13/BH13,0),0)</f>
      </c>
      <c r="BL13" s="36">
        <v>7000</v>
      </c>
      <c r="BM13" s="36">
        <v>7456</v>
      </c>
      <c r="BN13" s="21">
        <f>IF(BM13&gt;0,SUM(BM$7:BM13)-SUM(BL$7:BL13),0)</f>
      </c>
      <c r="BO13" s="118">
        <f>IF(BM13&gt;0,IF(BL13&gt;0,BM13/BL13,0),0)</f>
      </c>
      <c r="BP13" s="36">
        <v>9880</v>
      </c>
      <c r="BQ13" s="36">
        <v>7499</v>
      </c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>
        <v>2550</v>
      </c>
      <c r="CB13" s="36">
        <v>6505</v>
      </c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46</v>
      </c>
      <c r="C14" s="36">
        <v>12017</v>
      </c>
      <c r="D14" s="36">
        <v>9916</v>
      </c>
      <c r="E14" s="21">
        <f>IF(D14&gt;0,SUM(D$7:D14)-SUM(C$7:C14),0)</f>
      </c>
      <c r="F14" s="118">
        <f>IF(D14&gt;0,IF(C14&gt;0,D14/C14,0),0)</f>
      </c>
      <c r="G14" s="36">
        <v>12017</v>
      </c>
      <c r="H14" s="36">
        <v>10475</v>
      </c>
      <c r="I14" s="36">
        <f>IF(H14&gt;0,SUM(H$7:H14)-SUM(G$7:G14),0)</f>
      </c>
      <c r="J14" s="118">
        <f>IF(H14&gt;0,IF(G14&gt;0,H14/G14,0),0)</f>
      </c>
      <c r="K14" s="36">
        <v>12017</v>
      </c>
      <c r="L14" s="36">
        <v>8751</v>
      </c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>
        <v>11360</v>
      </c>
      <c r="W14" s="36">
        <v>8016</v>
      </c>
      <c r="X14" s="21">
        <f>IF(W14&gt;0,SUM(W$7:W14)-SUM(V$7:V14),0)</f>
      </c>
      <c r="Y14" s="118">
        <f>IF(W14&gt;0,IF(V14&gt;0,W14/V14,0),0)</f>
      </c>
      <c r="Z14" s="36">
        <v>11360</v>
      </c>
      <c r="AA14" s="36">
        <v>10364</v>
      </c>
      <c r="AB14" s="21">
        <f>IF(AA14&gt;0,SUM(AA$7:AA14)-SUM(Z$7:Z14),0)</f>
      </c>
      <c r="AC14" s="118">
        <f>IF(AA14&gt;0,IF(Z14&gt;0,AA14/Z14,0),0)</f>
      </c>
      <c r="AD14" s="36">
        <v>11360</v>
      </c>
      <c r="AE14" s="36">
        <v>8836</v>
      </c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>
        <v>7730</v>
      </c>
      <c r="AP14" s="36">
        <v>8052</v>
      </c>
      <c r="AQ14" s="36">
        <f>IF(AP14&gt;0,SUM(AP$7:AP15)-SUM(AO$7:AO14),0)</f>
      </c>
      <c r="AR14" s="118">
        <f>IF(AP14&gt;0,IF(AO14&gt;0,AP14/AO14,0),0)</f>
      </c>
      <c r="AS14" s="36">
        <v>7730</v>
      </c>
      <c r="AT14" s="36">
        <v>8039</v>
      </c>
      <c r="AU14" s="21">
        <f>IF(AT14&gt;0,SUM(AT$7:AT14)-SUM(AS$7:AS14),0)</f>
      </c>
      <c r="AV14" s="118">
        <f>IF(AT14&gt;0,IF(AS14&gt;0,AT14/AS14,0),0)</f>
      </c>
      <c r="AW14" s="36">
        <v>7730</v>
      </c>
      <c r="AX14" s="36">
        <v>5529</v>
      </c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>
        <v>16200</v>
      </c>
      <c r="BI14" s="36">
        <v>13926</v>
      </c>
      <c r="BJ14" s="36">
        <f>IF(BI14&gt;0,SUM(BI$7:BI14)-SUM(BH$7:BH14),0)</f>
      </c>
      <c r="BK14" s="118">
        <f>IF(BI14&gt;0,IF(BH14&gt;0,BI14/BH14,0),0)</f>
      </c>
      <c r="BL14" s="36">
        <v>7000</v>
      </c>
      <c r="BM14" s="36">
        <v>7695</v>
      </c>
      <c r="BN14" s="21">
        <f>IF(BM14&gt;0,SUM(BM$7:BM14)-SUM(BL$7:BL14),0)</f>
      </c>
      <c r="BO14" s="118">
        <f>IF(BM14&gt;0,IF(BL14&gt;0,BM14/BL14,0),0)</f>
      </c>
      <c r="BP14" s="36">
        <v>9880</v>
      </c>
      <c r="BQ14" s="36">
        <v>6670</v>
      </c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>
        <v>2550</v>
      </c>
      <c r="CB14" s="36">
        <v>4913</v>
      </c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40</v>
      </c>
      <c r="C15" s="36">
        <v>12017</v>
      </c>
      <c r="D15" s="36">
        <v>11346</v>
      </c>
      <c r="E15" s="21">
        <f>IF(D15&gt;0,SUM(D$7:D15)-SUM(C$7:C15),0)</f>
      </c>
      <c r="F15" s="118">
        <f>IF(D15&gt;0,IF(C15&gt;0,D15/C15,0),0)</f>
      </c>
      <c r="G15" s="36">
        <v>12017</v>
      </c>
      <c r="H15" s="36">
        <v>11019</v>
      </c>
      <c r="I15" s="36">
        <f>IF(H15&gt;0,SUM(H$7:H15)-SUM(G$7:G15),0)</f>
      </c>
      <c r="J15" s="118">
        <f>IF(H15&gt;0,IF(K15&gt;0,H15/K15,0),0)</f>
      </c>
      <c r="K15" s="36">
        <v>12017</v>
      </c>
      <c r="L15" s="36">
        <v>12659</v>
      </c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>
        <v>11360</v>
      </c>
      <c r="W15" s="36">
        <v>11969</v>
      </c>
      <c r="X15" s="21">
        <f>IF(W15&gt;0,SUM(W$7:W15)-SUM(V$7:V15),0)</f>
      </c>
      <c r="Y15" s="118">
        <f>IF(W15&gt;0,IF(V15&gt;0,W15/V15,0),0)</f>
      </c>
      <c r="Z15" s="36">
        <v>11360</v>
      </c>
      <c r="AA15" s="36">
        <v>11433</v>
      </c>
      <c r="AB15" s="21">
        <f>IF(AA15&gt;0,SUM(AA$7:AA15)-SUM(Z$7:Z15),0)</f>
      </c>
      <c r="AC15" s="118">
        <f>IF(AA15&gt;0,IF(Z15&gt;0,AA15/Z15,0),0)</f>
      </c>
      <c r="AD15" s="36">
        <v>11360</v>
      </c>
      <c r="AE15" s="36">
        <v>10147</v>
      </c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>
        <v>7730</v>
      </c>
      <c r="AP15" s="36">
        <v>6572</v>
      </c>
      <c r="AQ15" s="36">
        <f>IF(AP15&gt;0,SUM(AP$7:AP15)-SUM(AO$7:AO15),0)</f>
      </c>
      <c r="AR15" s="118">
        <f>IF(AP15&gt;0,IF(AO15&gt;0,AP15/AO15,0),0)</f>
      </c>
      <c r="AS15" s="36">
        <v>7730</v>
      </c>
      <c r="AT15" s="36">
        <v>8764</v>
      </c>
      <c r="AU15" s="21">
        <f>IF(AT15&gt;0,SUM(AT$7:AT15)-SUM(AS$7:AS15),0)</f>
      </c>
      <c r="AV15" s="118">
        <f>IF(AT15&gt;0,IF(AS15&gt;0,AT15/AS15,0),0)</f>
      </c>
      <c r="AW15" s="36">
        <v>7730</v>
      </c>
      <c r="AX15" s="36">
        <v>9389</v>
      </c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>
        <v>16200</v>
      </c>
      <c r="BI15" s="36">
        <v>18313</v>
      </c>
      <c r="BJ15" s="36">
        <f>IF(BI15&gt;0,SUM(BI$7:BI15)-SUM(BH$7:BH15),0)</f>
      </c>
      <c r="BK15" s="118">
        <f>IF(BI15&gt;0,IF(BH15&gt;0,BI15/BH15,0),0)</f>
      </c>
      <c r="BL15" s="36">
        <v>7000</v>
      </c>
      <c r="BM15" s="36">
        <v>6416</v>
      </c>
      <c r="BN15" s="21">
        <f>IF(BM15&gt;0,SUM(BM$7:BM15)-SUM(BL$7:BL15),0)</f>
      </c>
      <c r="BO15" s="118">
        <f>IF(BM15&gt;0,IF(BL15&gt;0,BM15/BL15,0),0)</f>
      </c>
      <c r="BP15" s="36">
        <v>9880</v>
      </c>
      <c r="BQ15" s="36">
        <v>6725</v>
      </c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>
        <v>2550</v>
      </c>
      <c r="CB15" s="36">
        <v>1206</v>
      </c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41</v>
      </c>
      <c r="C16" s="36">
        <v>12017</v>
      </c>
      <c r="D16" s="36">
        <v>11641</v>
      </c>
      <c r="E16" s="21">
        <f>IF(D16&gt;0,SUM(D$7:D16)-SUM(C$7:C16),0)</f>
      </c>
      <c r="F16" s="118">
        <f>IF(D16&gt;0,IF(C16&gt;0,D16/C16,0),0)</f>
      </c>
      <c r="G16" s="36">
        <v>12017</v>
      </c>
      <c r="H16" s="36">
        <v>12957</v>
      </c>
      <c r="I16" s="36">
        <f>IF(H16&gt;0,SUM(H$7:H16)-SUM(G$7:G16),0)</f>
      </c>
      <c r="J16" s="118">
        <f>IF(H16&gt;0,IF(K16&gt;0,H16/K16,0),0)</f>
      </c>
      <c r="K16" s="36">
        <v>12017</v>
      </c>
      <c r="L16" s="36">
        <v>11873</v>
      </c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>
        <v>11360</v>
      </c>
      <c r="W16" s="36">
        <v>9760</v>
      </c>
      <c r="X16" s="21">
        <f>IF(W16&gt;0,SUM(W$7:W16)-SUM(V$7:V16),0)</f>
      </c>
      <c r="Y16" s="118">
        <f>IF(W16&gt;0,IF(V16&gt;0,W16/V16,0),0)</f>
      </c>
      <c r="Z16" s="36">
        <v>11360</v>
      </c>
      <c r="AA16" s="36">
        <v>11065</v>
      </c>
      <c r="AB16" s="21">
        <f>IF(AA16&gt;0,SUM(AA$7:AA16)-SUM(Z$7:Z16),0)</f>
      </c>
      <c r="AC16" s="118">
        <f>IF(AA16&gt;0,IF(Z16&gt;0,AA16/Z16,0),0)</f>
      </c>
      <c r="AD16" s="36">
        <v>11360</v>
      </c>
      <c r="AE16" s="36">
        <v>11276</v>
      </c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>
        <v>7730</v>
      </c>
      <c r="AP16" s="36">
        <v>10636</v>
      </c>
      <c r="AQ16" s="36">
        <f>IF(AP16&gt;0,SUM(AP$7:AP16)-SUM(AO$7:AO16),0)</f>
      </c>
      <c r="AR16" s="118">
        <f>IF(AP16&gt;0,IF(AO16&gt;0,AP16/AO16,0),0)</f>
      </c>
      <c r="AS16" s="36">
        <v>7730</v>
      </c>
      <c r="AT16" s="36">
        <v>8356</v>
      </c>
      <c r="AU16" s="21">
        <f>IF(AT16&gt;0,SUM(AT$7:AT16)-SUM(AS$7:AS16),0)</f>
      </c>
      <c r="AV16" s="118">
        <f>IF(AT16&gt;0,IF(AS16&gt;0,AT16/AS16,0),0)</f>
      </c>
      <c r="AW16" s="36">
        <v>7730</v>
      </c>
      <c r="AX16" s="36">
        <v>5622</v>
      </c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>
        <v>16200</v>
      </c>
      <c r="BI16" s="36">
        <v>16171</v>
      </c>
      <c r="BJ16" s="36">
        <f>IF(BI16&gt;0,SUM(BI$7:BI16)-SUM(BH$7:BH16),0)</f>
      </c>
      <c r="BK16" s="118">
        <f>IF(BI16&gt;0,IF(BH16&gt;0,BI16/BH16,0),0)</f>
      </c>
      <c r="BL16" s="36">
        <v>7000</v>
      </c>
      <c r="BM16" s="36">
        <v>8948</v>
      </c>
      <c r="BN16" s="21">
        <f>IF(BM16&gt;0,SUM(BM$7:BM16)-SUM(BL$7:BL16),0)</f>
      </c>
      <c r="BO16" s="118">
        <f>IF(BM16&gt;0,IF(BL16&gt;0,BM16/BL16,0),0)</f>
      </c>
      <c r="BP16" s="36">
        <v>9880</v>
      </c>
      <c r="BQ16" s="36">
        <v>8842</v>
      </c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>
        <v>2550</v>
      </c>
      <c r="CB16" s="36">
        <v>3625</v>
      </c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42</v>
      </c>
      <c r="C17" s="36">
        <v>12017</v>
      </c>
      <c r="D17" s="36">
        <v>12195</v>
      </c>
      <c r="E17" s="21">
        <f>IF(D17&gt;0,SUM(D$7:D17)-SUM(C$7:C17),0)</f>
      </c>
      <c r="F17" s="118">
        <f>IF(D17&gt;0,IF(C17&gt;0,D17/C17,0),0)</f>
      </c>
      <c r="G17" s="36">
        <v>12017</v>
      </c>
      <c r="H17" s="36">
        <v>11687</v>
      </c>
      <c r="I17" s="36">
        <f>IF(H17&gt;0,SUM(H$7:H17)-SUM(G$7:G17),0)</f>
      </c>
      <c r="J17" s="118">
        <f>IF(H17&gt;0,IF(K17&gt;0,H17/K17,0),0)</f>
      </c>
      <c r="K17" s="36">
        <v>12017</v>
      </c>
      <c r="L17" s="36">
        <v>10670</v>
      </c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>
        <v>11360</v>
      </c>
      <c r="W17" s="36">
        <v>7004</v>
      </c>
      <c r="X17" s="21">
        <f>IF(W17&gt;0,SUM(W$7:W17)-SUM(V$7:V17),0)</f>
      </c>
      <c r="Y17" s="118">
        <f>IF(W17&gt;0,IF(V17&gt;0,W17/V17,0),0)</f>
      </c>
      <c r="Z17" s="36">
        <v>11360</v>
      </c>
      <c r="AA17" s="36">
        <v>9490</v>
      </c>
      <c r="AB17" s="21">
        <f>IF(AA17&gt;0,SUM(AA$7:AA17)-SUM(Z$7:Z17),0)</f>
      </c>
      <c r="AC17" s="118">
        <f>IF(AA17&gt;0,IF(Z17&gt;0,AA17/Z17,0),0)</f>
      </c>
      <c r="AD17" s="36">
        <v>11360</v>
      </c>
      <c r="AE17" s="36">
        <v>9490</v>
      </c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>
        <v>7730</v>
      </c>
      <c r="AP17" s="36">
        <v>6085</v>
      </c>
      <c r="AQ17" s="36">
        <f>IF(AP17&gt;0,SUM(AP$7:AP17)-SUM(AO$7:AO17),0)</f>
      </c>
      <c r="AR17" s="118">
        <f>IF(AP17&gt;0,IF(AO17&gt;0,AP17/AO17,0),0)</f>
      </c>
      <c r="AS17" s="36">
        <v>7730</v>
      </c>
      <c r="AT17" s="36">
        <v>5350</v>
      </c>
      <c r="AU17" s="21">
        <f>IF(AT17&gt;0,SUM(AT$7:AT17)-SUM(AS$7:AS17),0)</f>
      </c>
      <c r="AV17" s="118">
        <f>IF(AT17&gt;0,IF(AS17&gt;0,AT17/AS17,0),0)</f>
      </c>
      <c r="AW17" s="36">
        <v>7730</v>
      </c>
      <c r="AX17" s="36">
        <v>7866</v>
      </c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>
        <v>16200</v>
      </c>
      <c r="BI17" s="36">
        <v>12976</v>
      </c>
      <c r="BJ17" s="36">
        <f>IF(BI17&gt;0,SUM(BI$7:BI17)-SUM(BH$7:BH17),0)</f>
      </c>
      <c r="BK17" s="118">
        <f>IF(BI17&gt;0,IF(BH17&gt;0,BI17/BH17,0),0)</f>
      </c>
      <c r="BL17" s="36">
        <v>7000</v>
      </c>
      <c r="BM17" s="36">
        <v>7998</v>
      </c>
      <c r="BN17" s="21">
        <f>IF(BM17&gt;0,SUM(BM$7:BM17)-SUM(BL$7:BL17),0)</f>
      </c>
      <c r="BO17" s="118">
        <f>IF(BM17&gt;0,IF(BL17&gt;0,BM17/BL17,0),0)</f>
      </c>
      <c r="BP17" s="36">
        <v>9880</v>
      </c>
      <c r="BQ17" s="36">
        <v>10805</v>
      </c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>
        <v>2550</v>
      </c>
      <c r="CB17" s="36">
        <v>1</v>
      </c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43</v>
      </c>
      <c r="C18" s="36"/>
      <c r="D18" s="36">
        <v>16931</v>
      </c>
      <c r="E18" s="21">
        <f>IF(D18&gt;0,SUM(D$7:D18)-SUM(C$7:C18),0)</f>
      </c>
      <c r="F18" s="118">
        <f>IF(D18&gt;0,IF(C18&gt;0,D18/C18,0),0)</f>
      </c>
      <c r="G18" s="36"/>
      <c r="H18" s="36"/>
      <c r="I18" s="36">
        <f>IF(H18&gt;0,SUM(H$7:H18)-SUM(G$7:G18),0)</f>
      </c>
      <c r="J18" s="118">
        <f>IF(H18&gt;0,IF(K18&gt;0,H18/K18,0),0)</f>
      </c>
      <c r="K18" s="36"/>
      <c r="L18" s="36"/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/>
      <c r="W18" s="36">
        <v>19612</v>
      </c>
      <c r="X18" s="21">
        <f>IF(W18&gt;0,SUM(W$7:W18)-SUM(V$7:V18),0)</f>
      </c>
      <c r="Y18" s="118">
        <f>IF(W18&gt;0,IF(V18&gt;0,W18/V18,0),0)</f>
      </c>
      <c r="Z18" s="36"/>
      <c r="AA18" s="36"/>
      <c r="AB18" s="21">
        <f>IF(AA18&gt;0,SUM(AA$7:AA18)-SUM(Z$7:Z18),0)</f>
      </c>
      <c r="AC18" s="118">
        <f>IF(AA18&gt;0,IF(Z18&gt;0,AA18/Z18,0),0)</f>
      </c>
      <c r="AD18" s="36"/>
      <c r="AE18" s="36"/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/>
      <c r="AP18" s="36"/>
      <c r="AQ18" s="36">
        <f>IF(AP18&gt;0,SUM(AP$7:AP18)-SUM(AO$7:AO18),0)</f>
      </c>
      <c r="AR18" s="118">
        <f>IF(AP18&gt;0,IF(AO18&gt;0,AP18/AO18,0),0)</f>
      </c>
      <c r="AS18" s="36"/>
      <c r="AT18" s="36"/>
      <c r="AU18" s="21">
        <f>IF(AT18&gt;0,SUM(AT$7:AT18)-SUM(AS$7:AS18),0)</f>
      </c>
      <c r="AV18" s="118">
        <f>IF(AT18&gt;0,IF(AS18&gt;0,AT18/AS18,0),0)</f>
      </c>
      <c r="AW18" s="36"/>
      <c r="AX18" s="36"/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/>
      <c r="BI18" s="36"/>
      <c r="BJ18" s="36">
        <f>IF(BI18&gt;0,SUM(BI$7:BI18)-SUM(BH$7:BH18),0)</f>
      </c>
      <c r="BK18" s="118">
        <f>IF(BI18&gt;0,IF(BH18&gt;0,BI18/BH18,0),0)</f>
      </c>
      <c r="BL18" s="36"/>
      <c r="BM18" s="36"/>
      <c r="BN18" s="21">
        <f>IF(BM18&gt;0,SUM(BM$7:BM18)-SUM(BL$7:BL18),0)</f>
      </c>
      <c r="BO18" s="118">
        <f>IF(BM18&gt;0,IF(BL18&gt;0,BM18/BL18,0),0)</f>
      </c>
      <c r="BP18" s="36"/>
      <c r="BQ18" s="36"/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/>
      <c r="CB18" s="36"/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44</v>
      </c>
      <c r="C19" s="36">
        <v>12017</v>
      </c>
      <c r="D19" s="36">
        <v>8171</v>
      </c>
      <c r="E19" s="21">
        <f>IF(D19&gt;0,SUM(D$7:D19)-SUM(C$7:C19),0)</f>
      </c>
      <c r="F19" s="118">
        <f>IF(D19&gt;0,IF(C19&gt;0,D19/C19,0),0)</f>
      </c>
      <c r="G19" s="36">
        <v>12017</v>
      </c>
      <c r="H19" s="36">
        <v>11575</v>
      </c>
      <c r="I19" s="36">
        <f>IF(H19&gt;0,SUM(H$7:H19)-SUM(G$7:G19),0)</f>
      </c>
      <c r="J19" s="118">
        <f>IF(H19&gt;0,IF(K19&gt;0,H19/K19,0),0)</f>
      </c>
      <c r="K19" s="36">
        <v>12017</v>
      </c>
      <c r="L19" s="36">
        <v>15108</v>
      </c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>
        <v>11360</v>
      </c>
      <c r="W19" s="36">
        <v>13181</v>
      </c>
      <c r="X19" s="21">
        <f>IF(W19&gt;0,SUM(W$7:W19)-SUM(V$7:V19),0)</f>
      </c>
      <c r="Y19" s="118">
        <f>IF(W19&gt;0,IF(V19&gt;0,W19/V19,0),0)</f>
      </c>
      <c r="Z19" s="36">
        <v>11360</v>
      </c>
      <c r="AA19" s="36">
        <v>11061</v>
      </c>
      <c r="AB19" s="21">
        <f>IF(AA19&gt;0,SUM(AA$7:AA19)-SUM(Z$7:Z19),0)</f>
      </c>
      <c r="AC19" s="118">
        <f>IF(AA19&gt;0,IF(Z19&gt;0,AA19/Z19,0),0)</f>
      </c>
      <c r="AD19" s="36">
        <v>11360</v>
      </c>
      <c r="AE19" s="36">
        <v>13708</v>
      </c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>
        <v>7730</v>
      </c>
      <c r="AP19" s="36">
        <v>8344</v>
      </c>
      <c r="AQ19" s="36">
        <f>IF(AP19&gt;0,SUM(AP$7:AP19)-SUM(AO$7:AO19),0)</f>
      </c>
      <c r="AR19" s="118">
        <f>IF(AP19&gt;0,IF(AO19&gt;0,AP19/AO19,0),0)</f>
      </c>
      <c r="AS19" s="36">
        <v>7730</v>
      </c>
      <c r="AT19" s="36">
        <v>5989</v>
      </c>
      <c r="AU19" s="21">
        <f>IF(AT19&gt;0,SUM(AT$7:AT19)-SUM(AS$7:AS19),0)</f>
      </c>
      <c r="AV19" s="118">
        <f>IF(AT19&gt;0,IF(AS19&gt;0,AT19/AS19,0),0)</f>
      </c>
      <c r="AW19" s="36">
        <v>7730</v>
      </c>
      <c r="AX19" s="36">
        <v>5738</v>
      </c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>
        <v>16200</v>
      </c>
      <c r="BI19" s="36">
        <v>13162</v>
      </c>
      <c r="BJ19" s="36">
        <f>IF(BI19&gt;0,SUM(BI$7:BI19)-SUM(BH$7:BH19),0)</f>
      </c>
      <c r="BK19" s="118">
        <f>IF(BI19&gt;0,IF(BH19&gt;0,BI19/BH19,0),0)</f>
      </c>
      <c r="BL19" s="36">
        <v>7000</v>
      </c>
      <c r="BM19" s="36">
        <v>6889</v>
      </c>
      <c r="BN19" s="21">
        <f>IF(BM19&gt;0,SUM(BM$7:BM19)-SUM(BL$7:BL19),0)</f>
      </c>
      <c r="BO19" s="118">
        <f>IF(BM19&gt;0,IF(BL19&gt;0,BM19/BL19,0),0)</f>
      </c>
      <c r="BP19" s="36">
        <v>9880</v>
      </c>
      <c r="BQ19" s="36">
        <v>16016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>
        <v>2550</v>
      </c>
      <c r="CB19" s="36">
        <v>3232</v>
      </c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45</v>
      </c>
      <c r="C20" s="36">
        <v>12017</v>
      </c>
      <c r="D20" s="36">
        <v>14644</v>
      </c>
      <c r="E20" s="21">
        <f>IF(D20&gt;0,SUM(D$7:D20)-SUM(C$7:C20),0)</f>
      </c>
      <c r="F20" s="118">
        <f>IF(D20&gt;0,IF(C20&gt;0,D20/C20,0),0)</f>
      </c>
      <c r="G20" s="36">
        <v>12017</v>
      </c>
      <c r="H20" s="36">
        <v>11850</v>
      </c>
      <c r="I20" s="36">
        <f>IF(H20&gt;0,SUM(H$7:H20)-SUM(G$7:G20),0)</f>
      </c>
      <c r="J20" s="118">
        <f>IF(H20&gt;0,IF(K20&gt;0,H20/K20,0),0)</f>
      </c>
      <c r="K20" s="36">
        <v>12017</v>
      </c>
      <c r="L20" s="36">
        <v>12684</v>
      </c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>
        <v>11360</v>
      </c>
      <c r="W20" s="36">
        <v>11638</v>
      </c>
      <c r="X20" s="21">
        <f>IF(W20&gt;0,SUM(W$7:W20)-SUM(V$7:V20),0)</f>
      </c>
      <c r="Y20" s="118">
        <f>IF(W20&gt;0,IF(V20&gt;0,W20/V20,0),0)</f>
      </c>
      <c r="Z20" s="36">
        <v>11360</v>
      </c>
      <c r="AA20" s="36">
        <v>13310</v>
      </c>
      <c r="AB20" s="21">
        <f>IF(AA20&gt;0,SUM(AA$7:AA20)-SUM(Z$7:Z20),0)</f>
      </c>
      <c r="AC20" s="118">
        <f>IF(AA20&gt;0,IF(Z20&gt;0,AA20/Z20,0),0)</f>
      </c>
      <c r="AD20" s="36">
        <v>11360</v>
      </c>
      <c r="AE20" s="36">
        <v>14425</v>
      </c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>
        <v>7730</v>
      </c>
      <c r="AP20" s="36">
        <v>9889</v>
      </c>
      <c r="AQ20" s="36">
        <f>IF(AP20&gt;0,SUM(AP$7:AP20)-SUM(AO$7:AO20),0)</f>
      </c>
      <c r="AR20" s="118">
        <f>IF(AP20&gt;0,IF(AO20&gt;0,AP20/AO20,0),0)</f>
      </c>
      <c r="AS20" s="36">
        <v>7730</v>
      </c>
      <c r="AT20" s="36">
        <v>10149</v>
      </c>
      <c r="AU20" s="21">
        <f>IF(AT20&gt;0,SUM(AT$7:AT20)-SUM(AS$7:AS20),0)</f>
      </c>
      <c r="AV20" s="118">
        <f>IF(AT20&gt;0,IF(AS20&gt;0,AT20/AS20,0),0)</f>
      </c>
      <c r="AW20" s="36">
        <v>7730</v>
      </c>
      <c r="AX20" s="36">
        <v>5707</v>
      </c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>
        <v>16200</v>
      </c>
      <c r="BI20" s="36">
        <v>19063</v>
      </c>
      <c r="BJ20" s="36">
        <f>IF(BI20&gt;0,SUM(BI$7:BI20)-SUM(BH$7:BH20),0)</f>
      </c>
      <c r="BK20" s="118">
        <f>IF(BI20&gt;0,IF(BH20&gt;0,BI20/BH20,0),0)</f>
      </c>
      <c r="BL20" s="36">
        <v>7000</v>
      </c>
      <c r="BM20" s="36">
        <v>6688</v>
      </c>
      <c r="BN20" s="21">
        <f>IF(BM20&gt;0,SUM(BM$7:BM20)-SUM(BL$7:BL20),0)</f>
      </c>
      <c r="BO20" s="118">
        <f>IF(BM20&gt;0,IF(BL20&gt;0,BM20/BL20,0),0)</f>
      </c>
      <c r="BP20" s="36">
        <v>9880</v>
      </c>
      <c r="BQ20" s="36">
        <v>15316</v>
      </c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>
        <v>2550</v>
      </c>
      <c r="CB20" s="36">
        <v>3350</v>
      </c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46</v>
      </c>
      <c r="C21" s="36">
        <v>12017</v>
      </c>
      <c r="D21" s="36">
        <v>13951</v>
      </c>
      <c r="E21" s="21">
        <f>IF(D21&gt;0,SUM(D$7:D21)-SUM(C$7:C21),0)</f>
      </c>
      <c r="F21" s="118">
        <f>IF(D21&gt;0,IF(C21&gt;0,D21/C21,0),0)</f>
      </c>
      <c r="G21" s="36">
        <v>12017</v>
      </c>
      <c r="H21" s="36">
        <v>15105</v>
      </c>
      <c r="I21" s="36">
        <f>IF(H21&gt;0,SUM(H$7:H21)-SUM(G$7:G21),0)</f>
      </c>
      <c r="J21" s="118">
        <f>IF(H21&gt;0,IF(K21&gt;0,H21/K21,0),0)</f>
      </c>
      <c r="K21" s="36">
        <v>12017</v>
      </c>
      <c r="L21" s="36">
        <v>11019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>
        <v>11360</v>
      </c>
      <c r="W21" s="36">
        <v>14110</v>
      </c>
      <c r="X21" s="21">
        <f>IF(W21&gt;0,SUM(W$7:W21)-SUM(V$7:V21),0)</f>
      </c>
      <c r="Y21" s="118">
        <f>IF(W21&gt;0,IF(V21&gt;0,W21/V21,0),0)</f>
      </c>
      <c r="Z21" s="36">
        <v>11360</v>
      </c>
      <c r="AA21" s="36">
        <v>13220</v>
      </c>
      <c r="AB21" s="21">
        <f>IF(AA21&gt;0,SUM(AA$7:AA21)-SUM(Z$7:Z21),0)</f>
      </c>
      <c r="AC21" s="118">
        <f>IF(AA21&gt;0,IF(Z21&gt;0,AA21/Z21,0),0)</f>
      </c>
      <c r="AD21" s="36">
        <v>11360</v>
      </c>
      <c r="AE21" s="36">
        <v>18055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>
        <v>7730</v>
      </c>
      <c r="AP21" s="36">
        <v>10214</v>
      </c>
      <c r="AQ21" s="36">
        <f>IF(AP21&gt;0,SUM(AP$7:AP21)-SUM(AO$7:AO21),0)</f>
      </c>
      <c r="AR21" s="118">
        <f>IF(AP21&gt;0,IF(AO21&gt;0,AP21/AO21,0),0)</f>
      </c>
      <c r="AS21" s="36">
        <v>7730</v>
      </c>
      <c r="AT21" s="36">
        <v>7290</v>
      </c>
      <c r="AU21" s="21">
        <f>IF(AT21&gt;0,SUM(AT$7:AT21)-SUM(AS$7:AS21),0)</f>
      </c>
      <c r="AV21" s="118">
        <f>IF(AT21&gt;0,IF(AS21&gt;0,AT21/AS21,0),0)</f>
      </c>
      <c r="AW21" s="36">
        <v>7730</v>
      </c>
      <c r="AX21" s="36">
        <v>6293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>
        <v>16200</v>
      </c>
      <c r="BI21" s="36">
        <v>19266</v>
      </c>
      <c r="BJ21" s="36">
        <f>IF(BI21&gt;0,SUM(BI$7:BI21)-SUM(BH$7:BH21),0)</f>
      </c>
      <c r="BK21" s="118">
        <f>IF(BI21&gt;0,IF(BH21&gt;0,BI21/BH21,0),0)</f>
      </c>
      <c r="BL21" s="36">
        <v>7000</v>
      </c>
      <c r="BM21" s="36">
        <v>4535</v>
      </c>
      <c r="BN21" s="21">
        <f>IF(BM21&gt;0,SUM(BM$7:BM21)-SUM(BL$7:BL21),0)</f>
      </c>
      <c r="BO21" s="118">
        <f>IF(BM21&gt;0,IF(BL21&gt;0,BM21/BL21,0),0)</f>
      </c>
      <c r="BP21" s="36">
        <v>9880</v>
      </c>
      <c r="BQ21" s="36">
        <v>16579</v>
      </c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>
        <v>2550</v>
      </c>
      <c r="CB21" s="36">
        <v>1</v>
      </c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40</v>
      </c>
      <c r="C22" s="36">
        <v>12017</v>
      </c>
      <c r="D22" s="36">
        <v>11225</v>
      </c>
      <c r="E22" s="21">
        <f>IF(D22&gt;0,SUM(D$7:D22)-SUM(C$7:C22),0)</f>
      </c>
      <c r="F22" s="118">
        <f>IF(D22&gt;0,IF(C22&gt;0,D22/C22,0),0)</f>
      </c>
      <c r="G22" s="36">
        <v>12017</v>
      </c>
      <c r="H22" s="36">
        <v>10881</v>
      </c>
      <c r="I22" s="36">
        <f>IF(H22&gt;0,SUM(H$7:H22)-SUM(G$7:G22),0)</f>
      </c>
      <c r="J22" s="118">
        <f>IF(H22&gt;0,IF(K22&gt;0,H22/K22,0),0)</f>
      </c>
      <c r="K22" s="36">
        <v>12017</v>
      </c>
      <c r="L22" s="36">
        <v>12243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11360</v>
      </c>
      <c r="W22" s="36">
        <v>12852</v>
      </c>
      <c r="X22" s="21">
        <f>IF(W22&gt;0,SUM(W$7:W22)-SUM(V$7:V22),0)</f>
      </c>
      <c r="Y22" s="118">
        <f>IF(W22&gt;0,IF(V22&gt;0,W22/V22,0),0)</f>
      </c>
      <c r="Z22" s="36">
        <v>11360</v>
      </c>
      <c r="AA22" s="36">
        <v>11638</v>
      </c>
      <c r="AB22" s="21">
        <f>IF(AA22&gt;0,SUM(AA$7:AA22)-SUM(Z$7:Z22),0)</f>
      </c>
      <c r="AC22" s="118">
        <f>IF(AA22&gt;0,IF(Z22&gt;0,AA22/Z22,0),0)</f>
      </c>
      <c r="AD22" s="36">
        <v>11360</v>
      </c>
      <c r="AE22" s="36">
        <v>16645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7730</v>
      </c>
      <c r="AP22" s="36">
        <v>8664</v>
      </c>
      <c r="AQ22" s="36">
        <f>IF(AP22&gt;0,SUM(AP$7:AP22)-SUM(AO$7:AO22),0)</f>
      </c>
      <c r="AR22" s="118">
        <f>IF(AP22&gt;0,IF(AO22&gt;0,AP22/AO22,0),0)</f>
      </c>
      <c r="AS22" s="36">
        <v>7730</v>
      </c>
      <c r="AT22" s="36">
        <v>8684</v>
      </c>
      <c r="AU22" s="21">
        <f>IF(AT22&gt;0,SUM(AT$7:AT22)-SUM(AS$7:AS22),0)</f>
      </c>
      <c r="AV22" s="118">
        <f>IF(AT22&gt;0,IF(AS22&gt;0,AT22/AS22,0),0)</f>
      </c>
      <c r="AW22" s="36">
        <v>7730</v>
      </c>
      <c r="AX22" s="36">
        <v>7589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16200</v>
      </c>
      <c r="BI22" s="36">
        <v>20223</v>
      </c>
      <c r="BJ22" s="36">
        <f>IF(BI22&gt;0,SUM(BI$7:BI22)-SUM(BH$7:BH22),0)</f>
      </c>
      <c r="BK22" s="118">
        <f>IF(BI22&gt;0,IF(BH22&gt;0,BI22/BH22,0),0)</f>
      </c>
      <c r="BL22" s="36">
        <v>7000</v>
      </c>
      <c r="BM22" s="36">
        <v>4715</v>
      </c>
      <c r="BN22" s="21">
        <f>IF(BM22&gt;0,SUM(BM$7:BM22)-SUM(BL$7:BL22),0)</f>
      </c>
      <c r="BO22" s="118">
        <f>IF(BM22&gt;0,IF(BL22&gt;0,BM22/BL22,0),0)</f>
      </c>
      <c r="BP22" s="36">
        <v>9880</v>
      </c>
      <c r="BQ22" s="36">
        <v>9052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2550</v>
      </c>
      <c r="CB22" s="36">
        <v>1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41</v>
      </c>
      <c r="C23" s="36">
        <v>12017</v>
      </c>
      <c r="D23" s="36">
        <v>13838</v>
      </c>
      <c r="E23" s="21">
        <f>IF(D23&gt;0,SUM(D$7:D23)-SUM(C$7:C23),0)</f>
      </c>
      <c r="F23" s="118">
        <f>IF(D23&gt;0,IF(C23&gt;0,D23/C23,0),0)</f>
      </c>
      <c r="G23" s="36">
        <v>12017</v>
      </c>
      <c r="H23" s="36">
        <v>14992</v>
      </c>
      <c r="I23" s="36">
        <f>IF(H23&gt;0,SUM(H$7:H23)-SUM(G$7:G23),0)</f>
      </c>
      <c r="J23" s="118">
        <f>IF(H23&gt;0,IF(K23&gt;0,H23/K23,0),0)</f>
      </c>
      <c r="K23" s="36">
        <v>12017</v>
      </c>
      <c r="L23" s="36">
        <v>14945</v>
      </c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>
        <v>11360</v>
      </c>
      <c r="W23" s="36">
        <v>12896</v>
      </c>
      <c r="X23" s="21">
        <f>IF(W23&gt;0,SUM(W$7:W23)-SUM(V$7:V23),0)</f>
      </c>
      <c r="Y23" s="118">
        <f>IF(W23&gt;0,IF(V23&gt;0,W23/V23,0),0)</f>
      </c>
      <c r="Z23" s="36">
        <v>11360</v>
      </c>
      <c r="AA23" s="36">
        <v>13245</v>
      </c>
      <c r="AB23" s="21">
        <f>IF(AA23&gt;0,SUM(AA$7:AA23)-SUM(Z$7:Z23),0)</f>
      </c>
      <c r="AC23" s="118">
        <f>IF(AA23&gt;0,IF(Z23&gt;0,AA23/Z23,0),0)</f>
      </c>
      <c r="AD23" s="36">
        <v>11360</v>
      </c>
      <c r="AE23" s="36">
        <v>15740</v>
      </c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>
        <v>7730</v>
      </c>
      <c r="AP23" s="36">
        <v>11214</v>
      </c>
      <c r="AQ23" s="36">
        <f>IF(AP23&gt;0,SUM(AP$7:AP23)-SUM(AO$7:AO22),0)</f>
      </c>
      <c r="AR23" s="118">
        <f>IF(AP23&gt;0,IF(AO18&gt;0,AP23/AO18,0),0)</f>
      </c>
      <c r="AS23" s="36">
        <v>7730</v>
      </c>
      <c r="AT23" s="36">
        <v>6524</v>
      </c>
      <c r="AU23" s="21">
        <f>IF(AT23&gt;0,SUM(AT$7:AT23)-SUM(AS$7:AS23),0)</f>
      </c>
      <c r="AV23" s="118">
        <f>IF(AT23&gt;0,IF(AS23&gt;0,AT23/AS23,0),0)</f>
      </c>
      <c r="AW23" s="36">
        <v>7730</v>
      </c>
      <c r="AX23" s="36">
        <v>5722</v>
      </c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>
        <v>16200</v>
      </c>
      <c r="BI23" s="36">
        <v>22129</v>
      </c>
      <c r="BJ23" s="36">
        <f>IF(BI23&gt;0,SUM(BI$7:BI23)-SUM(BH$7:BH23),0)</f>
      </c>
      <c r="BK23" s="118">
        <f>IF(BI23&gt;0,IF(BH23&gt;0,BI23/BH23,0),0)</f>
      </c>
      <c r="BL23" s="36">
        <v>7000</v>
      </c>
      <c r="BM23" s="36">
        <v>6802</v>
      </c>
      <c r="BN23" s="21">
        <f>IF(BM23&gt;0,SUM(BM$7:BM23)-SUM(BL$7:BL23),0)</f>
      </c>
      <c r="BO23" s="118">
        <f>IF(BM23&gt;0,IF(BL23&gt;0,BM23/BL23,0),0)</f>
      </c>
      <c r="BP23" s="36">
        <v>9880</v>
      </c>
      <c r="BQ23" s="36">
        <v>11781</v>
      </c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>
        <v>2550</v>
      </c>
      <c r="CB23" s="36">
        <v>1</v>
      </c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42</v>
      </c>
      <c r="C24" s="36"/>
      <c r="D24" s="36">
        <v>20027</v>
      </c>
      <c r="E24" s="21">
        <f>IF(D24&gt;0,SUM(D$7:D24)-SUM(C$7:C24),0)</f>
      </c>
      <c r="F24" s="118">
        <f>IF(D24&gt;0,IF(C24&gt;0,D24/C24,0),0)</f>
      </c>
      <c r="G24" s="36"/>
      <c r="H24" s="36">
        <v>20027</v>
      </c>
      <c r="I24" s="36">
        <f>IF(H24&gt;0,SUM(H$7:H24)-SUM(G$7:G24),0)</f>
      </c>
      <c r="J24" s="118">
        <f>IF(H24&gt;0,IF(K24&gt;0,H24/K24,0),0)</f>
      </c>
      <c r="K24" s="36"/>
      <c r="L24" s="36">
        <v>20027</v>
      </c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/>
      <c r="W24" s="36">
        <v>26436</v>
      </c>
      <c r="X24" s="21">
        <f>IF(W24&gt;0,SUM(W$7:W24)-SUM(V$7:V24),0)</f>
      </c>
      <c r="Y24" s="118">
        <f>IF(W24&gt;0,IF(V24&gt;0,W24/V24,0),0)</f>
      </c>
      <c r="Z24" s="36"/>
      <c r="AA24" s="36">
        <v>13980</v>
      </c>
      <c r="AB24" s="21">
        <f>IF(AA24&gt;0,SUM(AA$7:AA24)-SUM(Z$7:Z24),0)</f>
      </c>
      <c r="AC24" s="118">
        <f>IF(AA24&gt;0,IF(Z24&gt;0,AA24/Z24,0),0)</f>
      </c>
      <c r="AD24" s="36"/>
      <c r="AE24" s="36">
        <v>17388</v>
      </c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/>
      <c r="AP24" s="36"/>
      <c r="AQ24" s="36">
        <f>IF(AP24&gt;0,SUM(AP$7:AP24)-SUM(AO$7:AO24),0)</f>
      </c>
      <c r="AR24" s="118">
        <f>IF(AP24&gt;0,IF(AO24&gt;0,AP24/AO24,0),0)</f>
      </c>
      <c r="AS24" s="36"/>
      <c r="AT24" s="36"/>
      <c r="AU24" s="21">
        <f>IF(AT24&gt;0,SUM(AT$7:AT24)-SUM(AS$7:AS24),0)</f>
      </c>
      <c r="AV24" s="118">
        <f>IF(AT24&gt;0,IF(AS24&gt;0,AT24/AS24,0),0)</f>
      </c>
      <c r="AW24" s="36"/>
      <c r="AX24" s="36"/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/>
      <c r="BI24" s="36"/>
      <c r="BJ24" s="36">
        <f>IF(BI24&gt;0,SUM(BI$7:BI24)-SUM(BH$7:BH24),0)</f>
      </c>
      <c r="BK24" s="118">
        <f>IF(BI24&gt;0,IF(BH24&gt;0,BI24/BH24,0),0)</f>
      </c>
      <c r="BL24" s="36"/>
      <c r="BM24" s="36"/>
      <c r="BN24" s="21">
        <f>IF(BM24&gt;0,SUM(BM$7:BM24)-SUM(BL$7:BL24),0)</f>
      </c>
      <c r="BO24" s="118">
        <f>IF(BM24&gt;0,IF(BL24&gt;0,BM24/BL24,0),0)</f>
      </c>
      <c r="BP24" s="36"/>
      <c r="BQ24" s="36"/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/>
      <c r="CB24" s="36"/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43</v>
      </c>
      <c r="C25" s="36"/>
      <c r="D25" s="36"/>
      <c r="E25" s="21">
        <f>IF(D25&gt;0,SUM(D$7:D25)-SUM(C$7:C25),0)</f>
      </c>
      <c r="F25" s="118">
        <f>IF(D25&gt;0,IF(C25&gt;0,D25/C25,0),0)</f>
      </c>
      <c r="G25" s="36"/>
      <c r="H25" s="36"/>
      <c r="I25" s="36">
        <f>IF(H25&gt;0,SUM(H$7:H25)-SUM(G$7:G25),0)</f>
      </c>
      <c r="J25" s="118">
        <f>IF(H25&gt;0,IF(K25&gt;0,H25/K25,0),0)</f>
      </c>
      <c r="K25" s="36"/>
      <c r="L25" s="36"/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/>
      <c r="W25" s="36"/>
      <c r="X25" s="21">
        <f>IF(W25&gt;0,SUM(W$7:W25)-SUM(V$7:V25),0)</f>
      </c>
      <c r="Y25" s="118">
        <f>IF(W25&gt;0,IF(V25&gt;0,W25/V25,0),0)</f>
      </c>
      <c r="Z25" s="36"/>
      <c r="AA25" s="36"/>
      <c r="AB25" s="21">
        <f>IF(AA25&gt;0,SUM(AA$7:AA25)-SUM(Z$7:Z25),0)</f>
      </c>
      <c r="AC25" s="118">
        <f>IF(AA25&gt;0,IF(Z25&gt;0,AA25/Z25,0),0)</f>
      </c>
      <c r="AD25" s="36"/>
      <c r="AE25" s="36"/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/>
      <c r="AP25" s="36"/>
      <c r="AQ25" s="36">
        <f>IF(AP25&gt;0,SUM(AP$7:AP25)-SUM(AO$7:AO25),0)</f>
      </c>
      <c r="AR25" s="118">
        <f>IF(AP25&gt;0,IF(AO25&gt;0,AP25/AO25,0),0)</f>
      </c>
      <c r="AS25" s="36"/>
      <c r="AT25" s="36"/>
      <c r="AU25" s="21">
        <f>IF(AT25&gt;0,SUM(AT$7:AT25)-SUM(AS$7:AS25),0)</f>
      </c>
      <c r="AV25" s="118">
        <f>IF(AT25&gt;0,IF(AS25&gt;0,AT25/AS25,0),0)</f>
      </c>
      <c r="AW25" s="36"/>
      <c r="AX25" s="36"/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/>
      <c r="BI25" s="36"/>
      <c r="BJ25" s="36">
        <f>IF(BI25&gt;0,SUM(BI$7:BI25)-SUM(BH$7:BH25),0)</f>
      </c>
      <c r="BK25" s="118">
        <f>IF(BI25&gt;0,IF(BH25&gt;0,BI25/BH25,0),0)</f>
      </c>
      <c r="BL25" s="36"/>
      <c r="BM25" s="36"/>
      <c r="BN25" s="21">
        <f>IF(BM25&gt;0,SUM(BM$7:BM25)-SUM(BL$7:BL25),0)</f>
      </c>
      <c r="BO25" s="118">
        <f>IF(BM25&gt;0,IF(BL25&gt;0,BM25/BL25,0),0)</f>
      </c>
      <c r="BP25" s="36"/>
      <c r="BQ25" s="36"/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/>
      <c r="CB25" s="36"/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44</v>
      </c>
      <c r="C26" s="36"/>
      <c r="D26" s="36"/>
      <c r="E26" s="21">
        <f>IF(D26&gt;0,SUM(D$7:D26)-SUM(C$7:C26),0)</f>
      </c>
      <c r="F26" s="118">
        <f>IF(D26&gt;0,IF(C26&gt;0,D26/C26,0),0)</f>
      </c>
      <c r="G26" s="36"/>
      <c r="H26" s="36"/>
      <c r="I26" s="36">
        <f>IF(H26&gt;0,SUM(H$7:H26)-SUM(G$7:G26),0)</f>
      </c>
      <c r="J26" s="118">
        <f>IF(H26&gt;0,IF(K26&gt;0,H26/K26,0),0)</f>
      </c>
      <c r="K26" s="36"/>
      <c r="L26" s="36"/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/>
      <c r="W26" s="36"/>
      <c r="X26" s="21">
        <f>IF(W26&gt;0,SUM(W$7:W26)-SUM(V$7:V26),0)</f>
      </c>
      <c r="Y26" s="118">
        <f>IF(W26&gt;0,IF(V26&gt;0,W26/V26,0),0)</f>
      </c>
      <c r="Z26" s="36"/>
      <c r="AA26" s="36"/>
      <c r="AB26" s="21">
        <f>IF(AA26&gt;0,SUM(AA$7:AA26)-SUM(Z$7:Z26),0)</f>
      </c>
      <c r="AC26" s="118">
        <f>IF(AA26&gt;0,IF(Z26&gt;0,AA26/Z26,0),0)</f>
      </c>
      <c r="AD26" s="36"/>
      <c r="AE26" s="36"/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/>
      <c r="AP26" s="36"/>
      <c r="AQ26" s="36">
        <f>IF(AP26&gt;0,SUM(AP$7:AP26)-SUM(AO$7:AO26),0)</f>
      </c>
      <c r="AR26" s="118">
        <f>IF(AP26&gt;0,IF(AO26&gt;0,AP26/AO26,0),0)</f>
      </c>
      <c r="AS26" s="36"/>
      <c r="AT26" s="36"/>
      <c r="AU26" s="21">
        <f>IF(AT26&gt;0,SUM(AT$7:AT26)-SUM(AS$7:AS26),0)</f>
      </c>
      <c r="AV26" s="118">
        <f>IF(AT26&gt;0,IF(AS26&gt;0,AT26/AS26,0),0)</f>
      </c>
      <c r="AW26" s="36"/>
      <c r="AX26" s="36"/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/>
      <c r="BI26" s="36"/>
      <c r="BJ26" s="36">
        <f>IF(BI26&gt;0,SUM(BI$7:BI26)-SUM(BH$7:BH26),0)</f>
      </c>
      <c r="BK26" s="118">
        <f>IF(BI26&gt;0,IF(BH26&gt;0,BI26/BH26,0),0)</f>
      </c>
      <c r="BL26" s="36"/>
      <c r="BM26" s="36"/>
      <c r="BN26" s="21">
        <f>IF(BM26&gt;0,SUM(BM$7:BM26)-SUM(BL$7:BL26),0)</f>
      </c>
      <c r="BO26" s="118">
        <f>IF(BM26&gt;0,IF(BL26&gt;0,BM26/BL26,0),0)</f>
      </c>
      <c r="BP26" s="36"/>
      <c r="BQ26" s="36"/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/>
      <c r="CB26" s="36"/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45</v>
      </c>
      <c r="C27" s="36">
        <v>12017</v>
      </c>
      <c r="D27" s="36">
        <v>8286</v>
      </c>
      <c r="E27" s="21">
        <f>IF(D27&gt;0,SUM(D$7:D27)-SUM(C$7:C27),0)</f>
      </c>
      <c r="F27" s="118">
        <f>IF(D27&gt;0,IF(C27&gt;0,D27/C27,0),0)</f>
      </c>
      <c r="G27" s="36">
        <v>12017</v>
      </c>
      <c r="H27" s="36">
        <v>12151</v>
      </c>
      <c r="I27" s="36">
        <f>IF(H27&gt;0,SUM(H$7:H27)-SUM(G$7:G27),0)</f>
      </c>
      <c r="J27" s="118">
        <f>IF(H27&gt;0,IF(K27&gt;0,H27/K27,0),0)</f>
      </c>
      <c r="K27" s="36">
        <v>12017</v>
      </c>
      <c r="L27" s="36">
        <v>10829</v>
      </c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>
        <v>11360</v>
      </c>
      <c r="W27" s="36">
        <v>9840</v>
      </c>
      <c r="X27" s="21">
        <f>IF(W27&gt;0,SUM(W$7:W27)-SUM(V$7:V27),0)</f>
      </c>
      <c r="Y27" s="118">
        <f>IF(W27&gt;0,IF(V27&gt;0,W27/V27,0),0)</f>
      </c>
      <c r="Z27" s="36">
        <v>11360</v>
      </c>
      <c r="AA27" s="36">
        <v>8285</v>
      </c>
      <c r="AB27" s="21">
        <f>IF(AA27&gt;0,SUM(AA$7:AA27)-SUM(Z$7:Z27),0)</f>
      </c>
      <c r="AC27" s="118">
        <f>IF(AA27&gt;0,IF(Z27&gt;0,AA27/Z27,0),0)</f>
      </c>
      <c r="AD27" s="36">
        <v>11360</v>
      </c>
      <c r="AE27" s="36">
        <v>6520</v>
      </c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>
        <v>7730</v>
      </c>
      <c r="AP27" s="36">
        <v>2600</v>
      </c>
      <c r="AQ27" s="36">
        <f>IF(AP27&gt;0,SUM(AP$7:AP27)-SUM(AO$7:AO27),0)</f>
      </c>
      <c r="AR27" s="118">
        <f>IF(AP27&gt;0,IF(AO27&gt;0,AP27/AO27,0),0)</f>
      </c>
      <c r="AS27" s="36">
        <v>7730</v>
      </c>
      <c r="AT27" s="36">
        <v>5180</v>
      </c>
      <c r="AU27" s="21">
        <f>IF(AT27&gt;0,SUM(AT$7:AT27)-SUM(AS$7:AS27),0)</f>
      </c>
      <c r="AV27" s="118">
        <f>IF(AT27&gt;0,IF(AS27&gt;0,AT27/AS27,0),0)</f>
      </c>
      <c r="AW27" s="36">
        <v>7730</v>
      </c>
      <c r="AX27" s="36">
        <v>4959</v>
      </c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>
        <v>16200</v>
      </c>
      <c r="BI27" s="36">
        <v>10876</v>
      </c>
      <c r="BJ27" s="36">
        <f>IF(BI27&gt;0,SUM(BI$7:BI27)-SUM(BH$7:BH27),0)</f>
      </c>
      <c r="BK27" s="118">
        <f>IF(BI27&gt;0,IF(BH27&gt;0,BI27/BH27,0),0)</f>
      </c>
      <c r="BL27" s="36">
        <v>7000</v>
      </c>
      <c r="BM27" s="36">
        <v>1867</v>
      </c>
      <c r="BN27" s="21">
        <f>IF(BM27&gt;0,SUM(BM$7:BM27)-SUM(BL$7:BL27),0)</f>
      </c>
      <c r="BO27" s="118">
        <f>IF(BM27&gt;0,IF(BL27&gt;0,BM27/BL27,0),0)</f>
      </c>
      <c r="BP27" s="36">
        <v>9880</v>
      </c>
      <c r="BQ27" s="36">
        <v>20362</v>
      </c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>
        <v>2550</v>
      </c>
      <c r="CB27" s="36">
        <v>4598</v>
      </c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46</v>
      </c>
      <c r="C28" s="36">
        <v>12017</v>
      </c>
      <c r="D28" s="36">
        <v>12444</v>
      </c>
      <c r="E28" s="21">
        <f>IF(D28&gt;0,SUM(D$7:D28)-SUM(C$7:C28),0)</f>
      </c>
      <c r="F28" s="118">
        <f>IF(D28&gt;0,IF(C28&gt;0,D28/C28,0),0)</f>
      </c>
      <c r="G28" s="36">
        <v>12017</v>
      </c>
      <c r="H28" s="36">
        <v>9763</v>
      </c>
      <c r="I28" s="36">
        <f>IF(H28&gt;0,SUM(H$7:H28)-SUM(G$7:G28),0)</f>
      </c>
      <c r="J28" s="118">
        <f>IF(H28&gt;0,IF(K28&gt;0,H28/K28,0),0)</f>
      </c>
      <c r="K28" s="36">
        <v>12017</v>
      </c>
      <c r="L28" s="36">
        <v>10830</v>
      </c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>
        <v>11360</v>
      </c>
      <c r="W28" s="36">
        <v>11945</v>
      </c>
      <c r="X28" s="21">
        <f>IF(W28&gt;0,SUM(W$7:W28)-SUM(V$7:V28),0)</f>
      </c>
      <c r="Y28" s="118">
        <f>IF(W28&gt;0,IF(V28&gt;0,W28/V28,0),0)</f>
      </c>
      <c r="Z28" s="36">
        <v>11360</v>
      </c>
      <c r="AA28" s="36">
        <v>12956</v>
      </c>
      <c r="AB28" s="21">
        <f>IF(AA28&gt;0,SUM(AA$7:AA28)-SUM(Z$7:Z28),0)</f>
      </c>
      <c r="AC28" s="118">
        <f>IF(AA28&gt;0,IF(Z28&gt;0,AA28/Z28,0),0)</f>
      </c>
      <c r="AD28" s="36">
        <v>11360</v>
      </c>
      <c r="AE28" s="36">
        <v>12956</v>
      </c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>
        <v>7730</v>
      </c>
      <c r="AP28" s="36">
        <v>10388</v>
      </c>
      <c r="AQ28" s="36">
        <f>IF(AP28&gt;0,SUM(AP$7:AP28)-SUM(AO$7:AO28),0)</f>
      </c>
      <c r="AR28" s="118">
        <f>IF(AP28&gt;0,IF(AO28&gt;0,AP28/AO28,0),0)</f>
      </c>
      <c r="AS28" s="36">
        <v>7730</v>
      </c>
      <c r="AT28" s="36">
        <v>7564</v>
      </c>
      <c r="AU28" s="21">
        <f>IF(AT28&gt;0,SUM(AT$7:AT28)-SUM(AS$7:AS28),0)</f>
      </c>
      <c r="AV28" s="118">
        <f>IF(AT28&gt;0,IF(AS28&gt;0,AT28/AS28,0),0)</f>
      </c>
      <c r="AW28" s="36">
        <v>7730</v>
      </c>
      <c r="AX28" s="36">
        <v>6376</v>
      </c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>
        <v>16200</v>
      </c>
      <c r="BI28" s="36">
        <v>17765</v>
      </c>
      <c r="BJ28" s="36">
        <f>IF(BI28&gt;0,SUM(BI$7:BI28)-SUM(BH$7:BH28),0)</f>
      </c>
      <c r="BK28" s="118">
        <f>IF(BI28&gt;0,IF(BH28&gt;0,BI28/BH28,0),0)</f>
      </c>
      <c r="BL28" s="36">
        <v>7000</v>
      </c>
      <c r="BM28" s="36">
        <v>6508</v>
      </c>
      <c r="BN28" s="21">
        <f>IF(BM28&gt;0,SUM(BM$7:BM28)-SUM(BL$7:BL28),0)</f>
      </c>
      <c r="BO28" s="118">
        <f>IF(BM28&gt;0,IF(BL28&gt;0,BM28/BL28,0),0)</f>
      </c>
      <c r="BP28" s="36">
        <v>9880</v>
      </c>
      <c r="BQ28" s="36">
        <v>21047</v>
      </c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>
        <v>2550</v>
      </c>
      <c r="CB28" s="36">
        <v>6520</v>
      </c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40</v>
      </c>
      <c r="C29" s="36">
        <v>12017</v>
      </c>
      <c r="D29" s="36">
        <v>13324</v>
      </c>
      <c r="E29" s="21">
        <f>IF(D29&gt;0,SUM(D$7:D29)-SUM(C$7:C29),0)</f>
      </c>
      <c r="F29" s="118">
        <f>IF(D29&gt;0,IF(C29&gt;0,D29/C29,0),0)</f>
      </c>
      <c r="G29" s="36">
        <v>12017</v>
      </c>
      <c r="H29" s="36">
        <v>18457</v>
      </c>
      <c r="I29" s="36">
        <f>IF(H29&gt;0,SUM(H$7:H29)-SUM(G$7:G29),0)</f>
      </c>
      <c r="J29" s="118">
        <f>IF(H29&gt;0,IF(K29&gt;0,H29/K29,0),0)</f>
      </c>
      <c r="K29" s="36">
        <v>12017</v>
      </c>
      <c r="L29" s="36">
        <v>16611</v>
      </c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>
        <v>11360</v>
      </c>
      <c r="W29" s="36">
        <v>12540</v>
      </c>
      <c r="X29" s="21">
        <f>IF(W29&gt;0,SUM(W$7:W29)-SUM(V$7:V29),0)</f>
      </c>
      <c r="Y29" s="118">
        <f>IF(W29&gt;0,IF(V29&gt;0,W29/V29,0),0)</f>
      </c>
      <c r="Z29" s="36">
        <v>11360</v>
      </c>
      <c r="AA29" s="36">
        <v>11758</v>
      </c>
      <c r="AB29" s="21">
        <f>IF(AA29&gt;0,SUM(AA$7:AA29)-SUM(Z$7:Z29),0)</f>
      </c>
      <c r="AC29" s="118">
        <f>IF(AA29&gt;0,IF(Z29&gt;0,AA29/Z29,0),0)</f>
      </c>
      <c r="AD29" s="36">
        <v>11360</v>
      </c>
      <c r="AE29" s="36">
        <v>11459</v>
      </c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>
        <v>7730</v>
      </c>
      <c r="AP29" s="36">
        <v>11219</v>
      </c>
      <c r="AQ29" s="36">
        <f>IF(AP29&gt;0,SUM(AP$7:AP29)-SUM(AO$7:AO29),0)</f>
      </c>
      <c r="AR29" s="118">
        <f>IF(AP29&gt;0,IF(AO29&gt;0,AP29/AO29,0),0)</f>
      </c>
      <c r="AS29" s="36">
        <v>7730</v>
      </c>
      <c r="AT29" s="36">
        <v>8684</v>
      </c>
      <c r="AU29" s="21">
        <f>IF(AT29&gt;0,SUM(AT$7:AT29)-SUM(AS$7:AS29),0)</f>
      </c>
      <c r="AV29" s="118">
        <f>IF(AT29&gt;0,IF(AS29&gt;0,AT29/AS29,0),0)</f>
      </c>
      <c r="AW29" s="36">
        <v>7730</v>
      </c>
      <c r="AX29" s="36">
        <v>8007</v>
      </c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>
        <v>16200</v>
      </c>
      <c r="BI29" s="36">
        <v>19841</v>
      </c>
      <c r="BJ29" s="36">
        <f>IF(BI29&gt;0,SUM(BI$7:BI29)-SUM(BH$7:BH29),0)</f>
      </c>
      <c r="BK29" s="118">
        <f>IF(BI29&gt;0,IF(BH29&gt;0,BI29/BH29,0),0)</f>
      </c>
      <c r="BL29" s="36">
        <v>7000</v>
      </c>
      <c r="BM29" s="36">
        <v>8066</v>
      </c>
      <c r="BN29" s="21">
        <f>IF(BM29&gt;0,SUM(BM$7:BM29)-SUM(BL$7:BL29),0)</f>
      </c>
      <c r="BO29" s="118">
        <f>IF(BM29&gt;0,IF(BL29&gt;0,BM29/BL29,0),0)</f>
      </c>
      <c r="BP29" s="36">
        <v>9880</v>
      </c>
      <c r="BQ29" s="36">
        <v>25083</v>
      </c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>
        <v>2550</v>
      </c>
      <c r="CB29" s="36">
        <v>1198</v>
      </c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41</v>
      </c>
      <c r="C30" s="36">
        <v>12017</v>
      </c>
      <c r="D30" s="36">
        <v>19405</v>
      </c>
      <c r="E30" s="21">
        <f>IF(D30&gt;0,SUM(D$7:D30)-SUM(C$7:C30),0)</f>
      </c>
      <c r="F30" s="118">
        <f>IF(D30&gt;0,IF(C30&gt;0,D30/C30,0),0)</f>
      </c>
      <c r="G30" s="36">
        <v>12017</v>
      </c>
      <c r="H30" s="36">
        <v>12467</v>
      </c>
      <c r="I30" s="36">
        <f>IF(H30&gt;0,SUM(H$7:H30)-SUM(G$7:G30),0)</f>
      </c>
      <c r="J30" s="118">
        <f>IF(H30&gt;0,IF(K30&gt;0,H30/K30,0),0)</f>
      </c>
      <c r="K30" s="36">
        <v>12017</v>
      </c>
      <c r="L30" s="36">
        <v>12958</v>
      </c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>
        <v>11360</v>
      </c>
      <c r="W30" s="36">
        <v>11889</v>
      </c>
      <c r="X30" s="21">
        <f>IF(W30&gt;0,SUM(W$7:W30)-SUM(V$7:V30),0)</f>
      </c>
      <c r="Y30" s="118">
        <f>IF(W30&gt;0,IF(V30&gt;0,W30/V30,0),0)</f>
      </c>
      <c r="Z30" s="36">
        <v>11360</v>
      </c>
      <c r="AA30" s="36">
        <v>11992</v>
      </c>
      <c r="AB30" s="21">
        <f>IF(AA30&gt;0,SUM(AA$7:AA30)-SUM(Z$7:Z30),0)</f>
      </c>
      <c r="AC30" s="118">
        <f>IF(AA30&gt;0,IF(Z30&gt;0,AA30/Z30,0),0)</f>
      </c>
      <c r="AD30" s="36">
        <v>11360</v>
      </c>
      <c r="AE30" s="36">
        <v>10960</v>
      </c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>
        <v>7730</v>
      </c>
      <c r="AP30" s="36">
        <v>10389</v>
      </c>
      <c r="AQ30" s="36">
        <f>IF(AP30&gt;0,SUM(AP$7:AP30)-SUM(AO$7:AO30),0)</f>
      </c>
      <c r="AR30" s="118">
        <f>IF(AP30&gt;0,IF(AO30&gt;0,AP30/AO30,0),0)</f>
      </c>
      <c r="AS30" s="36">
        <v>7730</v>
      </c>
      <c r="AT30" s="36">
        <v>7145</v>
      </c>
      <c r="AU30" s="21">
        <f>IF(AT30&gt;0,SUM(AT$7:AT30)-SUM(AS$7:AS30),0)</f>
      </c>
      <c r="AV30" s="118">
        <f>IF(AT30&gt;0,IF(AS30&gt;0,AT30/AS30,0),0)</f>
      </c>
      <c r="AW30" s="36">
        <v>7730</v>
      </c>
      <c r="AX30" s="36">
        <v>6289</v>
      </c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>
        <v>16200</v>
      </c>
      <c r="BI30" s="36">
        <v>15261</v>
      </c>
      <c r="BJ30" s="36">
        <f>IF(BI30&gt;0,SUM(BI$7:BI30)-SUM(BH$7:BH30),0)</f>
      </c>
      <c r="BK30" s="118">
        <f>IF(BI30&gt;0,IF(BH30&gt;0,BI30/BH30,0),0)</f>
      </c>
      <c r="BL30" s="36">
        <v>7000</v>
      </c>
      <c r="BM30" s="36">
        <v>8068</v>
      </c>
      <c r="BN30" s="21">
        <f>IF(BM30&gt;0,SUM(BM$7:BM30)-SUM(BL$7:BL30),0)</f>
      </c>
      <c r="BO30" s="118">
        <f>IF(BM30&gt;0,IF(BL30&gt;0,BM30/BL30,0),0)</f>
      </c>
      <c r="BP30" s="36">
        <v>9880</v>
      </c>
      <c r="BQ30" s="36">
        <v>23518</v>
      </c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>
        <v>2550</v>
      </c>
      <c r="CB30" s="36">
        <v>1</v>
      </c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42</v>
      </c>
      <c r="C31" s="36">
        <v>12017</v>
      </c>
      <c r="D31" s="36">
        <v>8730</v>
      </c>
      <c r="E31" s="21">
        <f>IF(D31&gt;0,SUM(D$7:D31)-SUM(C$7:C31),0)</f>
      </c>
      <c r="F31" s="118">
        <f>IF(D31&gt;0,IF(C31&gt;0,D31/C31,0),0)</f>
      </c>
      <c r="G31" s="36">
        <v>12017</v>
      </c>
      <c r="H31" s="36">
        <v>9215</v>
      </c>
      <c r="I31" s="36">
        <f>IF(H31&gt;0,SUM(H$7:H31)-SUM(G$7:G31),0)</f>
      </c>
      <c r="J31" s="118">
        <f>IF(H31&gt;0,IF(K31&gt;0,H31/K31,0),0)</f>
      </c>
      <c r="K31" s="36">
        <v>12017</v>
      </c>
      <c r="L31" s="36">
        <v>9817</v>
      </c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>
        <v>11360</v>
      </c>
      <c r="W31" s="36">
        <v>14457</v>
      </c>
      <c r="X31" s="21">
        <f>IF(W31&gt;0,SUM(W$7:W31)-SUM(V$7:V31),0)</f>
      </c>
      <c r="Y31" s="118">
        <f>IF(W31&gt;0,IF(V31&gt;0,W31/V31,0),0)</f>
      </c>
      <c r="Z31" s="36">
        <v>11360</v>
      </c>
      <c r="AA31" s="36">
        <v>14603</v>
      </c>
      <c r="AB31" s="21">
        <f>IF(AA31&gt;0,SUM(AA$7:AA31)-SUM(Z$7:Z31),0)</f>
      </c>
      <c r="AC31" s="118">
        <f>IF(AA31&gt;0,IF(Z31&gt;0,AA31/Z31,0),0)</f>
      </c>
      <c r="AD31" s="36">
        <v>11360</v>
      </c>
      <c r="AE31" s="36">
        <v>11460</v>
      </c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>
        <v>7730</v>
      </c>
      <c r="AP31" s="36">
        <v>8692</v>
      </c>
      <c r="AQ31" s="36">
        <f>IF(AP31&gt;0,SUM(AP$7:AP31)-SUM(AO$7:AO31),0)</f>
      </c>
      <c r="AR31" s="118">
        <f>IF(AP31&gt;0,IF(AO31&gt;0,AP31/AO31,0),0)</f>
      </c>
      <c r="AS31" s="36">
        <v>7730</v>
      </c>
      <c r="AT31" s="36">
        <v>5370</v>
      </c>
      <c r="AU31" s="21">
        <f>IF(AT31&gt;0,SUM(AT$7:AT31)-SUM(AS$7:AS31),0)</f>
      </c>
      <c r="AV31" s="118">
        <f>IF(AT31&gt;0,IF(AS31&gt;0,AT31/AS31,0),0)</f>
      </c>
      <c r="AW31" s="36">
        <v>7730</v>
      </c>
      <c r="AX31" s="36">
        <v>5149</v>
      </c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>
        <v>16200</v>
      </c>
      <c r="BI31" s="36">
        <v>24035</v>
      </c>
      <c r="BJ31" s="36">
        <f>IF(BI31&gt;0,SUM(BI$7:BI31)-SUM(BH$7:BH31),0)</f>
      </c>
      <c r="BK31" s="118">
        <f>IF(BI31&gt;0,IF(BH31&gt;0,BI31/BH31,0),0)</f>
      </c>
      <c r="BL31" s="36">
        <v>7000</v>
      </c>
      <c r="BM31" s="36">
        <v>8358</v>
      </c>
      <c r="BN31" s="21">
        <f>IF(BM31&gt;0,SUM(BM$7:BM31)-SUM(BL$7:BL31),0)</f>
      </c>
      <c r="BO31" s="118">
        <f>IF(BM31&gt;0,IF(BL31&gt;0,BM31/BL31,0),0)</f>
      </c>
      <c r="BP31" s="36">
        <v>9880</v>
      </c>
      <c r="BQ31" s="36">
        <v>28629</v>
      </c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>
        <v>2550</v>
      </c>
      <c r="CB31" s="36">
        <v>5128</v>
      </c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43</v>
      </c>
      <c r="C32" s="36"/>
      <c r="D32" s="36">
        <v>19288</v>
      </c>
      <c r="E32" s="21">
        <f>IF(D32&gt;0,SUM(D$7:D32)-SUM(C$7:C32),0)</f>
      </c>
      <c r="F32" s="118">
        <f>IF(D32&gt;0,IF(C32&gt;0,D32/C32,0),0)</f>
      </c>
      <c r="G32" s="36"/>
      <c r="H32" s="36"/>
      <c r="I32" s="36">
        <f>IF(H32&gt;0,SUM(H$7:H32)-SUM(G$7:G32),0)</f>
      </c>
      <c r="J32" s="118">
        <f>IF(H32&gt;0,IF(K32&gt;0,H32/K32,0),0)</f>
      </c>
      <c r="K32" s="36"/>
      <c r="L32" s="36"/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/>
      <c r="W32" s="36">
        <v>18184</v>
      </c>
      <c r="X32" s="21">
        <f>IF(W32&gt;0,SUM(W$7:W32)-SUM(V$7:V32),0)</f>
      </c>
      <c r="Y32" s="118">
        <f>IF(W32&gt;0,IF(V32&gt;0,W32/V32,0),0)</f>
      </c>
      <c r="Z32" s="36"/>
      <c r="AA32" s="36"/>
      <c r="AB32" s="21">
        <f>IF(AA32&gt;0,SUM(AA$7:AA32)-SUM(Z$7:Z32),0)</f>
      </c>
      <c r="AC32" s="118">
        <f>IF(AA32&gt;0,IF(Z32&gt;0,AA32/Z32,0),0)</f>
      </c>
      <c r="AD32" s="36"/>
      <c r="AE32" s="36"/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/>
      <c r="AP32" s="36">
        <v>13178</v>
      </c>
      <c r="AQ32" s="36">
        <f>IF(AP32&gt;0,SUM(AP$7:AP32)-SUM(AO$7:AO32),0)</f>
      </c>
      <c r="AR32" s="118">
        <f>IF(AP32&gt;0,IF(AO32&gt;0,AP32/AO32,0),0)</f>
      </c>
      <c r="AS32" s="36"/>
      <c r="AT32" s="36"/>
      <c r="AU32" s="21">
        <f>IF(AT32&gt;0,SUM(AT$7:AT32)-SUM(AS$7:AS32),0)</f>
      </c>
      <c r="AV32" s="118">
        <f>IF(AT32&gt;0,IF(AS32&gt;0,AT32/AS32,0),0)</f>
      </c>
      <c r="AW32" s="36"/>
      <c r="AX32" s="36"/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/>
      <c r="BI32" s="36"/>
      <c r="BJ32" s="36">
        <f>IF(BI32&gt;0,SUM(BI$7:BI32)-SUM(BH$7:BH32),0)</f>
      </c>
      <c r="BK32" s="118">
        <f>IF(BI32&gt;0,IF(BH32&gt;0,BI32/BH32,0),0)</f>
      </c>
      <c r="BL32" s="36"/>
      <c r="BM32" s="36"/>
      <c r="BN32" s="21">
        <f>IF(BM32&gt;0,SUM(BM$7:BM32)-SUM(BL$7:BL32),0)</f>
      </c>
      <c r="BO32" s="118">
        <f>IF(BM32&gt;0,IF(BL32&gt;0,BM32/BL32,0),0)</f>
      </c>
      <c r="BP32" s="36"/>
      <c r="BQ32" s="36"/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/>
      <c r="CB32" s="36"/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44</v>
      </c>
      <c r="C33" s="36">
        <v>12017</v>
      </c>
      <c r="D33" s="36">
        <v>7338</v>
      </c>
      <c r="E33" s="21">
        <f>IF(D33&gt;0,SUM(D$7:D33)-SUM(C$7:C33),0)</f>
      </c>
      <c r="F33" s="118">
        <f>IF(D33&gt;0,IF(C33&gt;0,D33/C33,0),0)</f>
      </c>
      <c r="G33" s="36">
        <v>12017</v>
      </c>
      <c r="H33" s="36">
        <v>6238</v>
      </c>
      <c r="I33" s="36">
        <f>IF(H33&gt;0,SUM(H$7:H33)-SUM(G$7:G33),0)</f>
      </c>
      <c r="J33" s="118">
        <f>IF(H33&gt;0,IF(K33&gt;0,H33/K33,0),0)</f>
      </c>
      <c r="K33" s="36">
        <v>12017</v>
      </c>
      <c r="L33" s="36">
        <v>6806</v>
      </c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>
        <v>11360</v>
      </c>
      <c r="W33" s="36">
        <v>10944</v>
      </c>
      <c r="X33" s="21">
        <f>IF(W33&gt;0,SUM(W$7:W33)-SUM(V$7:V33),0)</f>
      </c>
      <c r="Y33" s="118">
        <f>IF(W33&gt;0,IF(V33&gt;0,W33/V33,0),0)</f>
      </c>
      <c r="Z33" s="36">
        <v>11360</v>
      </c>
      <c r="AA33" s="36">
        <v>10726</v>
      </c>
      <c r="AB33" s="21">
        <f>IF(AA33&gt;0,SUM(AA$7:AA33)-SUM(Z$7:Z33),0)</f>
      </c>
      <c r="AC33" s="118">
        <f>IF(AA33&gt;0,IF(Z33&gt;0,AA33/Z33,0),0)</f>
      </c>
      <c r="AD33" s="36">
        <v>11360</v>
      </c>
      <c r="AE33" s="36">
        <v>10334</v>
      </c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>
        <v>7730</v>
      </c>
      <c r="AP33" s="36">
        <v>8773</v>
      </c>
      <c r="AQ33" s="36">
        <f>IF(AP33&gt;0,SUM(AP$7:AP33)-SUM(AO$7:AO33),0)</f>
      </c>
      <c r="AR33" s="118">
        <f>IF(AP33&gt;0,IF(AO33&gt;0,AP33/AO33,0),0)</f>
      </c>
      <c r="AS33" s="36">
        <v>7730</v>
      </c>
      <c r="AT33" s="36">
        <v>7500</v>
      </c>
      <c r="AU33" s="21">
        <f>IF(AT33&gt;0,SUM(AT$7:AT33)-SUM(AS$7:AS33),0)</f>
      </c>
      <c r="AV33" s="118">
        <f>IF(AT33&gt;0,IF(AS33&gt;0,AT33/AS33,0),0)</f>
      </c>
      <c r="AW33" s="36">
        <v>7730</v>
      </c>
      <c r="AX33" s="36">
        <v>5074</v>
      </c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>
        <v>16200</v>
      </c>
      <c r="BI33" s="36">
        <v>14514</v>
      </c>
      <c r="BJ33" s="36">
        <f>IF(BI33&gt;0,SUM(BI$7:BI33)-SUM(BH$7:BH33),0)</f>
      </c>
      <c r="BK33" s="118">
        <f>IF(BI33&gt;0,IF(BH33&gt;0,BI33/BH33,0),0)</f>
      </c>
      <c r="BL33" s="36">
        <v>7000</v>
      </c>
      <c r="BM33" s="36">
        <v>6835</v>
      </c>
      <c r="BN33" s="21">
        <f>IF(BM33&gt;0,SUM(BM$7:BM33)-SUM(BL$7:BL33),0)</f>
      </c>
      <c r="BO33" s="118">
        <f>IF(BM33&gt;0,IF(BL33&gt;0,BM33/BL33,0),0)</f>
      </c>
      <c r="BP33" s="36">
        <v>9880</v>
      </c>
      <c r="BQ33" s="36">
        <v>17988</v>
      </c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>
        <v>2550</v>
      </c>
      <c r="CB33" s="36">
        <v>6970</v>
      </c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45</v>
      </c>
      <c r="C34" s="36">
        <v>12017</v>
      </c>
      <c r="D34" s="36">
        <v>6903</v>
      </c>
      <c r="E34" s="21">
        <f>IF(D34&gt;0,SUM(D$7:D34)-SUM(C$7:C34),0)</f>
      </c>
      <c r="F34" s="118">
        <f>IF(D34&gt;0,IF(C34&gt;0,D34/C34,0),0)</f>
      </c>
      <c r="G34" s="36">
        <v>12017</v>
      </c>
      <c r="H34" s="36">
        <v>8454</v>
      </c>
      <c r="I34" s="36">
        <f>IF(H34&gt;0,SUM(H$7:H34)-SUM(G$7:G34),0)</f>
      </c>
      <c r="J34" s="118">
        <f>IF(H34&gt;0,IF(K34&gt;0,H34/K34,0),0)</f>
      </c>
      <c r="K34" s="36">
        <v>12017</v>
      </c>
      <c r="L34" s="36">
        <v>6674</v>
      </c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>
        <v>11360</v>
      </c>
      <c r="W34" s="36">
        <v>10514</v>
      </c>
      <c r="X34" s="21">
        <f>IF(W34&gt;0,SUM(W$7:W34)-SUM(V$7:V34),0)</f>
      </c>
      <c r="Y34" s="118">
        <f>IF(W34&gt;0,IF(V34&gt;0,W34/V34,0),0)</f>
      </c>
      <c r="Z34" s="36">
        <v>11360</v>
      </c>
      <c r="AA34" s="36">
        <v>7042</v>
      </c>
      <c r="AB34" s="21">
        <f>IF(AA34&gt;0,SUM(AA$7:AA34)-SUM(Z$7:Z34),0)</f>
      </c>
      <c r="AC34" s="118">
        <f>IF(AA34&gt;0,IF(Z34&gt;0,AA34/Z34,0),0)</f>
      </c>
      <c r="AD34" s="36">
        <v>11360</v>
      </c>
      <c r="AE34" s="36">
        <v>8590</v>
      </c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>
        <v>7730</v>
      </c>
      <c r="AP34" s="36">
        <v>8068</v>
      </c>
      <c r="AQ34" s="36">
        <f>IF(AP34&gt;0,SUM(AP$7:AP34)-SUM(AO$7:AO34),0)</f>
      </c>
      <c r="AR34" s="118">
        <f>IF(AP34&gt;0,IF(AO34&gt;0,AP34/AO34,0),0)</f>
      </c>
      <c r="AS34" s="36">
        <v>7730</v>
      </c>
      <c r="AT34" s="36">
        <v>7909</v>
      </c>
      <c r="AU34" s="21">
        <f>IF(AT34&gt;0,SUM(AT$7:AT34)-SUM(AS$7:AS34),0)</f>
      </c>
      <c r="AV34" s="118">
        <f>IF(AT34&gt;0,IF(AS34&gt;0,AT34/AS34,0),0)</f>
      </c>
      <c r="AW34" s="36">
        <v>7730</v>
      </c>
      <c r="AX34" s="36">
        <v>5468</v>
      </c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>
        <v>16200</v>
      </c>
      <c r="BI34" s="36">
        <v>14445</v>
      </c>
      <c r="BJ34" s="36">
        <f>IF(BI34&gt;0,SUM(BI$7:BI34)-SUM(BH$7:BH34),0)</f>
      </c>
      <c r="BK34" s="118">
        <f>IF(BI34&gt;0,IF(BH34&gt;0,BI34/BH34,0),0)</f>
      </c>
      <c r="BL34" s="36">
        <v>7000</v>
      </c>
      <c r="BM34" s="36">
        <v>7119</v>
      </c>
      <c r="BN34" s="21">
        <f>IF(BM34&gt;0,SUM(BM$7:BM34)-SUM(BL$7:BL34),0)</f>
      </c>
      <c r="BO34" s="118">
        <f>IF(BM34&gt;0,IF(BL34&gt;0,BM34/BL34,0),0)</f>
      </c>
      <c r="BP34" s="36">
        <v>9880</v>
      </c>
      <c r="BQ34" s="36">
        <v>13577</v>
      </c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>
        <v>2550</v>
      </c>
      <c r="CB34" s="36">
        <v>3134</v>
      </c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46</v>
      </c>
      <c r="C35" s="36">
        <v>12017</v>
      </c>
      <c r="D35" s="36">
        <v>6772</v>
      </c>
      <c r="E35" s="21">
        <f>IF(D35&gt;0,SUM(D$7:D35)-SUM(C$7:C35),0)</f>
      </c>
      <c r="F35" s="118">
        <f>IF(D35&gt;0,IF(C35&gt;0,D35/C35,0),0)</f>
      </c>
      <c r="G35" s="36">
        <v>12017</v>
      </c>
      <c r="H35" s="36">
        <v>3993</v>
      </c>
      <c r="I35" s="36">
        <f>IF(H35&gt;0,SUM(H$7:H35)-SUM(G$7:G35),0)</f>
      </c>
      <c r="J35" s="118">
        <f>IF(H35&gt;0,IF(K35&gt;0,H35/K35,0),0)</f>
      </c>
      <c r="K35" s="36">
        <v>12017</v>
      </c>
      <c r="L35" s="36">
        <v>2077</v>
      </c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>
        <v>11360</v>
      </c>
      <c r="W35" s="36">
        <v>11576</v>
      </c>
      <c r="X35" s="21">
        <f>IF(W35&gt;0,SUM(W$7:W35)-SUM(V$7:V35),0)</f>
      </c>
      <c r="Y35" s="118">
        <f>IF(W35&gt;0,IF(V35&gt;0,W35/V35,0),0)</f>
      </c>
      <c r="Z35" s="36">
        <v>11360</v>
      </c>
      <c r="AA35" s="36">
        <v>6388</v>
      </c>
      <c r="AB35" s="21">
        <f>IF(AA35&gt;0,SUM(AA$7:AA35)-SUM(Z$7:Z35),0)</f>
      </c>
      <c r="AC35" s="118">
        <f>IF(AA35&gt;0,IF(Z35&gt;0,AA35/Z35,0),0)</f>
      </c>
      <c r="AD35" s="36">
        <v>11360</v>
      </c>
      <c r="AE35" s="36">
        <v>8061</v>
      </c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>
        <v>7730</v>
      </c>
      <c r="AP35" s="36">
        <v>6985</v>
      </c>
      <c r="AQ35" s="36">
        <f>IF(AP35&gt;0,SUM(AP$7:AP35)-SUM(AO$7:AO35),0)</f>
      </c>
      <c r="AR35" s="118">
        <f>IF(AP35&gt;0,IF(AO35&gt;0,AP35/AO35,0),0)</f>
      </c>
      <c r="AS35" s="36">
        <v>7730</v>
      </c>
      <c r="AT35" s="36">
        <v>5928</v>
      </c>
      <c r="AU35" s="21">
        <f>IF(AT35&gt;0,SUM(AT$7:AT35)-SUM(AS$7:AS35),0)</f>
      </c>
      <c r="AV35" s="118">
        <f>IF(AT35&gt;0,IF(AS35&gt;0,AT35/AS35,0),0)</f>
      </c>
      <c r="AW35" s="36">
        <v>7730</v>
      </c>
      <c r="AX35" s="36">
        <v>6268</v>
      </c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>
        <v>16200</v>
      </c>
      <c r="BI35" s="36">
        <v>12436</v>
      </c>
      <c r="BJ35" s="36">
        <f>IF(BI35&gt;0,SUM(BI$7:BI35)-SUM(BH$7:BH35),0)</f>
      </c>
      <c r="BK35" s="118">
        <f>IF(BI35&gt;0,IF(BH35&gt;0,BI35/BH35,0),0)</f>
      </c>
      <c r="BL35" s="36">
        <v>7000</v>
      </c>
      <c r="BM35" s="36">
        <v>6746</v>
      </c>
      <c r="BN35" s="21">
        <f>IF(BM35&gt;0,SUM(BM$7:BM35)-SUM(BL$7:BL35),0)</f>
      </c>
      <c r="BO35" s="118">
        <f>IF(BM35&gt;0,IF(BL35&gt;0,BM35/BL35,0),0)</f>
      </c>
      <c r="BP35" s="36">
        <v>9880</v>
      </c>
      <c r="BQ35" s="36">
        <v>12400</v>
      </c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>
        <v>2550</v>
      </c>
      <c r="CB35" s="36">
        <v>3510</v>
      </c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40</v>
      </c>
      <c r="C36" s="36">
        <v>12017</v>
      </c>
      <c r="D36" s="36">
        <v>8501</v>
      </c>
      <c r="E36" s="21">
        <f>IF(D36&gt;0,SUM(D$7:D36)-SUM(C$7:C36),0)</f>
      </c>
      <c r="F36" s="118">
        <f>IF(D36&gt;0,IF(C36&gt;0,D36/C36,0),0)</f>
      </c>
      <c r="G36" s="36">
        <v>12017</v>
      </c>
      <c r="H36" s="36">
        <v>12104</v>
      </c>
      <c r="I36" s="36">
        <f>IF(H36&gt;0,SUM(H$7:H36)-SUM(G$7:G36),0)</f>
      </c>
      <c r="J36" s="118">
        <f>IF(H36&gt;0,IF(K36&gt;0,H36/K36,0),0)</f>
      </c>
      <c r="K36" s="36">
        <v>12017</v>
      </c>
      <c r="L36" s="36">
        <v>5185</v>
      </c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>
        <v>11360</v>
      </c>
      <c r="W36" s="36">
        <v>8880</v>
      </c>
      <c r="X36" s="21">
        <f>IF(W36&gt;0,SUM(W$7:W36)-SUM(V$7:V36),0)</f>
      </c>
      <c r="Y36" s="118">
        <f>IF(W36&gt;0,IF(V36&gt;0,W36/V36,0),0)</f>
      </c>
      <c r="Z36" s="36">
        <v>11360</v>
      </c>
      <c r="AA36" s="36">
        <v>7040</v>
      </c>
      <c r="AB36" s="21">
        <f>IF(AA36&gt;0,SUM(AA$7:AA36)-SUM(Z$7:Z36),0)</f>
      </c>
      <c r="AC36" s="118">
        <f>IF(AA36&gt;0,IF(Z36&gt;0,AA36/Z36,0),0)</f>
      </c>
      <c r="AD36" s="36">
        <v>11360</v>
      </c>
      <c r="AE36" s="36">
        <v>4031</v>
      </c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>
        <v>7730</v>
      </c>
      <c r="AP36" s="36">
        <v>7347</v>
      </c>
      <c r="AQ36" s="36">
        <f>IF(AP36&gt;0,SUM(AP$7:AP36)-SUM(AO$7:AO36),0)</f>
      </c>
      <c r="AR36" s="118">
        <f>IF(AP36&gt;0,IF(AO36&gt;0,AP36/AO36,0),0)</f>
      </c>
      <c r="AS36" s="36">
        <v>7730</v>
      </c>
      <c r="AT36" s="36">
        <v>5472</v>
      </c>
      <c r="AU36" s="21">
        <f>IF(AT36&gt;0,SUM(AT$7:AT36)-SUM(AS$7:AS36),0)</f>
      </c>
      <c r="AV36" s="118">
        <f>IF(AT36&gt;0,IF(AS36&gt;0,AT36/AS36,0),0)</f>
      </c>
      <c r="AW36" s="36">
        <v>7730</v>
      </c>
      <c r="AX36" s="36">
        <v>1148</v>
      </c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>
        <v>16200</v>
      </c>
      <c r="BI36" s="36">
        <v>9380</v>
      </c>
      <c r="BJ36" s="36">
        <f>IF(BI36&gt;0,SUM(BI$7:BI36)-SUM(BH$7:BH36),0)</f>
      </c>
      <c r="BK36" s="118">
        <f>IF(BI36&gt;0,IF(BH36&gt;0,BI36/BH36,0),0)</f>
      </c>
      <c r="BL36" s="36">
        <v>7000</v>
      </c>
      <c r="BM36" s="36">
        <v>4590</v>
      </c>
      <c r="BN36" s="21">
        <f>IF(BM36&gt;0,SUM(BM$7:BM36)-SUM(BL$7:BL36),0)</f>
      </c>
      <c r="BO36" s="118">
        <f>IF(BM36&gt;0,IF(BL36&gt;0,BM36/BL36,0),0)</f>
      </c>
      <c r="BP36" s="36">
        <v>9880</v>
      </c>
      <c r="BQ36" s="36">
        <v>7667</v>
      </c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>
        <v>2550</v>
      </c>
      <c r="CB36" s="36">
        <v>1</v>
      </c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41</v>
      </c>
      <c r="C37" s="36"/>
      <c r="D37" s="36"/>
      <c r="E37" s="21">
        <f>IF(D37&gt;0,SUM(D$7:D37)-SUM(C$7:C37),0)</f>
      </c>
      <c r="F37" s="118">
        <f>IF(D37&gt;0,IF(C37&gt;0,D37/C37,0),0)</f>
      </c>
      <c r="G37" s="36"/>
      <c r="H37" s="36"/>
      <c r="I37" s="36">
        <f>IF(H37&gt;0,SUM(H$7:H37)-SUM(G$7:G37),0)</f>
      </c>
      <c r="J37" s="118">
        <f>IF(H37&gt;0,IF(G37&gt;0,H37/G37,0),0)</f>
      </c>
      <c r="K37" s="36"/>
      <c r="L37" s="36"/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/>
      <c r="W37" s="36"/>
      <c r="X37" s="21">
        <f>IF(W37&gt;0,SUM(W$7:W37)-SUM(V$7:V37),0)</f>
      </c>
      <c r="Y37" s="118">
        <f>IF(W37&gt;0,IF(V37&gt;0,W37/V37,0),0)</f>
      </c>
      <c r="Z37" s="36"/>
      <c r="AA37" s="36"/>
      <c r="AB37" s="21">
        <f>IF(AA37&gt;0,SUM(AA$7:AA37)-SUM(Z$7:Z37),0)</f>
      </c>
      <c r="AC37" s="118">
        <f>IF(AA37&gt;0,IF(Z37&gt;0,AA37/Z37,0),0)</f>
      </c>
      <c r="AD37" s="36"/>
      <c r="AE37" s="36"/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/>
      <c r="AP37" s="36"/>
      <c r="AQ37" s="36">
        <f>IF(AP37&gt;0,SUM(AP$7:AP37)-SUM(AO$7:AO37),0)</f>
      </c>
      <c r="AR37" s="118">
        <f>IF(AP37&gt;0,IF(AO37&gt;0,AP37/AO37,0),0)</f>
      </c>
      <c r="AS37" s="36"/>
      <c r="AT37" s="36"/>
      <c r="AU37" s="21">
        <f>IF(AT37&gt;0,SUM(AT$7:AT37)-SUM(AS$7:AS37),0)</f>
      </c>
      <c r="AV37" s="118">
        <f>IF(AT37&gt;0,IF(AS37&gt;0,AT37/AS37,0),0)</f>
      </c>
      <c r="AW37" s="36"/>
      <c r="AX37" s="36"/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/>
      <c r="BI37" s="36"/>
      <c r="BJ37" s="36">
        <f>IF(BI37&gt;0,SUM(BI$7:BI37)-SUM(BH$7:BH37),0)</f>
      </c>
      <c r="BK37" s="118">
        <f>IF(BI37&gt;0,IF(BH37&gt;0,BI37/BH37,0),0)</f>
      </c>
      <c r="BL37" s="36"/>
      <c r="BM37" s="36"/>
      <c r="BN37" s="21">
        <f>IF(BM37&gt;0,SUM(BM$7:BM37)-SUM(BL$7:BL37),0)</f>
      </c>
      <c r="BO37" s="118">
        <f>IF(BM37&gt;0,IF(BL37&gt;0,BM37/BL37,0),0)</f>
      </c>
      <c r="BP37" s="36"/>
      <c r="BQ37" s="36"/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/>
      <c r="CB37" s="36"/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CB38-CA38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SUM(O38/0.69)</f>
      </c>
      <c r="P39" s="38">
        <f>SUM(P38/0.7)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SUM(AH38/0.7)</f>
      </c>
      <c r="AI39" s="38">
        <f>SUM(AI38/0.7)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SUM(BA38/0.7)</f>
      </c>
      <c r="BB39" s="38">
        <f>SUM(BB38/0.7)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SUM(BT38/0.7)</f>
      </c>
      <c r="BU39" s="38">
        <f>SUM(BU38/0.7)</f>
      </c>
      <c r="BV39" s="4"/>
      <c r="BW39" s="92"/>
      <c r="BX39" s="1"/>
      <c r="BY39" s="4"/>
      <c r="BZ39" s="1"/>
      <c r="CA39" s="38">
        <f>SUM(CA38/0.7)</f>
      </c>
      <c r="CB39" s="38">
        <f>SUM(CB38/0.7)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43070</v>
      </c>
      <c r="C5" s="21">
        <v>44843</v>
      </c>
      <c r="D5" s="21">
        <f>SUM(C5:C5)-(F5*1)</f>
      </c>
      <c r="E5" s="21">
        <f>C5/1</f>
      </c>
      <c r="F5" s="22">
        <f>$F$24/$G$23</f>
      </c>
      <c r="G5" s="23">
        <v>1</v>
      </c>
      <c r="H5" s="20">
        <v>43070</v>
      </c>
      <c r="I5" s="24">
        <v>15823</v>
      </c>
      <c r="J5" s="21">
        <f>SUM(I5:I5)-(L5*G5)</f>
      </c>
      <c r="K5" s="21">
        <f>I5/1</f>
      </c>
      <c r="L5" s="21">
        <f>$L$24/$G$23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43071</v>
      </c>
      <c r="C6" s="21">
        <v>47854</v>
      </c>
      <c r="D6" s="21">
        <f>SUM(C$5:C6)-(F6*G6)</f>
      </c>
      <c r="E6" s="21">
        <f>SUM(C$5:C6)/G6</f>
      </c>
      <c r="F6" s="22">
        <f>$F$24/$G$23</f>
      </c>
      <c r="G6" s="23">
        <v>2</v>
      </c>
      <c r="H6" s="20">
        <v>43071</v>
      </c>
      <c r="I6" s="24">
        <v>21400</v>
      </c>
      <c r="J6" s="21">
        <f>SUM(I$5:I6)-(L6*G6)</f>
      </c>
      <c r="K6" s="21">
        <f>SUM(I$5:I6)/G6</f>
      </c>
      <c r="L6" s="21">
        <f>$L$24/$G$23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43073</v>
      </c>
      <c r="C7" s="21">
        <v>47626</v>
      </c>
      <c r="D7" s="21">
        <f>SUM(C$5:C7)-(F7*G7)</f>
      </c>
      <c r="E7" s="21">
        <f>SUM(C$5:C7)/G7</f>
      </c>
      <c r="F7" s="22">
        <f>$F$24/$G$23</f>
      </c>
      <c r="G7" s="23">
        <v>3</v>
      </c>
      <c r="H7" s="20">
        <v>43073</v>
      </c>
      <c r="I7" s="24">
        <v>22481</v>
      </c>
      <c r="J7" s="21">
        <f>SUM(I$5:I7)-(L7*G7)</f>
      </c>
      <c r="K7" s="21">
        <f>SUM(I$5:I7)/G7</f>
      </c>
      <c r="L7" s="21">
        <f>$L$24/$G$23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43074</v>
      </c>
      <c r="C8" s="21">
        <v>55897</v>
      </c>
      <c r="D8" s="21">
        <f>SUM(C$5:C8)-(F8*G8)</f>
      </c>
      <c r="E8" s="21">
        <f>SUM(C$5:C8)/G8</f>
      </c>
      <c r="F8" s="22">
        <f>$F$24/$G$23</f>
      </c>
      <c r="G8" s="23">
        <v>4</v>
      </c>
      <c r="H8" s="20">
        <v>43074</v>
      </c>
      <c r="I8" s="24">
        <v>19506</v>
      </c>
      <c r="J8" s="21">
        <f>SUM(I$5:I8)-(L8*G8)</f>
      </c>
      <c r="K8" s="21">
        <f>SUM(I$5:I8)/G8</f>
      </c>
      <c r="L8" s="21">
        <f>$L$24/$G$23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43075</v>
      </c>
      <c r="C9" s="21">
        <v>40062</v>
      </c>
      <c r="D9" s="21">
        <f>SUM(C$5:C9)-(F9*G9)</f>
      </c>
      <c r="E9" s="21">
        <f>SUM(C$5:C9)/G9</f>
      </c>
      <c r="F9" s="22">
        <f>$F$24/$G$23</f>
      </c>
      <c r="G9" s="23">
        <v>5</v>
      </c>
      <c r="H9" s="20">
        <v>43075</v>
      </c>
      <c r="I9" s="24">
        <v>9105</v>
      </c>
      <c r="J9" s="21">
        <f>SUM(I$5:I9)-(L9*G9)</f>
      </c>
      <c r="K9" s="21">
        <f>SUM(I$5:I9)/G9</f>
      </c>
      <c r="L9" s="21">
        <f>$L$24/$G$23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43076</v>
      </c>
      <c r="C10" s="21">
        <v>57277</v>
      </c>
      <c r="D10" s="21">
        <f>SUM(C$5:C10)-(F10*G10)</f>
      </c>
      <c r="E10" s="21">
        <f>SUM(C$5:C10)/G10</f>
      </c>
      <c r="F10" s="22">
        <f>$F$24/$G$23</f>
      </c>
      <c r="G10" s="23">
        <v>6</v>
      </c>
      <c r="H10" s="20">
        <v>43076</v>
      </c>
      <c r="I10" s="24">
        <v>10177</v>
      </c>
      <c r="J10" s="21">
        <f>SUM(I$5:I10)-(L10*G10)</f>
      </c>
      <c r="K10" s="21">
        <f>SUM(I$5:I10)/G10</f>
      </c>
      <c r="L10" s="21">
        <f>$L$24/$G$23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43077</v>
      </c>
      <c r="C11" s="21">
        <v>67537</v>
      </c>
      <c r="D11" s="21">
        <f>SUM(C$5:C11)-(F11*G11)</f>
      </c>
      <c r="E11" s="21">
        <f>SUM(C$5:C11)/G11</f>
      </c>
      <c r="F11" s="22">
        <f>$F$24/$G$23</f>
      </c>
      <c r="G11" s="23">
        <v>7</v>
      </c>
      <c r="H11" s="20">
        <v>43077</v>
      </c>
      <c r="I11" s="24">
        <v>14335</v>
      </c>
      <c r="J11" s="21">
        <f>SUM(I$5:I11)-(L11*G11)</f>
      </c>
      <c r="K11" s="21">
        <f>SUM(I$5:I11)/G11</f>
      </c>
      <c r="L11" s="21">
        <f>$L$24/$G$23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43078</v>
      </c>
      <c r="C12" s="21">
        <v>55959</v>
      </c>
      <c r="D12" s="21">
        <f>SUM(C$5:C12)-(F12*G12)</f>
      </c>
      <c r="E12" s="21">
        <f>SUM(C$5:C12)/G12</f>
      </c>
      <c r="F12" s="22">
        <f>$F$24/$G$23</f>
      </c>
      <c r="G12" s="23">
        <v>8</v>
      </c>
      <c r="H12" s="20">
        <v>43078</v>
      </c>
      <c r="I12" s="24">
        <v>17562</v>
      </c>
      <c r="J12" s="21">
        <f>SUM(I$5:I12)-(L12*G12)</f>
      </c>
      <c r="K12" s="21">
        <f>SUM(I$5:I12)/G12</f>
      </c>
      <c r="L12" s="21">
        <f>$L$24/$G$23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43080</v>
      </c>
      <c r="C13" s="22">
        <v>63439</v>
      </c>
      <c r="D13" s="21">
        <f>SUM(C$5:C13)-(F13*G13)</f>
      </c>
      <c r="E13" s="21">
        <f>SUM(C$5:C13)/G13</f>
      </c>
      <c r="F13" s="22">
        <f>$F$24/$G$23</f>
      </c>
      <c r="G13" s="23">
        <v>9</v>
      </c>
      <c r="H13" s="20">
        <v>43080</v>
      </c>
      <c r="I13" s="24">
        <v>16561</v>
      </c>
      <c r="J13" s="21">
        <f>SUM(I$5:I13)-(L13*G13)</f>
      </c>
      <c r="K13" s="21">
        <f>SUM(I$5:I13)/G13</f>
      </c>
      <c r="L13" s="21">
        <f>$L$24/$G$23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43081</v>
      </c>
      <c r="C14" s="22">
        <v>59740</v>
      </c>
      <c r="D14" s="21">
        <f>SUM(C$5:C14)-(F14*G14)</f>
      </c>
      <c r="E14" s="21">
        <f>SUM(C$5:C14)/G14</f>
      </c>
      <c r="F14" s="22">
        <f>$F$24/$G$23</f>
      </c>
      <c r="G14" s="23">
        <v>10</v>
      </c>
      <c r="H14" s="20">
        <v>43081</v>
      </c>
      <c r="I14" s="24">
        <v>23470</v>
      </c>
      <c r="J14" s="21">
        <f>SUM(I$5:I14)-(L14*G14)</f>
      </c>
      <c r="K14" s="21">
        <f>SUM(I$5:I14)/G14</f>
      </c>
      <c r="L14" s="21">
        <f>$L$24/$G$23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43082</v>
      </c>
      <c r="C15" s="22">
        <v>55603</v>
      </c>
      <c r="D15" s="21">
        <f>SUM(C$5:C15)-(F15*G15)</f>
      </c>
      <c r="E15" s="21">
        <f>SUM(C$5:C15)/G15</f>
      </c>
      <c r="F15" s="22">
        <f>$F$24/$G$23</f>
      </c>
      <c r="G15" s="23">
        <v>11</v>
      </c>
      <c r="H15" s="20">
        <v>43082</v>
      </c>
      <c r="I15" s="24">
        <v>18209</v>
      </c>
      <c r="J15" s="21">
        <f>SUM(I$5:I15)-(L15*G15)</f>
      </c>
      <c r="K15" s="21">
        <f>SUM(I$5:I15)/G15</f>
      </c>
      <c r="L15" s="21">
        <f>$L$24/$G$23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43083</v>
      </c>
      <c r="C16" s="22">
        <v>56450</v>
      </c>
      <c r="D16" s="21">
        <f>SUM(C$5:C16)-(F16*G16)</f>
      </c>
      <c r="E16" s="21">
        <f>SUM(C$5:C16)/G16</f>
      </c>
      <c r="F16" s="22">
        <f>$F$24/$G$23</f>
      </c>
      <c r="G16" s="23">
        <v>12</v>
      </c>
      <c r="H16" s="20">
        <v>43083</v>
      </c>
      <c r="I16" s="24">
        <v>22894</v>
      </c>
      <c r="J16" s="21">
        <f>SUM(I$5:I16)-(L16*G16)</f>
      </c>
      <c r="K16" s="21">
        <f>SUM(I$5:I16)/G16</f>
      </c>
      <c r="L16" s="21">
        <f>$L$24/$G$23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43084</v>
      </c>
      <c r="C17" s="22">
        <v>13512</v>
      </c>
      <c r="D17" s="21">
        <f>SUM(C$5:C17)-(F17*G17)</f>
      </c>
      <c r="E17" s="21">
        <f>SUM(C$5:C17)/G17</f>
      </c>
      <c r="F17" s="22">
        <f>$F$24/$G$23</f>
      </c>
      <c r="G17" s="23">
        <v>13</v>
      </c>
      <c r="H17" s="20">
        <v>43084</v>
      </c>
      <c r="I17" s="24">
        <v>5701</v>
      </c>
      <c r="J17" s="21">
        <f>SUM(I$5:I17)-(L17*G17)</f>
      </c>
      <c r="K17" s="21">
        <f>SUM(I$5:I17)/G17</f>
      </c>
      <c r="L17" s="21">
        <f>$L$24/$G$23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43085</v>
      </c>
      <c r="C18" s="22">
        <v>58584</v>
      </c>
      <c r="D18" s="21">
        <f>SUM(C$5:C18)-(F18*G18)</f>
      </c>
      <c r="E18" s="21">
        <f>SUM(C$5:C18)/G18</f>
      </c>
      <c r="F18" s="22">
        <f>$F$24/$G$23</f>
      </c>
      <c r="G18" s="23">
        <v>14</v>
      </c>
      <c r="H18" s="20">
        <v>43085</v>
      </c>
      <c r="I18" s="24">
        <v>18376</v>
      </c>
      <c r="J18" s="21">
        <f>SUM(I$5:I18)-(L18*G18)</f>
      </c>
      <c r="K18" s="21">
        <f>SUM(I$5:I18)/G18</f>
      </c>
      <c r="L18" s="21">
        <f>$L$24/$G$23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43087</v>
      </c>
      <c r="C19" s="21">
        <v>53868</v>
      </c>
      <c r="D19" s="21">
        <f>SUM(C$5:C19)-(F19*G19)</f>
      </c>
      <c r="E19" s="21">
        <f>SUM(C$5:C19)/G19</f>
      </c>
      <c r="F19" s="22">
        <f>$F$24/$G$23</f>
      </c>
      <c r="G19" s="23">
        <v>15</v>
      </c>
      <c r="H19" s="20">
        <v>43087</v>
      </c>
      <c r="I19" s="24">
        <v>49241</v>
      </c>
      <c r="J19" s="21">
        <f>SUM(I$5:I19)-(L19*G19)</f>
      </c>
      <c r="K19" s="21">
        <f>SUM(I$5:I19)/G19</f>
      </c>
      <c r="L19" s="21">
        <f>$L$24/$G$23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43088</v>
      </c>
      <c r="C20" s="22">
        <v>55804</v>
      </c>
      <c r="D20" s="21">
        <f>SUM(C$5:C20)-(F20*G20)</f>
      </c>
      <c r="E20" s="21">
        <f>SUM(C$5:C20)/G20</f>
      </c>
      <c r="F20" s="22">
        <f>$F$24/$G$23</f>
      </c>
      <c r="G20" s="23">
        <v>16</v>
      </c>
      <c r="H20" s="20">
        <v>43088</v>
      </c>
      <c r="I20" s="24">
        <v>18555</v>
      </c>
      <c r="J20" s="21">
        <f>SUM(I$5:I20)-(L20*G20)</f>
      </c>
      <c r="K20" s="21">
        <f>SUM(I$5:I20)/G20</f>
      </c>
      <c r="L20" s="21">
        <f>$L$24/$G$23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43089</v>
      </c>
      <c r="C21" s="22">
        <v>74285</v>
      </c>
      <c r="D21" s="21">
        <f>SUM(C$5:C21)-(F21*G21)</f>
      </c>
      <c r="E21" s="21">
        <f>SUM(C$5:C21)/G21</f>
      </c>
      <c r="F21" s="22">
        <f>$F$24/$G$23</f>
      </c>
      <c r="G21" s="23">
        <v>17</v>
      </c>
      <c r="H21" s="20">
        <v>43089</v>
      </c>
      <c r="I21" s="24">
        <v>27455</v>
      </c>
      <c r="J21" s="21">
        <f>SUM(I$5:I21)-(L21*G21)</f>
      </c>
      <c r="K21" s="21">
        <f>SUM(I$5:I21)/G21</f>
      </c>
      <c r="L21" s="21">
        <f>$L$24/$G$23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43090</v>
      </c>
      <c r="C22" s="22">
        <v>45497</v>
      </c>
      <c r="D22" s="21">
        <f>SUM(C$5:C22)-(F22*G22)</f>
      </c>
      <c r="E22" s="21">
        <f>SUM(C$5:C22)/G22</f>
      </c>
      <c r="F22" s="22">
        <f>$F$24/$G$23</f>
      </c>
      <c r="G22" s="23">
        <v>18</v>
      </c>
      <c r="H22" s="20">
        <v>43090</v>
      </c>
      <c r="I22" s="24">
        <v>16025</v>
      </c>
      <c r="J22" s="21">
        <f>SUM(I$5:I22)-(L22*G22)</f>
      </c>
      <c r="K22" s="21">
        <f>SUM(I$5:I22)/G22</f>
      </c>
      <c r="L22" s="21">
        <f>$L$24/$G$23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43091</v>
      </c>
      <c r="C23" s="22">
        <v>70568</v>
      </c>
      <c r="D23" s="21">
        <f>SUM(C$5:C23)-(F23*G23)</f>
      </c>
      <c r="E23" s="21">
        <f>SUM(C$5:C23)/G23</f>
      </c>
      <c r="F23" s="22">
        <f>$F$24/$G$23</f>
      </c>
      <c r="G23" s="23">
        <v>19</v>
      </c>
      <c r="H23" s="20">
        <v>43091</v>
      </c>
      <c r="I23" s="24">
        <v>5365</v>
      </c>
      <c r="J23" s="21">
        <f>SUM(I$5:I23)-(L23*G23)</f>
      </c>
      <c r="K23" s="21">
        <f>SUM(I$5:I23)/G23</f>
      </c>
      <c r="L23" s="21">
        <f>$L$24/$G$23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35" t="s">
        <v>15</v>
      </c>
      <c r="C24" s="24">
        <f>SUM(C5:C23)</f>
      </c>
      <c r="D24" s="15"/>
      <c r="E24" s="15"/>
      <c r="F24" s="22">
        <v>1050000</v>
      </c>
      <c r="G24" s="32"/>
      <c r="H24" s="35" t="s">
        <v>15</v>
      </c>
      <c r="I24" s="24">
        <f>SUM(I5:I23)</f>
      </c>
      <c r="J24" s="36"/>
      <c r="K24" s="36"/>
      <c r="L24" s="21">
        <v>310000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mergeCells count="5">
    <mergeCell ref="B1:F2"/>
    <mergeCell ref="H1:L2"/>
    <mergeCell ref="B3:F3"/>
    <mergeCell ref="H3:L3"/>
    <mergeCell ref="A28:D2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23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49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41</v>
      </c>
      <c r="C7" s="36">
        <v>12900</v>
      </c>
      <c r="D7" s="36">
        <v>22452</v>
      </c>
      <c r="E7" s="21">
        <f>IF(D7&gt;0,SUM(D$7:D7)-SUM(C$7:C7),0)</f>
      </c>
      <c r="F7" s="118">
        <f>IF(D7&gt;0,IF(C7&gt;0,D7/C7,0),0)</f>
      </c>
      <c r="G7" s="36">
        <v>12900</v>
      </c>
      <c r="H7" s="36">
        <v>13268</v>
      </c>
      <c r="I7" s="36">
        <f>IF(H7&gt;0,SUM(H$7:H7)-SUM(G$7:G7),0)</f>
      </c>
      <c r="J7" s="118">
        <f>IF(H7&gt;0,IF(G7&gt;0,H7/G7,0),0)</f>
      </c>
      <c r="K7" s="36">
        <v>12900</v>
      </c>
      <c r="L7" s="36">
        <v>11111</v>
      </c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>
        <v>12340</v>
      </c>
      <c r="W7" s="36">
        <v>16567</v>
      </c>
      <c r="X7" s="21">
        <f>IF(W7&gt;0,SUM(W$7:W7)-SUM(V$7:V7),0)</f>
      </c>
      <c r="Y7" s="118">
        <f>IF(W7&gt;0,IF(V7&gt;0,W7/V7,0),0)</f>
      </c>
      <c r="Z7" s="36">
        <v>12340</v>
      </c>
      <c r="AA7" s="36">
        <v>11589</v>
      </c>
      <c r="AB7" s="21">
        <f>IF(AA7&gt;0,SUM(AA$7:AA7)-SUM(Z$7:Z7),0)</f>
      </c>
      <c r="AC7" s="118">
        <f>IF(AA7&gt;0,IF(Z7&gt;0,AA7/Z7,0),0)</f>
      </c>
      <c r="AD7" s="36">
        <v>12340</v>
      </c>
      <c r="AE7" s="36">
        <v>18245</v>
      </c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>
        <v>7700</v>
      </c>
      <c r="AP7" s="36">
        <v>4348</v>
      </c>
      <c r="AQ7" s="36">
        <f>IF(AP7&gt;0,SUM(AP$7:AP7)-SUM(AO$7:AO7),0)</f>
      </c>
      <c r="AR7" s="118">
        <f>IF(AP7&gt;0,IF(AO7&gt;0,AP7/AO7,0),0)</f>
      </c>
      <c r="AS7" s="36">
        <v>7700</v>
      </c>
      <c r="AT7" s="36">
        <v>5551</v>
      </c>
      <c r="AU7" s="21">
        <f>IF(AT7&gt;0,SUM(AT$7:AT7)-SUM(AS$7:AS7),0)</f>
      </c>
      <c r="AV7" s="118">
        <f>IF(AT7&gt;0,IF(AS7&gt;0,AT7/AS7,0),0)</f>
      </c>
      <c r="AW7" s="36">
        <v>7700</v>
      </c>
      <c r="AX7" s="36">
        <v>6609</v>
      </c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>
        <v>18200</v>
      </c>
      <c r="BI7" s="36">
        <v>12851</v>
      </c>
      <c r="BJ7" s="36">
        <f>IF(BI7&gt;0,SUM(BI$7:BI7)-SUM(BH$7:BH7),0)</f>
      </c>
      <c r="BK7" s="118">
        <f>IF(BI7&gt;0,IF(BH7&gt;0,BI7/BH7,0),0)</f>
      </c>
      <c r="BL7" s="36">
        <v>8000</v>
      </c>
      <c r="BM7" s="36">
        <v>3660</v>
      </c>
      <c r="BN7" s="21">
        <f>IF(BM7&gt;0,SUM(BM$7:BM7)-SUM(BL$7:BL7),0)</f>
      </c>
      <c r="BO7" s="118">
        <f>IF(BM7&gt;0,IF(BL7&gt;0,BM7/BL7,0),0)</f>
      </c>
      <c r="BP7" s="36">
        <v>11000</v>
      </c>
      <c r="BQ7" s="36">
        <v>15169</v>
      </c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>
        <v>4736</v>
      </c>
      <c r="CB7" s="36">
        <v>1</v>
      </c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42</v>
      </c>
      <c r="C8" s="36">
        <v>12900</v>
      </c>
      <c r="D8" s="36">
        <v>11709</v>
      </c>
      <c r="E8" s="21">
        <f>IF(D8&gt;0,SUM(D$7:D8)-SUM(C$7:C8),0)</f>
      </c>
      <c r="F8" s="118">
        <f>IF(D8&gt;0,IF(C8&gt;0,D8/C8,0),0)</f>
      </c>
      <c r="G8" s="36">
        <v>12900</v>
      </c>
      <c r="H8" s="122">
        <v>3302</v>
      </c>
      <c r="I8" s="36">
        <f>IF(H8&gt;0,SUM(H$7:H8)-SUM(G$7:G8),0)</f>
      </c>
      <c r="J8" s="118">
        <f>IF(H8&gt;0,IF(G8&gt;0,H8/G8,0),0)</f>
      </c>
      <c r="K8" s="36">
        <v>12900</v>
      </c>
      <c r="L8" s="36">
        <v>3279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12340</v>
      </c>
      <c r="W8" s="36">
        <v>11868</v>
      </c>
      <c r="X8" s="21">
        <f>IF(W8&gt;0,SUM(W$7:W8)-SUM(V$7:V8),0)</f>
      </c>
      <c r="Y8" s="118">
        <f>IF(W8&gt;0,IF(V8&gt;0,W8/V8,0),0)</f>
      </c>
      <c r="Z8" s="36">
        <v>12340</v>
      </c>
      <c r="AA8" s="36">
        <v>9950</v>
      </c>
      <c r="AB8" s="21">
        <f>IF(AA8&gt;0,SUM(AA$7:AA8)-SUM(Z$7:Z8),0)</f>
      </c>
      <c r="AC8" s="118">
        <f>IF(AA8&gt;0,IF(Z8&gt;0,AA8/Z8,0),0)</f>
      </c>
      <c r="AD8" s="36">
        <v>12340</v>
      </c>
      <c r="AE8" s="36">
        <v>11030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7700</v>
      </c>
      <c r="AP8" s="36">
        <v>13278</v>
      </c>
      <c r="AQ8" s="36">
        <f>IF(AP8&gt;0,SUM(AP$7:AP8)-SUM(AO$7:AO8),0)</f>
      </c>
      <c r="AR8" s="118">
        <f>IF(AP8&gt;0,IF(AO8&gt;0,AP8/AO8,0),0)</f>
      </c>
      <c r="AS8" s="36">
        <v>7700</v>
      </c>
      <c r="AT8" s="36">
        <v>6818</v>
      </c>
      <c r="AU8" s="21">
        <f>IF(AT8&gt;0,SUM(AT$7:AT8)-SUM(AS$7:AS8),0)</f>
      </c>
      <c r="AV8" s="118">
        <f>IF(AT8&gt;0,IF(AS8&gt;0,AT8/AS8,0),0)</f>
      </c>
      <c r="AW8" s="36">
        <v>7700</v>
      </c>
      <c r="AX8" s="36">
        <v>5731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18200</v>
      </c>
      <c r="BI8" s="36">
        <v>18160</v>
      </c>
      <c r="BJ8" s="36">
        <f>IF(BI8&gt;0,SUM(BI$7:BI8)-SUM(BH$7:BH8),0)</f>
      </c>
      <c r="BK8" s="118">
        <f>IF(BI8&gt;0,IF(BH8&gt;0,BI8/BH8,0),0)</f>
      </c>
      <c r="BL8" s="36">
        <v>8000</v>
      </c>
      <c r="BM8" s="36">
        <v>7669</v>
      </c>
      <c r="BN8" s="21">
        <f>IF(BM8&gt;0,SUM(BM$7:BM8)-SUM(BL$7:BL8),0)</f>
      </c>
      <c r="BO8" s="118">
        <f>IF(BM8&gt;0,IF(BL8&gt;0,BM8/BL8,0),0)</f>
      </c>
      <c r="BP8" s="36">
        <v>11000</v>
      </c>
      <c r="BQ8" s="36">
        <v>8871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4736</v>
      </c>
      <c r="CB8" s="36">
        <v>1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43</v>
      </c>
      <c r="C9" s="36"/>
      <c r="D9" s="36"/>
      <c r="E9" s="21">
        <f>IF(D9&gt;0,SUM(D$7:D9)-SUM(C$7:C9),0)</f>
      </c>
      <c r="F9" s="118">
        <f>IF(D9&gt;0,IF(C9&gt;0,D9/C9,0),0)</f>
      </c>
      <c r="G9" s="36"/>
      <c r="H9" s="36"/>
      <c r="I9" s="36">
        <f>IF(H9&gt;0,SUM(H$7:H9)-SUM(G$7:G9),0)</f>
      </c>
      <c r="J9" s="118">
        <f>IF(H9&gt;0,IF(G9&gt;0,H9/G9,0),0)</f>
      </c>
      <c r="K9" s="36"/>
      <c r="L9" s="36"/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/>
      <c r="W9" s="36">
        <v>8295</v>
      </c>
      <c r="X9" s="21">
        <f>IF(W9&gt;0,SUM(W$7:W9)-SUM(V$7:V9),0)</f>
      </c>
      <c r="Y9" s="118">
        <f>IF(W9&gt;0,IF(V9&gt;0,W9/V9,0),0)</f>
      </c>
      <c r="Z9" s="36"/>
      <c r="AA9" s="36"/>
      <c r="AB9" s="21">
        <f>IF(AA9&gt;0,SUM(AA$7:AA9)-SUM(Z$7:Z9),0)</f>
      </c>
      <c r="AC9" s="118">
        <f>IF(AA9&gt;0,IF(Z9&gt;0,AA9/Z9,0),0)</f>
      </c>
      <c r="AD9" s="36"/>
      <c r="AE9" s="36"/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/>
      <c r="AP9" s="36"/>
      <c r="AQ9" s="36">
        <f>IF(AP9&gt;0,SUM(AP$7:AP9)-SUM(AO$7:AO9),0)</f>
      </c>
      <c r="AR9" s="118">
        <f>IF(AP9&gt;0,IF(AO9&gt;0,AP9/AO9,0),0)</f>
      </c>
      <c r="AS9" s="36"/>
      <c r="AT9" s="36"/>
      <c r="AU9" s="21">
        <f>IF(AT9&gt;0,SUM(AT$7:AT9)-SUM(AS$7:AS9),0)</f>
      </c>
      <c r="AV9" s="118">
        <f>IF(AT9&gt;0,IF(AS9&gt;0,AT9/AS9,0),0)</f>
      </c>
      <c r="AW9" s="36"/>
      <c r="AX9" s="36"/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/>
      <c r="BI9" s="36"/>
      <c r="BJ9" s="36">
        <f>IF(BI9&gt;0,SUM(BI$7:BI9)-SUM(BH$7:BH9),0)</f>
      </c>
      <c r="BK9" s="118">
        <f>IF(BI9&gt;0,IF(BH9&gt;0,BI9/BH9,0),0)</f>
      </c>
      <c r="BL9" s="36"/>
      <c r="BM9" s="36"/>
      <c r="BN9" s="21">
        <f>IF(BM9&gt;0,SUM(BM$7:BM9)-SUM(BL$7:BL9),0)</f>
      </c>
      <c r="BO9" s="118">
        <f>IF(BM9&gt;0,IF(BL9&gt;0,BM9/BL9,0),0)</f>
      </c>
      <c r="BP9" s="36"/>
      <c r="BQ9" s="36"/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/>
      <c r="CB9" s="36"/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44</v>
      </c>
      <c r="C10" s="36">
        <v>12900</v>
      </c>
      <c r="D10" s="36">
        <v>2242</v>
      </c>
      <c r="E10" s="21">
        <f>IF(D10&gt;0,SUM(D$7:D10)-SUM(C$7:C10),0)</f>
      </c>
      <c r="F10" s="118">
        <f>IF(D10&gt;0,IF(C10&gt;0,D10/C10,0),0)</f>
      </c>
      <c r="G10" s="36">
        <v>12900</v>
      </c>
      <c r="H10" s="36">
        <v>8440</v>
      </c>
      <c r="I10" s="36">
        <f>IF(H10&gt;0,SUM(H$7:H10)-SUM(G$7:G10),0)</f>
      </c>
      <c r="J10" s="118">
        <f>IF(H10&gt;0,IF(G10&gt;0,H10/G10,0),0)</f>
      </c>
      <c r="K10" s="36">
        <v>12900</v>
      </c>
      <c r="L10" s="36">
        <v>10770</v>
      </c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>
        <v>12340</v>
      </c>
      <c r="W10" s="36">
        <v>11708</v>
      </c>
      <c r="X10" s="21">
        <f>IF(W10&gt;0,SUM(W$7:W10)-SUM(V$7:V10),0)</f>
      </c>
      <c r="Y10" s="118">
        <f>IF(W10&gt;0,IF(V10&gt;0,W10/V10,0),0)</f>
      </c>
      <c r="Z10" s="36">
        <v>12340</v>
      </c>
      <c r="AA10" s="36">
        <v>6690</v>
      </c>
      <c r="AB10" s="21">
        <f>IF(AA10&gt;0,SUM(AA$7:AA10)-SUM(Z$7:Z10),0)</f>
      </c>
      <c r="AC10" s="118">
        <f>IF(AA10&gt;0,IF(Z10&gt;0,AA10/Z10,0),0)</f>
      </c>
      <c r="AD10" s="36">
        <v>12340</v>
      </c>
      <c r="AE10" s="36">
        <v>12603</v>
      </c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>
        <v>7700</v>
      </c>
      <c r="AP10" s="36">
        <v>9010</v>
      </c>
      <c r="AQ10" s="36">
        <f>IF(AP10&gt;0,SUM(AP$7:AP10)-SUM(AO$7:AO10),0)</f>
      </c>
      <c r="AR10" s="118">
        <f>IF(AP10&gt;0,IF(AO10&gt;0,AP10/AO10,0),0)</f>
      </c>
      <c r="AS10" s="36">
        <v>7700</v>
      </c>
      <c r="AT10" s="36">
        <v>7780</v>
      </c>
      <c r="AU10" s="21">
        <f>IF(AT10&gt;0,SUM(AT$7:AT10)-SUM(AS$7:AS10),0)</f>
      </c>
      <c r="AV10" s="118">
        <f>IF(AT10&gt;0,IF(AS10&gt;0,AT10/AS10,0),0)</f>
      </c>
      <c r="AW10" s="36">
        <v>7700</v>
      </c>
      <c r="AX10" s="36">
        <v>6685</v>
      </c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>
        <v>18200</v>
      </c>
      <c r="BI10" s="36">
        <v>17155</v>
      </c>
      <c r="BJ10" s="36">
        <f>IF(BI10&gt;0,SUM(BI$7:BI10)-SUM(BH$7:BH10),0)</f>
      </c>
      <c r="BK10" s="118">
        <f>IF(BI10&gt;0,IF(BH10&gt;0,BI10/BH10,0),0)</f>
      </c>
      <c r="BL10" s="36">
        <v>8000</v>
      </c>
      <c r="BM10" s="36">
        <v>5900</v>
      </c>
      <c r="BN10" s="21">
        <f>IF(BM10&gt;0,SUM(BM$7:BM10)-SUM(BL$7:BL10),0)</f>
      </c>
      <c r="BO10" s="118">
        <f>IF(BM10&gt;0,IF(BL10&gt;0,BM10/BL10,0),0)</f>
      </c>
      <c r="BP10" s="36">
        <v>11000</v>
      </c>
      <c r="BQ10" s="36">
        <v>10447</v>
      </c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>
        <v>4736</v>
      </c>
      <c r="CB10" s="36">
        <v>1715</v>
      </c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45</v>
      </c>
      <c r="C11" s="36">
        <v>12900</v>
      </c>
      <c r="D11" s="36">
        <v>6500</v>
      </c>
      <c r="E11" s="21">
        <f>IF(D11&gt;0,SUM(D$7:D11)-SUM(C$7:C11),0)</f>
      </c>
      <c r="F11" s="118">
        <f>IF(D11&gt;0,IF(C11&gt;0,D11/C11,0),0)</f>
      </c>
      <c r="G11" s="36">
        <v>12900</v>
      </c>
      <c r="H11" s="36">
        <v>14705</v>
      </c>
      <c r="I11" s="36">
        <f>IF(H11&gt;0,SUM(H$7:H11)-SUM(G$7:G11),0)</f>
      </c>
      <c r="J11" s="118">
        <f>IF(H11&gt;0,IF(G11&gt;0,H11/G11,0),0)</f>
      </c>
      <c r="K11" s="36">
        <v>12900</v>
      </c>
      <c r="L11" s="36">
        <v>12824</v>
      </c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>
        <v>12340</v>
      </c>
      <c r="W11" s="36">
        <v>13143</v>
      </c>
      <c r="X11" s="21">
        <f>IF(W11&gt;0,SUM(W$7:W11)-SUM(V$7:V11),0)</f>
      </c>
      <c r="Y11" s="118">
        <f>IF(W11&gt;0,IF(V11&gt;0,W11/V11,0),0)</f>
      </c>
      <c r="Z11" s="36">
        <v>12340</v>
      </c>
      <c r="AA11" s="36">
        <v>8565</v>
      </c>
      <c r="AB11" s="21">
        <f>IF(AA11&gt;0,SUM(AA$7:AA11)-SUM(Z$7:Z11),0)</f>
      </c>
      <c r="AC11" s="118">
        <f>IF(AA11&gt;0,IF(Z11&gt;0,AA11/Z11,0),0)</f>
      </c>
      <c r="AD11" s="36">
        <v>12340</v>
      </c>
      <c r="AE11" s="36">
        <v>14866</v>
      </c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>
        <v>7700</v>
      </c>
      <c r="AP11" s="36">
        <v>10349</v>
      </c>
      <c r="AQ11" s="36">
        <f>IF(AP11&gt;0,SUM(AP$7:AP11)-SUM(AO$7:AO11),0)</f>
      </c>
      <c r="AR11" s="118">
        <f>IF(AP11&gt;0,IF(AO11&gt;0,AP11/AO11,0),0)</f>
      </c>
      <c r="AS11" s="36">
        <v>7700</v>
      </c>
      <c r="AT11" s="36">
        <v>9029</v>
      </c>
      <c r="AU11" s="21">
        <f>IF(AT11&gt;0,SUM(AT$7:AT11)-SUM(AS$7:AS11),0)</f>
      </c>
      <c r="AV11" s="118">
        <f>IF(AT11&gt;0,IF(AS11&gt;0,AT11/AS11,0),0)</f>
      </c>
      <c r="AW11" s="36">
        <v>7700</v>
      </c>
      <c r="AX11" s="36">
        <v>6463</v>
      </c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>
        <v>18200</v>
      </c>
      <c r="BI11" s="36">
        <v>18737</v>
      </c>
      <c r="BJ11" s="36">
        <f>IF(BI11&gt;0,SUM(BI$7:BI11)-SUM(BH$7:BH11),0)</f>
      </c>
      <c r="BK11" s="118">
        <f>IF(BI11&gt;0,IF(BH11&gt;0,BI11/BH11,0),0)</f>
      </c>
      <c r="BL11" s="36">
        <v>8000</v>
      </c>
      <c r="BM11" s="36">
        <v>7110</v>
      </c>
      <c r="BN11" s="21">
        <f>IF(BM11&gt;0,SUM(BM$7:BM11)-SUM(BL$7:BL11),0)</f>
      </c>
      <c r="BO11" s="118">
        <f>IF(BM11&gt;0,IF(BL11&gt;0,BM11/BL11,0),0)</f>
      </c>
      <c r="BP11" s="36">
        <v>11000</v>
      </c>
      <c r="BQ11" s="36">
        <v>4586</v>
      </c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>
        <v>4736</v>
      </c>
      <c r="CB11" s="36">
        <v>5510</v>
      </c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46</v>
      </c>
      <c r="C12" s="36">
        <v>12900</v>
      </c>
      <c r="D12" s="36">
        <v>8142</v>
      </c>
      <c r="E12" s="21">
        <f>IF(D12&gt;0,SUM(D$7:D12)-SUM(C$7:C12),0)</f>
      </c>
      <c r="F12" s="118">
        <f>IF(D12&gt;0,IF(C12&gt;0,D12/C12,0),0)</f>
      </c>
      <c r="G12" s="36">
        <v>12900</v>
      </c>
      <c r="H12" s="36">
        <v>8044</v>
      </c>
      <c r="I12" s="36">
        <f>IF(H12&gt;0,SUM(H$7:H12)-SUM(G$7:G12),0)</f>
      </c>
      <c r="J12" s="118">
        <f>IF(H12&gt;0,IF(G12&gt;0,H12/G12,0),0)</f>
      </c>
      <c r="K12" s="36">
        <v>12900</v>
      </c>
      <c r="L12" s="36">
        <v>10693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12340</v>
      </c>
      <c r="W12" s="36">
        <v>13576</v>
      </c>
      <c r="X12" s="21">
        <f>IF(W12&gt;0,SUM(W$7:W12)-SUM(V$7:V12),0)</f>
      </c>
      <c r="Y12" s="118">
        <f>IF(W12&gt;0,IF(V12&gt;0,W12/V12,0),0)</f>
      </c>
      <c r="Z12" s="36">
        <v>12340</v>
      </c>
      <c r="AA12" s="36">
        <v>10717</v>
      </c>
      <c r="AB12" s="21">
        <f>IF(AA12&gt;0,SUM(AA$7:AA12)-SUM(Z$7:Z12),0)</f>
      </c>
      <c r="AC12" s="118">
        <f>IF(AA12&gt;0,IF(Z12&gt;0,AA12/Z12,0),0)</f>
      </c>
      <c r="AD12" s="36">
        <v>12340</v>
      </c>
      <c r="AE12" s="36">
        <v>14366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7700</v>
      </c>
      <c r="AP12" s="36">
        <v>5819</v>
      </c>
      <c r="AQ12" s="36">
        <f>IF(AP12&gt;0,SUM(AP$7:AP12)-SUM(AO$7:AO12),0)</f>
      </c>
      <c r="AR12" s="118">
        <f>IF(AP12&gt;0,IF(AO12&gt;0,AP12/AO12,0),0)</f>
      </c>
      <c r="AS12" s="36">
        <v>7700</v>
      </c>
      <c r="AT12" s="36">
        <v>9035</v>
      </c>
      <c r="AU12" s="21">
        <f>IF(AT12&gt;0,SUM(AT$7:AT12)-SUM(AS$7:AS12),0)</f>
      </c>
      <c r="AV12" s="118">
        <f>IF(AT12&gt;0,IF(AS12&gt;0,AT12/AS12,0),0)</f>
      </c>
      <c r="AW12" s="36">
        <v>7700</v>
      </c>
      <c r="AX12" s="36">
        <v>6043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18200</v>
      </c>
      <c r="BI12" s="36">
        <v>15298</v>
      </c>
      <c r="BJ12" s="36">
        <f>IF(BI12&gt;0,SUM(BI$7:BI12)-SUM(BH$7:BH12),0)</f>
      </c>
      <c r="BK12" s="118">
        <f>IF(BI12&gt;0,IF(BH12&gt;0,BI12/BH12,0),0)</f>
      </c>
      <c r="BL12" s="36">
        <v>8000</v>
      </c>
      <c r="BM12" s="36">
        <v>5601</v>
      </c>
      <c r="BN12" s="21">
        <f>IF(BM12&gt;0,SUM(BM$7:BM12)-SUM(BL$7:BL12),0)</f>
      </c>
      <c r="BO12" s="118">
        <f>IF(BM12&gt;0,IF(BL12&gt;0,BM12/BL12,0),0)</f>
      </c>
      <c r="BP12" s="36">
        <v>11000</v>
      </c>
      <c r="BQ12" s="36">
        <v>11677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4736</v>
      </c>
      <c r="CB12" s="36">
        <v>6048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40</v>
      </c>
      <c r="C13" s="36">
        <v>12900</v>
      </c>
      <c r="D13" s="36">
        <v>5978</v>
      </c>
      <c r="E13" s="21">
        <f>IF(D13&gt;0,SUM(D$7:D13)-SUM(C$7:C13),0)</f>
      </c>
      <c r="F13" s="118">
        <f>IF(D13&gt;0,IF(C13&gt;0,D13/C13,0),0)</f>
      </c>
      <c r="G13" s="36">
        <v>12900</v>
      </c>
      <c r="H13" s="36">
        <v>10379</v>
      </c>
      <c r="I13" s="36">
        <f>IF(H13&gt;0,SUM(H$7:H13)-SUM(G$7:G13),0)</f>
      </c>
      <c r="J13" s="118">
        <f>IF(H13&gt;0,IF(G13&gt;0,H13/G13,0),0)</f>
      </c>
      <c r="K13" s="36">
        <v>12900</v>
      </c>
      <c r="L13" s="36">
        <v>12814</v>
      </c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>
        <v>12340</v>
      </c>
      <c r="W13" s="36">
        <v>10167</v>
      </c>
      <c r="X13" s="21">
        <f>IF(W13&gt;0,SUM(W$7:W13)-SUM(V$7:V13),0)</f>
      </c>
      <c r="Y13" s="118">
        <f>IF(W13&gt;0,IF(V13&gt;0,W13/V13,0),0)</f>
      </c>
      <c r="Z13" s="36">
        <v>12340</v>
      </c>
      <c r="AA13" s="36">
        <v>7311</v>
      </c>
      <c r="AB13" s="21">
        <f>IF(AA13&gt;0,SUM(AA$7:AA13)-SUM(Z$7:Z13),0)</f>
      </c>
      <c r="AC13" s="118">
        <f>IF(AA13&gt;0,IF(Z13&gt;0,AA13/Z13,0),0)</f>
      </c>
      <c r="AD13" s="36">
        <v>12340</v>
      </c>
      <c r="AE13" s="36">
        <v>13004</v>
      </c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>
        <v>7700</v>
      </c>
      <c r="AP13" s="36">
        <v>8455</v>
      </c>
      <c r="AQ13" s="36">
        <f>IF(AP13&gt;0,SUM(AP$7:AP13)-SUM(AO$7:AO13),0)</f>
      </c>
      <c r="AR13" s="118">
        <f>IF(AP13&gt;0,IF(AO13&gt;0,AP13/AO13,0),0)</f>
      </c>
      <c r="AS13" s="36">
        <v>7700</v>
      </c>
      <c r="AT13" s="36">
        <v>9721</v>
      </c>
      <c r="AU13" s="21">
        <f>IF(AT13&gt;0,SUM(AT$7:AT13)-SUM(AS$7:AS13),0)</f>
      </c>
      <c r="AV13" s="118">
        <f>IF(AT13&gt;0,IF(AS13&gt;0,AT13/AS13,0),0)</f>
      </c>
      <c r="AW13" s="36">
        <v>7700</v>
      </c>
      <c r="AX13" s="36">
        <v>5164</v>
      </c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>
        <v>18200</v>
      </c>
      <c r="BI13" s="36">
        <v>16830</v>
      </c>
      <c r="BJ13" s="36">
        <f>IF(BI13&gt;0,SUM(BI$7:BI13)-SUM(BH$7:BH13),0)</f>
      </c>
      <c r="BK13" s="118">
        <f>IF(BI13&gt;0,IF(BH13&gt;0,BI13/BH13,0),0)</f>
      </c>
      <c r="BL13" s="36">
        <v>8000</v>
      </c>
      <c r="BM13" s="36">
        <v>6511</v>
      </c>
      <c r="BN13" s="21">
        <f>IF(BM13&gt;0,SUM(BM$7:BM13)-SUM(BL$7:BL13),0)</f>
      </c>
      <c r="BO13" s="118">
        <f>IF(BM13&gt;0,IF(BL13&gt;0,BM13/BL13,0),0)</f>
      </c>
      <c r="BP13" s="36">
        <v>11000</v>
      </c>
      <c r="BQ13" s="36">
        <v>14618</v>
      </c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>
        <v>4736</v>
      </c>
      <c r="CB13" s="36">
        <v>6188</v>
      </c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41</v>
      </c>
      <c r="C14" s="36">
        <v>12900</v>
      </c>
      <c r="D14" s="36">
        <v>6557</v>
      </c>
      <c r="E14" s="21">
        <f>IF(D14&gt;0,SUM(D$7:D14)-SUM(C$7:C14),0)</f>
      </c>
      <c r="F14" s="118">
        <f>IF(D14&gt;0,IF(C14&gt;0,D14/C14,0),0)</f>
      </c>
      <c r="G14" s="36">
        <v>12900</v>
      </c>
      <c r="H14" s="36">
        <v>13130</v>
      </c>
      <c r="I14" s="36">
        <f>IF(H14&gt;0,SUM(H$7:H14)-SUM(G$7:G14),0)</f>
      </c>
      <c r="J14" s="118">
        <f>IF(H14&gt;0,IF(G14&gt;0,H14/G14,0),0)</f>
      </c>
      <c r="K14" s="36">
        <v>12900</v>
      </c>
      <c r="L14" s="36">
        <v>11205</v>
      </c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>
        <v>12340</v>
      </c>
      <c r="W14" s="36">
        <v>10728</v>
      </c>
      <c r="X14" s="21">
        <f>IF(W14&gt;0,SUM(W$7:W14)-SUM(V$7:V14),0)</f>
      </c>
      <c r="Y14" s="118">
        <f>IF(W14&gt;0,IF(V14&gt;0,W14/V14,0),0)</f>
      </c>
      <c r="Z14" s="36">
        <v>12340</v>
      </c>
      <c r="AA14" s="36">
        <v>9816</v>
      </c>
      <c r="AB14" s="21">
        <f>IF(AA14&gt;0,SUM(AA$7:AA14)-SUM(Z$7:Z14),0)</f>
      </c>
      <c r="AC14" s="118">
        <f>IF(AA14&gt;0,IF(Z14&gt;0,AA14/Z14,0),0)</f>
      </c>
      <c r="AD14" s="36">
        <v>12340</v>
      </c>
      <c r="AE14" s="36">
        <v>17575</v>
      </c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>
        <v>7700</v>
      </c>
      <c r="AP14" s="36">
        <v>10057</v>
      </c>
      <c r="AQ14" s="36">
        <f>IF(AP14&gt;0,SUM(AP$7:AP15)-SUM(AO$7:AO14),0)</f>
      </c>
      <c r="AR14" s="118">
        <f>IF(AP14&gt;0,IF(AO14&gt;0,AP14/AO14,0),0)</f>
      </c>
      <c r="AS14" s="36">
        <v>7700</v>
      </c>
      <c r="AT14" s="36">
        <v>10017</v>
      </c>
      <c r="AU14" s="21">
        <f>IF(AT14&gt;0,SUM(AT$7:AT14)-SUM(AS$7:AS14),0)</f>
      </c>
      <c r="AV14" s="118">
        <f>IF(AT14&gt;0,IF(AS14&gt;0,AT14/AS14,0),0)</f>
      </c>
      <c r="AW14" s="36">
        <v>7700</v>
      </c>
      <c r="AX14" s="36">
        <v>5351</v>
      </c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>
        <v>18200</v>
      </c>
      <c r="BI14" s="36">
        <v>17385</v>
      </c>
      <c r="BJ14" s="36">
        <f>IF(BI14&gt;0,SUM(BI$7:BI14)-SUM(BH$7:BH14),0)</f>
      </c>
      <c r="BK14" s="118">
        <f>IF(BI14&gt;0,IF(BH14&gt;0,BI14/BH14,0),0)</f>
      </c>
      <c r="BL14" s="36">
        <v>8000</v>
      </c>
      <c r="BM14" s="36">
        <v>8045</v>
      </c>
      <c r="BN14" s="21">
        <f>IF(BM14&gt;0,SUM(BM$7:BM14)-SUM(BL$7:BL14),0)</f>
      </c>
      <c r="BO14" s="118">
        <f>IF(BM14&gt;0,IF(BL14&gt;0,BM14/BL14,0),0)</f>
      </c>
      <c r="BP14" s="36">
        <v>11000</v>
      </c>
      <c r="BQ14" s="36">
        <v>17231</v>
      </c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>
        <v>4736</v>
      </c>
      <c r="CB14" s="36">
        <v>5945</v>
      </c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42</v>
      </c>
      <c r="C15" s="36">
        <v>12900</v>
      </c>
      <c r="D15" s="36">
        <v>6446</v>
      </c>
      <c r="E15" s="21">
        <f>IF(D15&gt;0,SUM(D$7:D15)-SUM(C$7:C15),0)</f>
      </c>
      <c r="F15" s="118">
        <f>IF(D15&gt;0,IF(C15&gt;0,D15/C15,0),0)</f>
      </c>
      <c r="G15" s="36">
        <v>12900</v>
      </c>
      <c r="H15" s="36">
        <v>12191</v>
      </c>
      <c r="I15" s="36">
        <f>IF(H15&gt;0,SUM(H$7:H15)-SUM(G$7:G15),0)</f>
      </c>
      <c r="J15" s="118">
        <f>IF(H15&gt;0,IF(K15&gt;0,H15/K15,0),0)</f>
      </c>
      <c r="K15" s="36">
        <v>12900</v>
      </c>
      <c r="L15" s="36">
        <v>12298</v>
      </c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>
        <v>12340</v>
      </c>
      <c r="W15" s="36">
        <v>11454</v>
      </c>
      <c r="X15" s="21">
        <f>IF(W15&gt;0,SUM(W$7:W15)-SUM(V$7:V15),0)</f>
      </c>
      <c r="Y15" s="118">
        <f>IF(W15&gt;0,IF(V15&gt;0,W15/V15,0),0)</f>
      </c>
      <c r="Z15" s="36">
        <v>12340</v>
      </c>
      <c r="AA15" s="36">
        <v>11683</v>
      </c>
      <c r="AB15" s="21">
        <f>IF(AA15&gt;0,SUM(AA$7:AA15)-SUM(Z$7:Z15),0)</f>
      </c>
      <c r="AC15" s="118">
        <f>IF(AA15&gt;0,IF(Z15&gt;0,AA15/Z15,0),0)</f>
      </c>
      <c r="AD15" s="36">
        <v>12340</v>
      </c>
      <c r="AE15" s="36">
        <v>9442</v>
      </c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>
        <v>7700</v>
      </c>
      <c r="AP15" s="36">
        <v>19254</v>
      </c>
      <c r="AQ15" s="36">
        <f>IF(AP15&gt;0,SUM(AP$7:AP15)-SUM(AO$7:AO15),0)</f>
      </c>
      <c r="AR15" s="118">
        <f>IF(AP15&gt;0,IF(AO15&gt;0,AP15/AO15,0),0)</f>
      </c>
      <c r="AS15" s="36">
        <v>7700</v>
      </c>
      <c r="AT15" s="36">
        <v>5806</v>
      </c>
      <c r="AU15" s="21">
        <f>IF(AT15&gt;0,SUM(AT$7:AT15)-SUM(AS$7:AS15),0)</f>
      </c>
      <c r="AV15" s="118">
        <f>IF(AT15&gt;0,IF(AS15&gt;0,AT15/AS15,0),0)</f>
      </c>
      <c r="AW15" s="36">
        <v>7700</v>
      </c>
      <c r="AX15" s="36">
        <v>6306</v>
      </c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>
        <v>18200</v>
      </c>
      <c r="BI15" s="36">
        <v>25795</v>
      </c>
      <c r="BJ15" s="36">
        <f>IF(BI15&gt;0,SUM(BI$7:BI15)-SUM(BH$7:BH15),0)</f>
      </c>
      <c r="BK15" s="118">
        <f>IF(BI15&gt;0,IF(BH15&gt;0,BI15/BH15,0),0)</f>
      </c>
      <c r="BL15" s="36">
        <v>8000</v>
      </c>
      <c r="BM15" s="36">
        <v>5578</v>
      </c>
      <c r="BN15" s="21">
        <f>IF(BM15&gt;0,SUM(BM$7:BM15)-SUM(BL$7:BL15),0)</f>
      </c>
      <c r="BO15" s="118">
        <f>IF(BM15&gt;0,IF(BL15&gt;0,BM15/BL15,0),0)</f>
      </c>
      <c r="BP15" s="36">
        <v>11000</v>
      </c>
      <c r="BQ15" s="36">
        <v>10161</v>
      </c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>
        <v>4736</v>
      </c>
      <c r="CB15" s="36">
        <v>9685</v>
      </c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43</v>
      </c>
      <c r="C16" s="36"/>
      <c r="D16" s="36">
        <v>16932</v>
      </c>
      <c r="E16" s="21">
        <f>IF(D16&gt;0,SUM(D$7:D16)-SUM(C$7:C16),0)</f>
      </c>
      <c r="F16" s="118">
        <f>IF(D16&gt;0,IF(C16&gt;0,D16/C16,0),0)</f>
      </c>
      <c r="G16" s="36"/>
      <c r="H16" s="36"/>
      <c r="I16" s="36">
        <f>IF(H16&gt;0,SUM(H$7:H16)-SUM(G$7:G16),0)</f>
      </c>
      <c r="J16" s="118">
        <f>IF(H16&gt;0,IF(K16&gt;0,H16/K16,0),0)</f>
      </c>
      <c r="K16" s="36"/>
      <c r="L16" s="36"/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/>
      <c r="W16" s="36">
        <v>18862</v>
      </c>
      <c r="X16" s="21">
        <f>IF(W16&gt;0,SUM(W$7:W16)-SUM(V$7:V16),0)</f>
      </c>
      <c r="Y16" s="118">
        <f>IF(W16&gt;0,IF(V16&gt;0,W16/V16,0),0)</f>
      </c>
      <c r="Z16" s="36"/>
      <c r="AA16" s="36"/>
      <c r="AB16" s="21">
        <f>IF(AA16&gt;0,SUM(AA$7:AA16)-SUM(Z$7:Z16),0)</f>
      </c>
      <c r="AC16" s="118">
        <f>IF(AA16&gt;0,IF(Z16&gt;0,AA16/Z16,0),0)</f>
      </c>
      <c r="AD16" s="36"/>
      <c r="AE16" s="36"/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/>
      <c r="AP16" s="36"/>
      <c r="AQ16" s="36">
        <f>IF(AP16&gt;0,SUM(AP$7:AP16)-SUM(AO$7:AO16),0)</f>
      </c>
      <c r="AR16" s="118">
        <f>IF(AP16&gt;0,IF(AO16&gt;0,AP16/AO16,0),0)</f>
      </c>
      <c r="AS16" s="36"/>
      <c r="AT16" s="36"/>
      <c r="AU16" s="21">
        <f>IF(AT16&gt;0,SUM(AT$7:AT16)-SUM(AS$7:AS16),0)</f>
      </c>
      <c r="AV16" s="118">
        <f>IF(AT16&gt;0,IF(AS16&gt;0,AT16/AS16,0),0)</f>
      </c>
      <c r="AW16" s="36"/>
      <c r="AX16" s="36"/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/>
      <c r="BI16" s="36"/>
      <c r="BJ16" s="36">
        <f>IF(BI16&gt;0,SUM(BI$7:BI16)-SUM(BH$7:BH16),0)</f>
      </c>
      <c r="BK16" s="118">
        <f>IF(BI16&gt;0,IF(BH16&gt;0,BI16/BH16,0),0)</f>
      </c>
      <c r="BL16" s="36"/>
      <c r="BM16" s="36"/>
      <c r="BN16" s="21">
        <f>IF(BM16&gt;0,SUM(BM$7:BM16)-SUM(BL$7:BL16),0)</f>
      </c>
      <c r="BO16" s="118">
        <f>IF(BM16&gt;0,IF(BL16&gt;0,BM16/BL16,0),0)</f>
      </c>
      <c r="BP16" s="36"/>
      <c r="BQ16" s="36"/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/>
      <c r="CB16" s="36"/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44</v>
      </c>
      <c r="C17" s="36">
        <v>12900</v>
      </c>
      <c r="D17" s="36">
        <v>9586</v>
      </c>
      <c r="E17" s="21">
        <f>IF(D17&gt;0,SUM(D$7:D17)-SUM(C$7:C17),0)</f>
      </c>
      <c r="F17" s="118">
        <f>IF(D17&gt;0,IF(C17&gt;0,D17/C17,0),0)</f>
      </c>
      <c r="G17" s="36">
        <v>12900</v>
      </c>
      <c r="H17" s="36">
        <v>10458</v>
      </c>
      <c r="I17" s="36">
        <f>IF(H17&gt;0,SUM(H$7:H17)-SUM(G$7:G17),0)</f>
      </c>
      <c r="J17" s="118">
        <f>IF(H17&gt;0,IF(K17&gt;0,H17/K17,0),0)</f>
      </c>
      <c r="K17" s="36">
        <v>12900</v>
      </c>
      <c r="L17" s="36">
        <v>12266</v>
      </c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>
        <v>12340</v>
      </c>
      <c r="W17" s="36">
        <v>7951</v>
      </c>
      <c r="X17" s="21">
        <f>IF(W17&gt;0,SUM(W$7:W17)-SUM(V$7:V17),0)</f>
      </c>
      <c r="Y17" s="118">
        <f>IF(W17&gt;0,IF(V17&gt;0,W17/V17,0),0)</f>
      </c>
      <c r="Z17" s="36">
        <v>12340</v>
      </c>
      <c r="AA17" s="36">
        <v>9851</v>
      </c>
      <c r="AB17" s="21">
        <f>IF(AA17&gt;0,SUM(AA$7:AA17)-SUM(Z$7:Z17),0)</f>
      </c>
      <c r="AC17" s="118">
        <f>IF(AA17&gt;0,IF(Z17&gt;0,AA17/Z17,0),0)</f>
      </c>
      <c r="AD17" s="36">
        <v>12340</v>
      </c>
      <c r="AE17" s="36">
        <v>9646</v>
      </c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>
        <v>7700</v>
      </c>
      <c r="AP17" s="36">
        <v>9254</v>
      </c>
      <c r="AQ17" s="36">
        <f>IF(AP17&gt;0,SUM(AP$7:AP17)-SUM(AO$7:AO17),0)</f>
      </c>
      <c r="AR17" s="118">
        <f>IF(AP17&gt;0,IF(AO17&gt;0,AP17/AO17,0),0)</f>
      </c>
      <c r="AS17" s="36">
        <v>7700</v>
      </c>
      <c r="AT17" s="36">
        <v>9712</v>
      </c>
      <c r="AU17" s="21">
        <f>IF(AT17&gt;0,SUM(AT$7:AT17)-SUM(AS$7:AS17),0)</f>
      </c>
      <c r="AV17" s="118">
        <f>IF(AT17&gt;0,IF(AS17&gt;0,AT17/AS17,0),0)</f>
      </c>
      <c r="AW17" s="36">
        <v>7700</v>
      </c>
      <c r="AX17" s="36">
        <v>4207</v>
      </c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>
        <v>18200</v>
      </c>
      <c r="BI17" s="36">
        <v>16062</v>
      </c>
      <c r="BJ17" s="36">
        <f>IF(BI17&gt;0,SUM(BI$7:BI17)-SUM(BH$7:BH17),0)</f>
      </c>
      <c r="BK17" s="118">
        <f>IF(BI17&gt;0,IF(BH17&gt;0,BI17/BH17,0),0)</f>
      </c>
      <c r="BL17" s="36">
        <v>8000</v>
      </c>
      <c r="BM17" s="36">
        <v>7115</v>
      </c>
      <c r="BN17" s="21">
        <f>IF(BM17&gt;0,SUM(BM$7:BM17)-SUM(BL$7:BL17),0)</f>
      </c>
      <c r="BO17" s="118">
        <f>IF(BM17&gt;0,IF(BL17&gt;0,BM17/BL17,0),0)</f>
      </c>
      <c r="BP17" s="36">
        <v>11000</v>
      </c>
      <c r="BQ17" s="36">
        <v>8107</v>
      </c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>
        <v>4736</v>
      </c>
      <c r="CB17" s="36">
        <v>2859</v>
      </c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45</v>
      </c>
      <c r="C18" s="36">
        <v>12900</v>
      </c>
      <c r="D18" s="36">
        <v>8499</v>
      </c>
      <c r="E18" s="21">
        <f>IF(D18&gt;0,SUM(D$7:D18)-SUM(C$7:C18),0)</f>
      </c>
      <c r="F18" s="118">
        <f>IF(D18&gt;0,IF(C18&gt;0,D18/C18,0),0)</f>
      </c>
      <c r="G18" s="36">
        <v>12900</v>
      </c>
      <c r="H18" s="36">
        <v>10824</v>
      </c>
      <c r="I18" s="36">
        <f>IF(H18&gt;0,SUM(H$7:H18)-SUM(G$7:G18),0)</f>
      </c>
      <c r="J18" s="118">
        <f>IF(H18&gt;0,IF(K18&gt;0,H18/K18,0),0)</f>
      </c>
      <c r="K18" s="36">
        <v>12900</v>
      </c>
      <c r="L18" s="36">
        <v>8794</v>
      </c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>
        <v>12340</v>
      </c>
      <c r="W18" s="36">
        <v>12067</v>
      </c>
      <c r="X18" s="21">
        <f>IF(W18&gt;0,SUM(W$7:W18)-SUM(V$7:V18),0)</f>
      </c>
      <c r="Y18" s="118">
        <f>IF(W18&gt;0,IF(V18&gt;0,W18/V18,0),0)</f>
      </c>
      <c r="Z18" s="36">
        <v>12340</v>
      </c>
      <c r="AA18" s="36">
        <v>9642</v>
      </c>
      <c r="AB18" s="21">
        <f>IF(AA18&gt;0,SUM(AA$7:AA18)-SUM(Z$7:Z18),0)</f>
      </c>
      <c r="AC18" s="118">
        <f>IF(AA18&gt;0,IF(Z18&gt;0,AA18/Z18,0),0)</f>
      </c>
      <c r="AD18" s="36">
        <v>12340</v>
      </c>
      <c r="AE18" s="36">
        <v>11205</v>
      </c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>
        <v>7700</v>
      </c>
      <c r="AP18" s="36">
        <v>8749</v>
      </c>
      <c r="AQ18" s="36">
        <f>IF(AP18&gt;0,SUM(AP$7:AP18)-SUM(AO$7:AO18),0)</f>
      </c>
      <c r="AR18" s="118">
        <f>IF(AP18&gt;0,IF(AO18&gt;0,AP18/AO18,0),0)</f>
      </c>
      <c r="AS18" s="36">
        <v>7700</v>
      </c>
      <c r="AT18" s="36">
        <v>8053</v>
      </c>
      <c r="AU18" s="21">
        <f>IF(AT18&gt;0,SUM(AT$7:AT18)-SUM(AS$7:AS18),0)</f>
      </c>
      <c r="AV18" s="118">
        <f>IF(AT18&gt;0,IF(AS18&gt;0,AT18/AS18,0),0)</f>
      </c>
      <c r="AW18" s="36">
        <v>7700</v>
      </c>
      <c r="AX18" s="36">
        <v>4400</v>
      </c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>
        <v>18200</v>
      </c>
      <c r="BI18" s="36">
        <v>16249</v>
      </c>
      <c r="BJ18" s="36">
        <f>IF(BI18&gt;0,SUM(BI$7:BI18)-SUM(BH$7:BH18),0)</f>
      </c>
      <c r="BK18" s="118">
        <f>IF(BI18&gt;0,IF(BH18&gt;0,BI18/BH18,0),0)</f>
      </c>
      <c r="BL18" s="36">
        <v>8000</v>
      </c>
      <c r="BM18" s="36">
        <v>4952</v>
      </c>
      <c r="BN18" s="21">
        <f>IF(BM18&gt;0,SUM(BM$7:BM18)-SUM(BL$7:BL18),0)</f>
      </c>
      <c r="BO18" s="118">
        <f>IF(BM18&gt;0,IF(BL18&gt;0,BM18/BL18,0),0)</f>
      </c>
      <c r="BP18" s="36">
        <v>11000</v>
      </c>
      <c r="BQ18" s="36">
        <v>8258</v>
      </c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>
        <v>4736</v>
      </c>
      <c r="CB18" s="36">
        <v>5896</v>
      </c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46</v>
      </c>
      <c r="C19" s="36">
        <v>12900</v>
      </c>
      <c r="D19" s="36">
        <v>5403</v>
      </c>
      <c r="E19" s="21">
        <f>IF(D19&gt;0,SUM(D$7:D19)-SUM(C$7:C19),0)</f>
      </c>
      <c r="F19" s="118">
        <f>IF(D19&gt;0,IF(C19&gt;0,D19/C19,0),0)</f>
      </c>
      <c r="G19" s="36">
        <v>12900</v>
      </c>
      <c r="H19" s="36">
        <v>10801</v>
      </c>
      <c r="I19" s="36">
        <f>IF(H19&gt;0,SUM(H$7:H19)-SUM(G$7:G19),0)</f>
      </c>
      <c r="J19" s="118">
        <f>IF(H19&gt;0,IF(K19&gt;0,H19/K19,0),0)</f>
      </c>
      <c r="K19" s="36">
        <v>12900</v>
      </c>
      <c r="L19" s="36">
        <v>8015</v>
      </c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>
        <v>12340</v>
      </c>
      <c r="W19" s="36">
        <v>11714</v>
      </c>
      <c r="X19" s="21">
        <f>IF(W19&gt;0,SUM(W$7:W19)-SUM(V$7:V19),0)</f>
      </c>
      <c r="Y19" s="118">
        <f>IF(W19&gt;0,IF(V19&gt;0,W19/V19,0),0)</f>
      </c>
      <c r="Z19" s="36">
        <v>12340</v>
      </c>
      <c r="AA19" s="36">
        <v>11487</v>
      </c>
      <c r="AB19" s="21">
        <f>IF(AA19&gt;0,SUM(AA$7:AA19)-SUM(Z$7:Z19),0)</f>
      </c>
      <c r="AC19" s="118">
        <f>IF(AA19&gt;0,IF(Z19&gt;0,AA19/Z19,0),0)</f>
      </c>
      <c r="AD19" s="36">
        <v>12340</v>
      </c>
      <c r="AE19" s="36">
        <v>13075</v>
      </c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>
        <v>7700</v>
      </c>
      <c r="AP19" s="36">
        <v>10357</v>
      </c>
      <c r="AQ19" s="36">
        <f>IF(AP19&gt;0,SUM(AP$7:AP19)-SUM(AO$7:AO19),0)</f>
      </c>
      <c r="AR19" s="118">
        <f>IF(AP19&gt;0,IF(AO19&gt;0,AP19/AO19,0),0)</f>
      </c>
      <c r="AS19" s="36">
        <v>7700</v>
      </c>
      <c r="AT19" s="36">
        <v>11540</v>
      </c>
      <c r="AU19" s="21">
        <f>IF(AT19&gt;0,SUM(AT$7:AT19)-SUM(AS$7:AS19),0)</f>
      </c>
      <c r="AV19" s="118">
        <f>IF(AT19&gt;0,IF(AS19&gt;0,AT19/AS19,0),0)</f>
      </c>
      <c r="AW19" s="36">
        <v>7700</v>
      </c>
      <c r="AX19" s="36">
        <v>3625</v>
      </c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>
        <v>18200</v>
      </c>
      <c r="BI19" s="36">
        <v>18158</v>
      </c>
      <c r="BJ19" s="36">
        <f>IF(BI19&gt;0,SUM(BI$7:BI19)-SUM(BH$7:BH19),0)</f>
      </c>
      <c r="BK19" s="118">
        <f>IF(BI19&gt;0,IF(BH19&gt;0,BI19/BH19,0),0)</f>
      </c>
      <c r="BL19" s="36">
        <v>8000</v>
      </c>
      <c r="BM19" s="36">
        <v>7366</v>
      </c>
      <c r="BN19" s="21">
        <f>IF(BM19&gt;0,SUM(BM$7:BM19)-SUM(BL$7:BL19),0)</f>
      </c>
      <c r="BO19" s="118">
        <f>IF(BM19&gt;0,IF(BL19&gt;0,BM19/BL19,0),0)</f>
      </c>
      <c r="BP19" s="36">
        <v>11000</v>
      </c>
      <c r="BQ19" s="36">
        <v>14905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>
        <v>4736</v>
      </c>
      <c r="CB19" s="36">
        <v>4791</v>
      </c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40</v>
      </c>
      <c r="C20" s="36">
        <v>12900</v>
      </c>
      <c r="D20" s="36">
        <v>5798</v>
      </c>
      <c r="E20" s="21">
        <f>IF(D20&gt;0,SUM(D$7:D20)-SUM(C$7:C20),0)</f>
      </c>
      <c r="F20" s="118">
        <f>IF(D20&gt;0,IF(C20&gt;0,D20/C20,0),0)</f>
      </c>
      <c r="G20" s="36">
        <v>12900</v>
      </c>
      <c r="H20" s="36">
        <v>12335</v>
      </c>
      <c r="I20" s="36">
        <f>IF(H20&gt;0,SUM(H$7:H20)-SUM(G$7:G20),0)</f>
      </c>
      <c r="J20" s="118">
        <f>IF(H20&gt;0,IF(K20&gt;0,H20/K20,0),0)</f>
      </c>
      <c r="K20" s="36">
        <v>12900</v>
      </c>
      <c r="L20" s="36">
        <v>12822</v>
      </c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>
        <v>12340</v>
      </c>
      <c r="W20" s="36">
        <v>13991</v>
      </c>
      <c r="X20" s="21">
        <f>IF(W20&gt;0,SUM(W$7:W20)-SUM(V$7:V20),0)</f>
      </c>
      <c r="Y20" s="118">
        <f>IF(W20&gt;0,IF(V20&gt;0,W20/V20,0),0)</f>
      </c>
      <c r="Z20" s="36">
        <v>12340</v>
      </c>
      <c r="AA20" s="36">
        <v>9959</v>
      </c>
      <c r="AB20" s="21">
        <f>IF(AA20&gt;0,SUM(AA$7:AA20)-SUM(Z$7:Z20),0)</f>
      </c>
      <c r="AC20" s="118">
        <f>IF(AA20&gt;0,IF(Z20&gt;0,AA20/Z20,0),0)</f>
      </c>
      <c r="AD20" s="36">
        <v>12340</v>
      </c>
      <c r="AE20" s="36">
        <v>14245</v>
      </c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>
        <v>7700</v>
      </c>
      <c r="AP20" s="36">
        <v>7315</v>
      </c>
      <c r="AQ20" s="36">
        <f>IF(AP20&gt;0,SUM(AP$7:AP20)-SUM(AO$7:AO20),0)</f>
      </c>
      <c r="AR20" s="118">
        <f>IF(AP20&gt;0,IF(AO20&gt;0,AP20/AO20,0),0)</f>
      </c>
      <c r="AS20" s="36">
        <v>7700</v>
      </c>
      <c r="AT20" s="36">
        <v>7124</v>
      </c>
      <c r="AU20" s="21">
        <f>IF(AT20&gt;0,SUM(AT$7:AT20)-SUM(AS$7:AS20),0)</f>
      </c>
      <c r="AV20" s="118">
        <f>IF(AT20&gt;0,IF(AS20&gt;0,AT20/AS20,0),0)</f>
      </c>
      <c r="AW20" s="36">
        <v>7700</v>
      </c>
      <c r="AX20" s="36">
        <v>5492</v>
      </c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>
        <v>18200</v>
      </c>
      <c r="BI20" s="36">
        <v>10121</v>
      </c>
      <c r="BJ20" s="36">
        <f>IF(BI20&gt;0,SUM(BI$7:BI20)-SUM(BH$7:BH20),0)</f>
      </c>
      <c r="BK20" s="118">
        <f>IF(BI20&gt;0,IF(BH20&gt;0,BI20/BH20,0),0)</f>
      </c>
      <c r="BL20" s="36">
        <v>8000</v>
      </c>
      <c r="BM20" s="36">
        <v>9811</v>
      </c>
      <c r="BN20" s="21">
        <f>IF(BM20&gt;0,SUM(BM$7:BM20)-SUM(BL$7:BL20),0)</f>
      </c>
      <c r="BO20" s="118">
        <f>IF(BM20&gt;0,IF(BL20&gt;0,BM20/BL20,0),0)</f>
      </c>
      <c r="BP20" s="36">
        <v>11000</v>
      </c>
      <c r="BQ20" s="36">
        <v>11374</v>
      </c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>
        <v>4736</v>
      </c>
      <c r="CB20" s="36">
        <v>3685</v>
      </c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41</v>
      </c>
      <c r="C21" s="36">
        <v>12900</v>
      </c>
      <c r="D21" s="36">
        <v>12241</v>
      </c>
      <c r="E21" s="21">
        <f>IF(D21&gt;0,SUM(D$7:D21)-SUM(C$7:C21),0)</f>
      </c>
      <c r="F21" s="118">
        <f>IF(D21&gt;0,IF(C21&gt;0,D21/C21,0),0)</f>
      </c>
      <c r="G21" s="36">
        <v>12900</v>
      </c>
      <c r="H21" s="36">
        <v>11644</v>
      </c>
      <c r="I21" s="36">
        <f>IF(H21&gt;0,SUM(H$7:H21)-SUM(G$7:G21),0)</f>
      </c>
      <c r="J21" s="118">
        <f>IF(H21&gt;0,IF(K21&gt;0,H21/K21,0),0)</f>
      </c>
      <c r="K21" s="36">
        <v>12900</v>
      </c>
      <c r="L21" s="36">
        <v>11642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>
        <v>12340</v>
      </c>
      <c r="W21" s="36">
        <v>13591</v>
      </c>
      <c r="X21" s="21">
        <f>IF(W21&gt;0,SUM(W$7:W21)-SUM(V$7:V21),0)</f>
      </c>
      <c r="Y21" s="118">
        <f>IF(W21&gt;0,IF(V21&gt;0,W21/V21,0),0)</f>
      </c>
      <c r="Z21" s="36">
        <v>12340</v>
      </c>
      <c r="AA21" s="36">
        <v>12415</v>
      </c>
      <c r="AB21" s="21">
        <f>IF(AA21&gt;0,SUM(AA$7:AA21)-SUM(Z$7:Z21),0)</f>
      </c>
      <c r="AC21" s="118">
        <f>IF(AA21&gt;0,IF(Z21&gt;0,AA21/Z21,0),0)</f>
      </c>
      <c r="AD21" s="36">
        <v>12340</v>
      </c>
      <c r="AE21" s="36">
        <v>16068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>
        <v>7700</v>
      </c>
      <c r="AP21" s="36">
        <v>7649</v>
      </c>
      <c r="AQ21" s="36">
        <f>IF(AP21&gt;0,SUM(AP$7:AP21)-SUM(AO$7:AO21),0)</f>
      </c>
      <c r="AR21" s="118">
        <f>IF(AP21&gt;0,IF(AO21&gt;0,AP21/AO21,0),0)</f>
      </c>
      <c r="AS21" s="36">
        <v>7700</v>
      </c>
      <c r="AT21" s="36">
        <v>9662</v>
      </c>
      <c r="AU21" s="21">
        <f>IF(AT21&gt;0,SUM(AT$7:AT21)-SUM(AS$7:AS21),0)</f>
      </c>
      <c r="AV21" s="118">
        <f>IF(AT21&gt;0,IF(AS21&gt;0,AT21/AS21,0),0)</f>
      </c>
      <c r="AW21" s="36">
        <v>7700</v>
      </c>
      <c r="AX21" s="36">
        <v>5338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>
        <v>18200</v>
      </c>
      <c r="BI21" s="36">
        <v>13940</v>
      </c>
      <c r="BJ21" s="36">
        <f>IF(BI21&gt;0,SUM(BI$7:BI21)-SUM(BH$7:BH21),0)</f>
      </c>
      <c r="BK21" s="118">
        <f>IF(BI21&gt;0,IF(BH21&gt;0,BI21/BH21,0),0)</f>
      </c>
      <c r="BL21" s="36">
        <v>8000</v>
      </c>
      <c r="BM21" s="36">
        <v>10179</v>
      </c>
      <c r="BN21" s="21">
        <f>IF(BM21&gt;0,SUM(BM$7:BM21)-SUM(BL$7:BL21),0)</f>
      </c>
      <c r="BO21" s="118">
        <f>IF(BM21&gt;0,IF(BL21&gt;0,BM21/BL21,0),0)</f>
      </c>
      <c r="BP21" s="36">
        <v>11000</v>
      </c>
      <c r="BQ21" s="36">
        <v>12576</v>
      </c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>
        <v>4736</v>
      </c>
      <c r="CB21" s="36">
        <v>1</v>
      </c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42</v>
      </c>
      <c r="C22" s="36">
        <v>12900</v>
      </c>
      <c r="D22" s="36">
        <v>7229</v>
      </c>
      <c r="E22" s="21">
        <f>IF(D22&gt;0,SUM(D$7:D22)-SUM(C$7:C22),0)</f>
      </c>
      <c r="F22" s="118">
        <f>IF(D22&gt;0,IF(C22&gt;0,D22/C22,0),0)</f>
      </c>
      <c r="G22" s="36">
        <v>12900</v>
      </c>
      <c r="H22" s="36">
        <v>10115</v>
      </c>
      <c r="I22" s="36">
        <f>IF(H22&gt;0,SUM(H$7:H22)-SUM(G$7:G22),0)</f>
      </c>
      <c r="J22" s="118">
        <f>IF(H22&gt;0,IF(K22&gt;0,H22/K22,0),0)</f>
      </c>
      <c r="K22" s="36">
        <v>12900</v>
      </c>
      <c r="L22" s="36">
        <v>9249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12340</v>
      </c>
      <c r="W22" s="36">
        <v>12343</v>
      </c>
      <c r="X22" s="21">
        <f>IF(W22&gt;0,SUM(W$7:W22)-SUM(V$7:V22),0)</f>
      </c>
      <c r="Y22" s="118">
        <f>IF(W22&gt;0,IF(V22&gt;0,W22/V22,0),0)</f>
      </c>
      <c r="Z22" s="36">
        <v>12340</v>
      </c>
      <c r="AA22" s="36">
        <v>6982</v>
      </c>
      <c r="AB22" s="21">
        <f>IF(AA22&gt;0,SUM(AA$7:AA22)-SUM(Z$7:Z22),0)</f>
      </c>
      <c r="AC22" s="118">
        <f>IF(AA22&gt;0,IF(Z22&gt;0,AA22/Z22,0),0)</f>
      </c>
      <c r="AD22" s="36">
        <v>12340</v>
      </c>
      <c r="AE22" s="36">
        <v>9724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7700</v>
      </c>
      <c r="AP22" s="36">
        <v>8166</v>
      </c>
      <c r="AQ22" s="36">
        <f>IF(AP22&gt;0,SUM(AP$7:AP22)-SUM(AO$7:AO22),0)</f>
      </c>
      <c r="AR22" s="118">
        <f>IF(AP22&gt;0,IF(AO22&gt;0,AP22/AO22,0),0)</f>
      </c>
      <c r="AS22" s="36">
        <v>7700</v>
      </c>
      <c r="AT22" s="36">
        <v>5039</v>
      </c>
      <c r="AU22" s="21">
        <f>IF(AT22&gt;0,SUM(AT$7:AT22)-SUM(AS$7:AS22),0)</f>
      </c>
      <c r="AV22" s="118">
        <f>IF(AT22&gt;0,IF(AS22&gt;0,AT22/AS22,0),0)</f>
      </c>
      <c r="AW22" s="36">
        <v>7700</v>
      </c>
      <c r="AX22" s="36">
        <v>3851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18200</v>
      </c>
      <c r="BI22" s="36">
        <v>16420</v>
      </c>
      <c r="BJ22" s="36">
        <f>IF(BI22&gt;0,SUM(BI$7:BI22)-SUM(BH$7:BH22),0)</f>
      </c>
      <c r="BK22" s="118">
        <f>IF(BI22&gt;0,IF(BH22&gt;0,BI22/BH22,0),0)</f>
      </c>
      <c r="BL22" s="36">
        <v>8000</v>
      </c>
      <c r="BM22" s="36">
        <v>6414</v>
      </c>
      <c r="BN22" s="21">
        <f>IF(BM22&gt;0,SUM(BM$7:BM22)-SUM(BL$7:BL22),0)</f>
      </c>
      <c r="BO22" s="118">
        <f>IF(BM22&gt;0,IF(BL22&gt;0,BM22/BL22,0),0)</f>
      </c>
      <c r="BP22" s="36">
        <v>11000</v>
      </c>
      <c r="BQ22" s="36">
        <v>16010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4736</v>
      </c>
      <c r="CB22" s="36">
        <v>1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43</v>
      </c>
      <c r="C23" s="36"/>
      <c r="D23" s="36">
        <v>18340</v>
      </c>
      <c r="E23" s="21">
        <f>IF(D23&gt;0,SUM(D$7:D23)-SUM(C$7:C23),0)</f>
      </c>
      <c r="F23" s="118">
        <f>IF(D23&gt;0,IF(C23&gt;0,D23/C23,0),0)</f>
      </c>
      <c r="G23" s="36"/>
      <c r="H23" s="36"/>
      <c r="I23" s="36">
        <f>IF(H23&gt;0,SUM(H$7:H23)-SUM(G$7:G23),0)</f>
      </c>
      <c r="J23" s="118">
        <f>IF(H23&gt;0,IF(K23&gt;0,H23/K23,0),0)</f>
      </c>
      <c r="K23" s="36"/>
      <c r="L23" s="36"/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/>
      <c r="W23" s="36">
        <v>19258</v>
      </c>
      <c r="X23" s="21">
        <f>IF(W23&gt;0,SUM(W$7:W23)-SUM(V$7:V23),0)</f>
      </c>
      <c r="Y23" s="118">
        <f>IF(W23&gt;0,IF(V23&gt;0,W23/V23,0),0)</f>
      </c>
      <c r="Z23" s="36"/>
      <c r="AA23" s="36"/>
      <c r="AB23" s="21">
        <f>IF(AA23&gt;0,SUM(AA$7:AA23)-SUM(Z$7:Z23),0)</f>
      </c>
      <c r="AC23" s="118">
        <f>IF(AA23&gt;0,IF(Z23&gt;0,AA23/Z23,0),0)</f>
      </c>
      <c r="AD23" s="36"/>
      <c r="AE23" s="36"/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/>
      <c r="AP23" s="36">
        <v>7505</v>
      </c>
      <c r="AQ23" s="36">
        <f>IF(AP23&gt;0,SUM(AP$7:AP23)-SUM(AO$7:AO22),0)</f>
      </c>
      <c r="AR23" s="118">
        <f>IF(AP23&gt;0,IF(AO18&gt;0,AP23/AO18,0),0)</f>
      </c>
      <c r="AS23" s="36"/>
      <c r="AT23" s="36"/>
      <c r="AU23" s="21">
        <f>IF(AT23&gt;0,SUM(AT$7:AT23)-SUM(AS$7:AS23),0)</f>
      </c>
      <c r="AV23" s="118">
        <f>IF(AT23&gt;0,IF(AS23&gt;0,AT23/AS23,0),0)</f>
      </c>
      <c r="AW23" s="36"/>
      <c r="AX23" s="36"/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/>
      <c r="BI23" s="36"/>
      <c r="BJ23" s="36">
        <f>IF(BI23&gt;0,SUM(BI$7:BI23)-SUM(BH$7:BH23),0)</f>
      </c>
      <c r="BK23" s="118">
        <f>IF(BI23&gt;0,IF(BH23&gt;0,BI23/BH23,0),0)</f>
      </c>
      <c r="BL23" s="36"/>
      <c r="BM23" s="36"/>
      <c r="BN23" s="21">
        <f>IF(BM23&gt;0,SUM(BM$7:BM23)-SUM(BL$7:BL23),0)</f>
      </c>
      <c r="BO23" s="118">
        <f>IF(BM23&gt;0,IF(BL23&gt;0,BM23/BL23,0),0)</f>
      </c>
      <c r="BP23" s="36"/>
      <c r="BQ23" s="36"/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/>
      <c r="CB23" s="36"/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44</v>
      </c>
      <c r="C24" s="36">
        <v>12900</v>
      </c>
      <c r="D24" s="36">
        <v>10533</v>
      </c>
      <c r="E24" s="21">
        <f>IF(D24&gt;0,SUM(D$7:D24)-SUM(C$7:C24),0)</f>
      </c>
      <c r="F24" s="118">
        <f>IF(D24&gt;0,IF(C24&gt;0,D24/C24,0),0)</f>
      </c>
      <c r="G24" s="36">
        <v>12900</v>
      </c>
      <c r="H24" s="36">
        <v>10475</v>
      </c>
      <c r="I24" s="36">
        <f>IF(H24&gt;0,SUM(H$7:H24)-SUM(G$7:G24),0)</f>
      </c>
      <c r="J24" s="118">
        <f>IF(H24&gt;0,IF(K24&gt;0,H24/K24,0),0)</f>
      </c>
      <c r="K24" s="36">
        <v>12900</v>
      </c>
      <c r="L24" s="36">
        <v>12892</v>
      </c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>
        <v>12340</v>
      </c>
      <c r="W24" s="36">
        <v>9123</v>
      </c>
      <c r="X24" s="21">
        <f>IF(W24&gt;0,SUM(W$7:W24)-SUM(V$7:V24),0)</f>
      </c>
      <c r="Y24" s="118">
        <f>IF(W24&gt;0,IF(V24&gt;0,W24/V24,0),0)</f>
      </c>
      <c r="Z24" s="36">
        <v>12340</v>
      </c>
      <c r="AA24" s="36">
        <v>9608</v>
      </c>
      <c r="AB24" s="21">
        <f>IF(AA24&gt;0,SUM(AA$7:AA24)-SUM(Z$7:Z24),0)</f>
      </c>
      <c r="AC24" s="118">
        <f>IF(AA24&gt;0,IF(Z24&gt;0,AA24/Z24,0),0)</f>
      </c>
      <c r="AD24" s="36">
        <v>12340</v>
      </c>
      <c r="AE24" s="36">
        <v>9594</v>
      </c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>
        <v>7700</v>
      </c>
      <c r="AP24" s="36">
        <v>6310</v>
      </c>
      <c r="AQ24" s="36">
        <f>IF(AP24&gt;0,SUM(AP$7:AP24)-SUM(AO$7:AO24),0)</f>
      </c>
      <c r="AR24" s="118">
        <f>IF(AP24&gt;0,IF(AO24&gt;0,AP24/AO24,0),0)</f>
      </c>
      <c r="AS24" s="36">
        <v>7700</v>
      </c>
      <c r="AT24" s="36">
        <v>8584</v>
      </c>
      <c r="AU24" s="21">
        <f>IF(AT24&gt;0,SUM(AT$7:AT24)-SUM(AS$7:AS24),0)</f>
      </c>
      <c r="AV24" s="118">
        <f>IF(AT24&gt;0,IF(AS24&gt;0,AT24/AS24,0),0)</f>
      </c>
      <c r="AW24" s="36">
        <v>7700</v>
      </c>
      <c r="AX24" s="36">
        <v>5198</v>
      </c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>
        <v>18200</v>
      </c>
      <c r="BI24" s="36">
        <v>12132</v>
      </c>
      <c r="BJ24" s="36">
        <f>IF(BI24&gt;0,SUM(BI$7:BI24)-SUM(BH$7:BH24),0)</f>
      </c>
      <c r="BK24" s="118">
        <f>IF(BI24&gt;0,IF(BH24&gt;0,BI24/BH24,0),0)</f>
      </c>
      <c r="BL24" s="36">
        <v>8000</v>
      </c>
      <c r="BM24" s="36">
        <v>7990</v>
      </c>
      <c r="BN24" s="21">
        <f>IF(BM24&gt;0,SUM(BM$7:BM24)-SUM(BL$7:BL24),0)</f>
      </c>
      <c r="BO24" s="118">
        <f>IF(BM24&gt;0,IF(BL24&gt;0,BM24/BL24,0),0)</f>
      </c>
      <c r="BP24" s="36">
        <v>11000</v>
      </c>
      <c r="BQ24" s="36">
        <v>10550</v>
      </c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>
        <v>4736</v>
      </c>
      <c r="CB24" s="36">
        <v>6671</v>
      </c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45</v>
      </c>
      <c r="C25" s="36">
        <v>12900</v>
      </c>
      <c r="D25" s="36">
        <v>11434</v>
      </c>
      <c r="E25" s="21">
        <f>IF(D25&gt;0,SUM(D$7:D25)-SUM(C$7:C25),0)</f>
      </c>
      <c r="F25" s="118">
        <f>IF(D25&gt;0,IF(C25&gt;0,D25/C25,0),0)</f>
      </c>
      <c r="G25" s="36">
        <v>12900</v>
      </c>
      <c r="H25" s="36">
        <v>15447</v>
      </c>
      <c r="I25" s="36">
        <f>IF(H25&gt;0,SUM(H$7:H25)-SUM(G$7:G25),0)</f>
      </c>
      <c r="J25" s="118">
        <f>IF(H25&gt;0,IF(K25&gt;0,H25/K25,0),0)</f>
      </c>
      <c r="K25" s="36">
        <v>12900</v>
      </c>
      <c r="L25" s="36">
        <v>14008</v>
      </c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>
        <v>12340</v>
      </c>
      <c r="W25" s="36">
        <v>9171</v>
      </c>
      <c r="X25" s="21">
        <f>IF(W25&gt;0,SUM(W$7:W25)-SUM(V$7:V25),0)</f>
      </c>
      <c r="Y25" s="118">
        <f>IF(W25&gt;0,IF(V25&gt;0,W25/V25,0),0)</f>
      </c>
      <c r="Z25" s="36">
        <v>12340</v>
      </c>
      <c r="AA25" s="36">
        <v>9466</v>
      </c>
      <c r="AB25" s="21">
        <f>IF(AA25&gt;0,SUM(AA$7:AA25)-SUM(Z$7:Z25),0)</f>
      </c>
      <c r="AC25" s="118">
        <f>IF(AA25&gt;0,IF(Z25&gt;0,AA25/Z25,0),0)</f>
      </c>
      <c r="AD25" s="36">
        <v>12340</v>
      </c>
      <c r="AE25" s="36">
        <v>11666</v>
      </c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>
        <v>7700</v>
      </c>
      <c r="AP25" s="36">
        <v>8841</v>
      </c>
      <c r="AQ25" s="36">
        <f>IF(AP25&gt;0,SUM(AP$7:AP25)-SUM(AO$7:AO25),0)</f>
      </c>
      <c r="AR25" s="118">
        <f>IF(AP25&gt;0,IF(AO25&gt;0,AP25/AO25,0),0)</f>
      </c>
      <c r="AS25" s="36">
        <v>7700</v>
      </c>
      <c r="AT25" s="36">
        <v>9501</v>
      </c>
      <c r="AU25" s="21">
        <f>IF(AT25&gt;0,SUM(AT$7:AT25)-SUM(AS$7:AS25),0)</f>
      </c>
      <c r="AV25" s="118">
        <f>IF(AT25&gt;0,IF(AS25&gt;0,AT25/AS25,0),0)</f>
      </c>
      <c r="AW25" s="36">
        <v>7700</v>
      </c>
      <c r="AX25" s="36">
        <v>3659</v>
      </c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>
        <v>18200</v>
      </c>
      <c r="BI25" s="36">
        <v>14309</v>
      </c>
      <c r="BJ25" s="36">
        <f>IF(BI25&gt;0,SUM(BI$7:BI25)-SUM(BH$7:BH25),0)</f>
      </c>
      <c r="BK25" s="118">
        <f>IF(BI25&gt;0,IF(BH25&gt;0,BI25/BH25,0),0)</f>
      </c>
      <c r="BL25" s="36">
        <v>8000</v>
      </c>
      <c r="BM25" s="36">
        <v>7695</v>
      </c>
      <c r="BN25" s="21">
        <f>IF(BM25&gt;0,SUM(BM$7:BM25)-SUM(BL$7:BL25),0)</f>
      </c>
      <c r="BO25" s="118">
        <f>IF(BM25&gt;0,IF(BL25&gt;0,BM25/BL25,0),0)</f>
      </c>
      <c r="BP25" s="36">
        <v>11000</v>
      </c>
      <c r="BQ25" s="36">
        <v>12932</v>
      </c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>
        <v>4736</v>
      </c>
      <c r="CB25" s="36">
        <v>10364</v>
      </c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46</v>
      </c>
      <c r="C26" s="36">
        <v>12900</v>
      </c>
      <c r="D26" s="36">
        <v>13354</v>
      </c>
      <c r="E26" s="21">
        <f>IF(D26&gt;0,SUM(D$7:D26)-SUM(C$7:C26),0)</f>
      </c>
      <c r="F26" s="118">
        <f>IF(D26&gt;0,IF(C26&gt;0,D26/C26,0),0)</f>
      </c>
      <c r="G26" s="36">
        <v>12900</v>
      </c>
      <c r="H26" s="36">
        <v>11334</v>
      </c>
      <c r="I26" s="36">
        <f>IF(H26&gt;0,SUM(H$7:H26)-SUM(G$7:G26),0)</f>
      </c>
      <c r="J26" s="118">
        <f>IF(H26&gt;0,IF(K26&gt;0,H26/K26,0),0)</f>
      </c>
      <c r="K26" s="36">
        <v>12900</v>
      </c>
      <c r="L26" s="36">
        <v>9822</v>
      </c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>
        <v>12340</v>
      </c>
      <c r="W26" s="36">
        <v>9842</v>
      </c>
      <c r="X26" s="21">
        <f>IF(W26&gt;0,SUM(W$7:W26)-SUM(V$7:V26),0)</f>
      </c>
      <c r="Y26" s="118">
        <f>IF(W26&gt;0,IF(V26&gt;0,W26/V26,0),0)</f>
      </c>
      <c r="Z26" s="36">
        <v>12340</v>
      </c>
      <c r="AA26" s="36">
        <v>6698</v>
      </c>
      <c r="AB26" s="21">
        <f>IF(AA26&gt;0,SUM(AA$7:AA26)-SUM(Z$7:Z26),0)</f>
      </c>
      <c r="AC26" s="118">
        <f>IF(AA26&gt;0,IF(Z26&gt;0,AA26/Z26,0),0)</f>
      </c>
      <c r="AD26" s="36">
        <v>12340</v>
      </c>
      <c r="AE26" s="36">
        <v>9555</v>
      </c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>
        <v>7700</v>
      </c>
      <c r="AP26" s="36">
        <v>7862</v>
      </c>
      <c r="AQ26" s="36">
        <f>IF(AP26&gt;0,SUM(AP$7:AP26)-SUM(AO$7:AO26),0)</f>
      </c>
      <c r="AR26" s="118">
        <f>IF(AP26&gt;0,IF(AO26&gt;0,AP26/AO26,0),0)</f>
      </c>
      <c r="AS26" s="36">
        <v>7700</v>
      </c>
      <c r="AT26" s="36">
        <v>9475</v>
      </c>
      <c r="AU26" s="21">
        <f>IF(AT26&gt;0,SUM(AT$7:AT26)-SUM(AS$7:AS26),0)</f>
      </c>
      <c r="AV26" s="118">
        <f>IF(AT26&gt;0,IF(AS26&gt;0,AT26/AS26,0),0)</f>
      </c>
      <c r="AW26" s="36">
        <v>7700</v>
      </c>
      <c r="AX26" s="36">
        <v>5124</v>
      </c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>
        <v>18200</v>
      </c>
      <c r="BI26" s="36">
        <v>15646</v>
      </c>
      <c r="BJ26" s="36">
        <f>IF(BI26&gt;0,SUM(BI$7:BI26)-SUM(BH$7:BH26),0)</f>
      </c>
      <c r="BK26" s="118">
        <f>IF(BI26&gt;0,IF(BH26&gt;0,BI26/BH26,0),0)</f>
      </c>
      <c r="BL26" s="36">
        <v>8000</v>
      </c>
      <c r="BM26" s="36">
        <v>6814</v>
      </c>
      <c r="BN26" s="21">
        <f>IF(BM26&gt;0,SUM(BM$7:BM26)-SUM(BL$7:BL26),0)</f>
      </c>
      <c r="BO26" s="118">
        <f>IF(BM26&gt;0,IF(BL26&gt;0,BM26/BL26,0),0)</f>
      </c>
      <c r="BP26" s="36">
        <v>11000</v>
      </c>
      <c r="BQ26" s="36">
        <v>16198</v>
      </c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>
        <v>4736</v>
      </c>
      <c r="CB26" s="36">
        <v>10673</v>
      </c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40</v>
      </c>
      <c r="C27" s="36">
        <v>12900</v>
      </c>
      <c r="D27" s="36">
        <v>9450</v>
      </c>
      <c r="E27" s="21">
        <f>IF(D27&gt;0,SUM(D$7:D27)-SUM(C$7:C27),0)</f>
      </c>
      <c r="F27" s="118">
        <f>IF(D27&gt;0,IF(C27&gt;0,D27/C27,0),0)</f>
      </c>
      <c r="G27" s="36">
        <v>12900</v>
      </c>
      <c r="H27" s="36">
        <v>13794</v>
      </c>
      <c r="I27" s="36">
        <f>IF(H27&gt;0,SUM(H$7:H27)-SUM(G$7:G27),0)</f>
      </c>
      <c r="J27" s="118">
        <f>IF(H27&gt;0,IF(K27&gt;0,H27/K27,0),0)</f>
      </c>
      <c r="K27" s="36">
        <v>12900</v>
      </c>
      <c r="L27" s="36">
        <v>12098</v>
      </c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>
        <v>12340</v>
      </c>
      <c r="W27" s="36">
        <v>8230</v>
      </c>
      <c r="X27" s="21">
        <f>IF(W27&gt;0,SUM(W$7:W27)-SUM(V$7:V27),0)</f>
      </c>
      <c r="Y27" s="118">
        <f>IF(W27&gt;0,IF(V27&gt;0,W27/V27,0),0)</f>
      </c>
      <c r="Z27" s="36">
        <v>12340</v>
      </c>
      <c r="AA27" s="36">
        <v>3540</v>
      </c>
      <c r="AB27" s="21">
        <f>IF(AA27&gt;0,SUM(AA$7:AA27)-SUM(Z$7:Z27),0)</f>
      </c>
      <c r="AC27" s="118">
        <f>IF(AA27&gt;0,IF(Z27&gt;0,AA27/Z27,0),0)</f>
      </c>
      <c r="AD27" s="36">
        <v>12340</v>
      </c>
      <c r="AE27" s="36">
        <v>2400</v>
      </c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>
        <v>7700</v>
      </c>
      <c r="AP27" s="36">
        <v>6249</v>
      </c>
      <c r="AQ27" s="36">
        <f>IF(AP27&gt;0,SUM(AP$7:AP27)-SUM(AO$7:AO27),0)</f>
      </c>
      <c r="AR27" s="118">
        <f>IF(AP27&gt;0,IF(AO27&gt;0,AP27/AO27,0),0)</f>
      </c>
      <c r="AS27" s="36">
        <v>7700</v>
      </c>
      <c r="AT27" s="36">
        <v>5085</v>
      </c>
      <c r="AU27" s="21">
        <f>IF(AT27&gt;0,SUM(AT$7:AT27)-SUM(AS$7:AS27),0)</f>
      </c>
      <c r="AV27" s="118">
        <f>IF(AT27&gt;0,IF(AS27&gt;0,AT27/AS27,0),0)</f>
      </c>
      <c r="AW27" s="36">
        <v>7700</v>
      </c>
      <c r="AX27" s="36">
        <v>3515</v>
      </c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>
        <v>18200</v>
      </c>
      <c r="BI27" s="36">
        <v>11448</v>
      </c>
      <c r="BJ27" s="36">
        <f>IF(BI27&gt;0,SUM(BI$7:BI27)-SUM(BH$7:BH27),0)</f>
      </c>
      <c r="BK27" s="118">
        <f>IF(BI27&gt;0,IF(BH27&gt;0,BI27/BH27,0),0)</f>
      </c>
      <c r="BL27" s="36">
        <v>8000</v>
      </c>
      <c r="BM27" s="36">
        <v>3407</v>
      </c>
      <c r="BN27" s="21">
        <f>IF(BM27&gt;0,SUM(BM$7:BM27)-SUM(BL$7:BL27),0)</f>
      </c>
      <c r="BO27" s="118">
        <f>IF(BM27&gt;0,IF(BL27&gt;0,BM27/BL27,0),0)</f>
      </c>
      <c r="BP27" s="36">
        <v>11000</v>
      </c>
      <c r="BQ27" s="36">
        <v>15199</v>
      </c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>
        <v>4736</v>
      </c>
      <c r="CB27" s="36">
        <v>7695</v>
      </c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41</v>
      </c>
      <c r="C28" s="36">
        <v>12900</v>
      </c>
      <c r="D28" s="36">
        <v>8038</v>
      </c>
      <c r="E28" s="21">
        <f>IF(D28&gt;0,SUM(D$7:D28)-SUM(C$7:C28),0)</f>
      </c>
      <c r="F28" s="118">
        <f>IF(D28&gt;0,IF(C28&gt;0,D28/C28,0),0)</f>
      </c>
      <c r="G28" s="36">
        <v>12900</v>
      </c>
      <c r="H28" s="36">
        <v>1</v>
      </c>
      <c r="I28" s="36">
        <f>IF(H28&gt;0,SUM(H$7:H28)-SUM(G$7:G28),0)</f>
      </c>
      <c r="J28" s="118">
        <f>IF(H28&gt;0,IF(K28&gt;0,H28/K28,0),0)</f>
      </c>
      <c r="K28" s="36">
        <v>12900</v>
      </c>
      <c r="L28" s="36">
        <v>1</v>
      </c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>
        <v>12340</v>
      </c>
      <c r="W28" s="36">
        <v>3660</v>
      </c>
      <c r="X28" s="21">
        <f>IF(W28&gt;0,SUM(W$7:W28)-SUM(V$7:V28),0)</f>
      </c>
      <c r="Y28" s="118">
        <f>IF(W28&gt;0,IF(V28&gt;0,W28/V28,0),0)</f>
      </c>
      <c r="Z28" s="36">
        <v>12340</v>
      </c>
      <c r="AA28" s="36">
        <v>1</v>
      </c>
      <c r="AB28" s="21">
        <f>IF(AA28&gt;0,SUM(AA$7:AA28)-SUM(Z$7:Z28),0)</f>
      </c>
      <c r="AC28" s="118">
        <f>IF(AA28&gt;0,IF(Z28&gt;0,AA28/Z28,0),0)</f>
      </c>
      <c r="AD28" s="36">
        <v>12340</v>
      </c>
      <c r="AE28" s="36">
        <v>1</v>
      </c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>
        <v>7700</v>
      </c>
      <c r="AP28" s="36">
        <v>1753</v>
      </c>
      <c r="AQ28" s="36">
        <f>IF(AP28&gt;0,SUM(AP$7:AP28)-SUM(AO$7:AO28),0)</f>
      </c>
      <c r="AR28" s="118">
        <f>IF(AP28&gt;0,IF(AO28&gt;0,AP28/AO28,0),0)</f>
      </c>
      <c r="AS28" s="36">
        <v>7700</v>
      </c>
      <c r="AT28" s="36">
        <v>1</v>
      </c>
      <c r="AU28" s="21">
        <f>IF(AT28&gt;0,SUM(AT$7:AT28)-SUM(AS$7:AS28),0)</f>
      </c>
      <c r="AV28" s="118">
        <f>IF(AT28&gt;0,IF(AS28&gt;0,AT28/AS28,0),0)</f>
      </c>
      <c r="AW28" s="36">
        <v>7700</v>
      </c>
      <c r="AX28" s="36">
        <v>1</v>
      </c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>
        <v>18200</v>
      </c>
      <c r="BI28" s="36">
        <v>1144</v>
      </c>
      <c r="BJ28" s="36">
        <f>IF(BI28&gt;0,SUM(BI$7:BI28)-SUM(BH$7:BH28),0)</f>
      </c>
      <c r="BK28" s="118">
        <f>IF(BI28&gt;0,IF(BH28&gt;0,BI28/BH28,0),0)</f>
      </c>
      <c r="BL28" s="36">
        <v>8000</v>
      </c>
      <c r="BM28" s="36">
        <v>608</v>
      </c>
      <c r="BN28" s="21">
        <f>IF(BM28&gt;0,SUM(BM$7:BM28)-SUM(BL$7:BL28),0)</f>
      </c>
      <c r="BO28" s="118">
        <f>IF(BM28&gt;0,IF(BL28&gt;0,BM28/BL28,0),0)</f>
      </c>
      <c r="BP28" s="36">
        <v>11000</v>
      </c>
      <c r="BQ28" s="36">
        <v>3685</v>
      </c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>
        <v>4736</v>
      </c>
      <c r="CB28" s="36">
        <v>1</v>
      </c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42</v>
      </c>
      <c r="C29" s="36"/>
      <c r="D29" s="36"/>
      <c r="E29" s="21">
        <f>IF(D29&gt;0,SUM(D$7:D29)-SUM(C$7:C29),0)</f>
      </c>
      <c r="F29" s="118">
        <f>IF(D29&gt;0,IF(C29&gt;0,D29/C29,0),0)</f>
      </c>
      <c r="G29" s="36"/>
      <c r="H29" s="36"/>
      <c r="I29" s="36">
        <f>IF(H29&gt;0,SUM(H$7:H29)-SUM(G$7:G29),0)</f>
      </c>
      <c r="J29" s="118">
        <f>IF(H29&gt;0,IF(K29&gt;0,H29/K29,0),0)</f>
      </c>
      <c r="K29" s="36"/>
      <c r="L29" s="36"/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/>
      <c r="W29" s="36"/>
      <c r="X29" s="21">
        <f>IF(W29&gt;0,SUM(W$7:W29)-SUM(V$7:V29),0)</f>
      </c>
      <c r="Y29" s="118">
        <f>IF(W29&gt;0,IF(V29&gt;0,W29/V29,0),0)</f>
      </c>
      <c r="Z29" s="36"/>
      <c r="AA29" s="36"/>
      <c r="AB29" s="21">
        <f>IF(AA29&gt;0,SUM(AA$7:AA29)-SUM(Z$7:Z29),0)</f>
      </c>
      <c r="AC29" s="118">
        <f>IF(AA29&gt;0,IF(Z29&gt;0,AA29/Z29,0),0)</f>
      </c>
      <c r="AD29" s="36"/>
      <c r="AE29" s="36"/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/>
      <c r="AP29" s="36"/>
      <c r="AQ29" s="36">
        <f>IF(AP29&gt;0,SUM(AP$7:AP29)-SUM(AO$7:AO29),0)</f>
      </c>
      <c r="AR29" s="118">
        <f>IF(AP29&gt;0,IF(AO29&gt;0,AP29/AO29,0),0)</f>
      </c>
      <c r="AS29" s="36"/>
      <c r="AT29" s="36"/>
      <c r="AU29" s="21">
        <f>IF(AT29&gt;0,SUM(AT$7:AT29)-SUM(AS$7:AS29),0)</f>
      </c>
      <c r="AV29" s="118">
        <f>IF(AT29&gt;0,IF(AS29&gt;0,AT29/AS29,0),0)</f>
      </c>
      <c r="AW29" s="36"/>
      <c r="AX29" s="36"/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/>
      <c r="BI29" s="36"/>
      <c r="BJ29" s="36">
        <f>IF(BI29&gt;0,SUM(BI$7:BI29)-SUM(BH$7:BH29),0)</f>
      </c>
      <c r="BK29" s="118">
        <f>IF(BI29&gt;0,IF(BH29&gt;0,BI29/BH29,0),0)</f>
      </c>
      <c r="BL29" s="36"/>
      <c r="BM29" s="36"/>
      <c r="BN29" s="21">
        <f>IF(BM29&gt;0,SUM(BM$7:BM29)-SUM(BL$7:BL29),0)</f>
      </c>
      <c r="BO29" s="118">
        <f>IF(BM29&gt;0,IF(BL29&gt;0,BM29/BL29,0),0)</f>
      </c>
      <c r="BP29" s="36"/>
      <c r="BQ29" s="36"/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/>
      <c r="CB29" s="36"/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43</v>
      </c>
      <c r="C30" s="36"/>
      <c r="D30" s="36"/>
      <c r="E30" s="21">
        <f>IF(D30&gt;0,SUM(D$7:D30)-SUM(C$7:C30),0)</f>
      </c>
      <c r="F30" s="118">
        <f>IF(D30&gt;0,IF(C30&gt;0,D30/C30,0),0)</f>
      </c>
      <c r="G30" s="36"/>
      <c r="H30" s="36"/>
      <c r="I30" s="36">
        <f>IF(H30&gt;0,SUM(H$7:H30)-SUM(G$7:G30),0)</f>
      </c>
      <c r="J30" s="118">
        <f>IF(H30&gt;0,IF(K30&gt;0,H30/K30,0),0)</f>
      </c>
      <c r="K30" s="36"/>
      <c r="L30" s="36"/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/>
      <c r="W30" s="36"/>
      <c r="X30" s="21">
        <f>IF(W30&gt;0,SUM(W$7:W30)-SUM(V$7:V30),0)</f>
      </c>
      <c r="Y30" s="118">
        <f>IF(W30&gt;0,IF(V30&gt;0,W30/V30,0),0)</f>
      </c>
      <c r="Z30" s="36"/>
      <c r="AA30" s="36"/>
      <c r="AB30" s="21">
        <f>IF(AA30&gt;0,SUM(AA$7:AA30)-SUM(Z$7:Z30),0)</f>
      </c>
      <c r="AC30" s="118">
        <f>IF(AA30&gt;0,IF(Z30&gt;0,AA30/Z30,0),0)</f>
      </c>
      <c r="AD30" s="36"/>
      <c r="AE30" s="36"/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/>
      <c r="AP30" s="36"/>
      <c r="AQ30" s="36">
        <f>IF(AP30&gt;0,SUM(AP$7:AP30)-SUM(AO$7:AO30),0)</f>
      </c>
      <c r="AR30" s="118">
        <f>IF(AP30&gt;0,IF(AO30&gt;0,AP30/AO30,0),0)</f>
      </c>
      <c r="AS30" s="36"/>
      <c r="AT30" s="36"/>
      <c r="AU30" s="21">
        <f>IF(AT30&gt;0,SUM(AT$7:AT30)-SUM(AS$7:AS30),0)</f>
      </c>
      <c r="AV30" s="118">
        <f>IF(AT30&gt;0,IF(AS30&gt;0,AT30/AS30,0),0)</f>
      </c>
      <c r="AW30" s="36"/>
      <c r="AX30" s="36"/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/>
      <c r="BI30" s="36"/>
      <c r="BJ30" s="36">
        <f>IF(BI30&gt;0,SUM(BI$7:BI30)-SUM(BH$7:BH30),0)</f>
      </c>
      <c r="BK30" s="118">
        <f>IF(BI30&gt;0,IF(BH30&gt;0,BI30/BH30,0),0)</f>
      </c>
      <c r="BL30" s="36"/>
      <c r="BM30" s="36"/>
      <c r="BN30" s="21">
        <f>IF(BM30&gt;0,SUM(BM$7:BM30)-SUM(BL$7:BL30),0)</f>
      </c>
      <c r="BO30" s="118">
        <f>IF(BM30&gt;0,IF(BL30&gt;0,BM30/BL30,0),0)</f>
      </c>
      <c r="BP30" s="36"/>
      <c r="BQ30" s="36"/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/>
      <c r="CB30" s="36"/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44</v>
      </c>
      <c r="C31" s="36"/>
      <c r="D31" s="36"/>
      <c r="E31" s="21">
        <f>IF(D31&gt;0,SUM(D$7:D31)-SUM(C$7:C31),0)</f>
      </c>
      <c r="F31" s="118">
        <f>IF(D31&gt;0,IF(C31&gt;0,D31/C31,0),0)</f>
      </c>
      <c r="G31" s="36"/>
      <c r="H31" s="36"/>
      <c r="I31" s="36">
        <f>IF(H31&gt;0,SUM(H$7:H31)-SUM(G$7:G31),0)</f>
      </c>
      <c r="J31" s="118">
        <f>IF(H31&gt;0,IF(K31&gt;0,H31/K31,0),0)</f>
      </c>
      <c r="K31" s="36"/>
      <c r="L31" s="36"/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/>
      <c r="W31" s="36"/>
      <c r="X31" s="21">
        <f>IF(W31&gt;0,SUM(W$7:W31)-SUM(V$7:V31),0)</f>
      </c>
      <c r="Y31" s="118">
        <f>IF(W31&gt;0,IF(V31&gt;0,W31/V31,0),0)</f>
      </c>
      <c r="Z31" s="36"/>
      <c r="AA31" s="36"/>
      <c r="AB31" s="21">
        <f>IF(AA31&gt;0,SUM(AA$7:AA31)-SUM(Z$7:Z31),0)</f>
      </c>
      <c r="AC31" s="118">
        <f>IF(AA31&gt;0,IF(Z31&gt;0,AA31/Z31,0),0)</f>
      </c>
      <c r="AD31" s="36"/>
      <c r="AE31" s="36"/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/>
      <c r="AP31" s="36"/>
      <c r="AQ31" s="36">
        <f>IF(AP31&gt;0,SUM(AP$7:AP31)-SUM(AO$7:AO31),0)</f>
      </c>
      <c r="AR31" s="118">
        <f>IF(AP31&gt;0,IF(AO31&gt;0,AP31/AO31,0),0)</f>
      </c>
      <c r="AS31" s="36"/>
      <c r="AT31" s="36"/>
      <c r="AU31" s="21">
        <f>IF(AT31&gt;0,SUM(AT$7:AT31)-SUM(AS$7:AS31),0)</f>
      </c>
      <c r="AV31" s="118">
        <f>IF(AT31&gt;0,IF(AS31&gt;0,AT31/AS31,0),0)</f>
      </c>
      <c r="AW31" s="36"/>
      <c r="AX31" s="36"/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/>
      <c r="BI31" s="36"/>
      <c r="BJ31" s="36">
        <f>IF(BI31&gt;0,SUM(BI$7:BI31)-SUM(BH$7:BH31),0)</f>
      </c>
      <c r="BK31" s="118">
        <f>IF(BI31&gt;0,IF(BH31&gt;0,BI31/BH31,0),0)</f>
      </c>
      <c r="BL31" s="36"/>
      <c r="BM31" s="36"/>
      <c r="BN31" s="21">
        <f>IF(BM31&gt;0,SUM(BM$7:BM31)-SUM(BL$7:BL31),0)</f>
      </c>
      <c r="BO31" s="118">
        <f>IF(BM31&gt;0,IF(BL31&gt;0,BM31/BL31,0),0)</f>
      </c>
      <c r="BP31" s="36"/>
      <c r="BQ31" s="36"/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/>
      <c r="CB31" s="36"/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45</v>
      </c>
      <c r="C32" s="36"/>
      <c r="D32" s="36">
        <v>53361</v>
      </c>
      <c r="E32" s="21">
        <f>IF(D32&gt;0,SUM(D$7:D32)-SUM(C$7:C32),0)</f>
      </c>
      <c r="F32" s="118">
        <f>IF(D32&gt;0,IF(C32&gt;0,D32/C32,0),0)</f>
      </c>
      <c r="G32" s="36"/>
      <c r="H32" s="36"/>
      <c r="I32" s="36">
        <f>IF(H32&gt;0,SUM(H$7:H32)-SUM(G$7:G32),0)</f>
      </c>
      <c r="J32" s="118">
        <f>IF(H32&gt;0,IF(K32&gt;0,H32/K32,0),0)</f>
      </c>
      <c r="K32" s="36"/>
      <c r="L32" s="36"/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/>
      <c r="W32" s="36">
        <v>22834</v>
      </c>
      <c r="X32" s="21">
        <f>IF(W32&gt;0,SUM(W$7:W32)-SUM(V$7:V32),0)</f>
      </c>
      <c r="Y32" s="118">
        <f>IF(W32&gt;0,IF(V32&gt;0,W32/V32,0),0)</f>
      </c>
      <c r="Z32" s="36"/>
      <c r="AA32" s="36"/>
      <c r="AB32" s="21">
        <f>IF(AA32&gt;0,SUM(AA$7:AA32)-SUM(Z$7:Z32),0)</f>
      </c>
      <c r="AC32" s="118">
        <f>IF(AA32&gt;0,IF(Z32&gt;0,AA32/Z32,0),0)</f>
      </c>
      <c r="AD32" s="36"/>
      <c r="AE32" s="36"/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/>
      <c r="AP32" s="36">
        <v>7431</v>
      </c>
      <c r="AQ32" s="36">
        <f>IF(AP32&gt;0,SUM(AP$7:AP32)-SUM(AO$7:AO32),0)</f>
      </c>
      <c r="AR32" s="118">
        <f>IF(AP32&gt;0,IF(AO32&gt;0,AP32/AO32,0),0)</f>
      </c>
      <c r="AS32" s="36"/>
      <c r="AT32" s="36"/>
      <c r="AU32" s="21">
        <f>IF(AT32&gt;0,SUM(AT$7:AT32)-SUM(AS$7:AS32),0)</f>
      </c>
      <c r="AV32" s="118">
        <f>IF(AT32&gt;0,IF(AS32&gt;0,AT32/AS32,0),0)</f>
      </c>
      <c r="AW32" s="36"/>
      <c r="AX32" s="36"/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/>
      <c r="BI32" s="36">
        <v>6445</v>
      </c>
      <c r="BJ32" s="36">
        <f>IF(BI32&gt;0,SUM(BI$7:BI32)-SUM(BH$7:BH32),0)</f>
      </c>
      <c r="BK32" s="118">
        <f>IF(BI32&gt;0,IF(BH32&gt;0,BI32/BH32,0),0)</f>
      </c>
      <c r="BL32" s="36"/>
      <c r="BM32" s="36">
        <v>984</v>
      </c>
      <c r="BN32" s="21">
        <f>IF(BM32&gt;0,SUM(BM$7:BM32)-SUM(BL$7:BL32),0)</f>
      </c>
      <c r="BO32" s="118">
        <f>IF(BM32&gt;0,IF(BL32&gt;0,BM32/BL32,0),0)</f>
      </c>
      <c r="BP32" s="36"/>
      <c r="BQ32" s="36">
        <v>10372</v>
      </c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/>
      <c r="CB32" s="36">
        <v>1</v>
      </c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46</v>
      </c>
      <c r="C33" s="36"/>
      <c r="D33" s="36"/>
      <c r="E33" s="21">
        <f>IF(D33&gt;0,SUM(D$7:D33)-SUM(C$7:C33),0)</f>
      </c>
      <c r="F33" s="118">
        <f>IF(D33&gt;0,IF(C33&gt;0,D33/C33,0),0)</f>
      </c>
      <c r="G33" s="36"/>
      <c r="H33" s="36"/>
      <c r="I33" s="36">
        <f>IF(H33&gt;0,SUM(H$7:H33)-SUM(G$7:G33),0)</f>
      </c>
      <c r="J33" s="118">
        <f>IF(H33&gt;0,IF(K33&gt;0,H33/K33,0),0)</f>
      </c>
      <c r="K33" s="36"/>
      <c r="L33" s="36"/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/>
      <c r="W33" s="36"/>
      <c r="X33" s="21">
        <f>IF(W33&gt;0,SUM(W$7:W33)-SUM(V$7:V33),0)</f>
      </c>
      <c r="Y33" s="118">
        <f>IF(W33&gt;0,IF(V33&gt;0,W33/V33,0),0)</f>
      </c>
      <c r="Z33" s="36"/>
      <c r="AA33" s="36"/>
      <c r="AB33" s="21">
        <f>IF(AA33&gt;0,SUM(AA$7:AA33)-SUM(Z$7:Z33),0)</f>
      </c>
      <c r="AC33" s="118">
        <f>IF(AA33&gt;0,IF(Z33&gt;0,AA33/Z33,0),0)</f>
      </c>
      <c r="AD33" s="36"/>
      <c r="AE33" s="36"/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/>
      <c r="AP33" s="36"/>
      <c r="AQ33" s="36">
        <f>IF(AP33&gt;0,SUM(AP$7:AP33)-SUM(AO$7:AO33),0)</f>
      </c>
      <c r="AR33" s="118">
        <f>IF(AP33&gt;0,IF(AO33&gt;0,AP33/AO33,0),0)</f>
      </c>
      <c r="AS33" s="36"/>
      <c r="AT33" s="36"/>
      <c r="AU33" s="21">
        <f>IF(AT33&gt;0,SUM(AT$7:AT33)-SUM(AS$7:AS33),0)</f>
      </c>
      <c r="AV33" s="118">
        <f>IF(AT33&gt;0,IF(AS33&gt;0,AT33/AS33,0),0)</f>
      </c>
      <c r="AW33" s="36"/>
      <c r="AX33" s="36"/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/>
      <c r="BI33" s="36"/>
      <c r="BJ33" s="36">
        <f>IF(BI33&gt;0,SUM(BI$7:BI33)-SUM(BH$7:BH33),0)</f>
      </c>
      <c r="BK33" s="118">
        <f>IF(BI33&gt;0,IF(BH33&gt;0,BI33/BH33,0),0)</f>
      </c>
      <c r="BL33" s="36"/>
      <c r="BM33" s="36"/>
      <c r="BN33" s="21">
        <f>IF(BM33&gt;0,SUM(BM$7:BM33)-SUM(BL$7:BL33),0)</f>
      </c>
      <c r="BO33" s="118">
        <f>IF(BM33&gt;0,IF(BL33&gt;0,BM33/BL33,0),0)</f>
      </c>
      <c r="BP33" s="36"/>
      <c r="BQ33" s="36"/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/>
      <c r="CB33" s="36"/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40</v>
      </c>
      <c r="C34" s="36"/>
      <c r="D34" s="36">
        <v>41055</v>
      </c>
      <c r="E34" s="21">
        <f>IF(D34&gt;0,SUM(D$7:D34)-SUM(C$7:C34),0)</f>
      </c>
      <c r="F34" s="118">
        <f>IF(D34&gt;0,IF(C34&gt;0,D34/C34,0),0)</f>
      </c>
      <c r="G34" s="36"/>
      <c r="H34" s="36"/>
      <c r="I34" s="36">
        <f>IF(H34&gt;0,SUM(H$7:H34)-SUM(G$7:G34),0)</f>
      </c>
      <c r="J34" s="118">
        <f>IF(H34&gt;0,IF(K34&gt;0,H34/K34,0),0)</f>
      </c>
      <c r="K34" s="36"/>
      <c r="L34" s="36"/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/>
      <c r="W34" s="36">
        <v>25052</v>
      </c>
      <c r="X34" s="21">
        <f>IF(W34&gt;0,SUM(W$7:W34)-SUM(V$7:V34),0)</f>
      </c>
      <c r="Y34" s="118">
        <f>IF(W34&gt;0,IF(V34&gt;0,W34/V34,0),0)</f>
      </c>
      <c r="Z34" s="36"/>
      <c r="AA34" s="36"/>
      <c r="AB34" s="21">
        <f>IF(AA34&gt;0,SUM(AA$7:AA34)-SUM(Z$7:Z34),0)</f>
      </c>
      <c r="AC34" s="118">
        <f>IF(AA34&gt;0,IF(Z34&gt;0,AA34/Z34,0),0)</f>
      </c>
      <c r="AD34" s="36"/>
      <c r="AE34" s="36"/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/>
      <c r="AP34" s="36">
        <v>18002</v>
      </c>
      <c r="AQ34" s="36">
        <f>IF(AP34&gt;0,SUM(AP$7:AP34)-SUM(AO$7:AO34),0)</f>
      </c>
      <c r="AR34" s="118">
        <f>IF(AP34&gt;0,IF(AO34&gt;0,AP34/AO34,0),0)</f>
      </c>
      <c r="AS34" s="36"/>
      <c r="AT34" s="36"/>
      <c r="AU34" s="21">
        <f>IF(AT34&gt;0,SUM(AT$7:AT34)-SUM(AS$7:AS34),0)</f>
      </c>
      <c r="AV34" s="118">
        <f>IF(AT34&gt;0,IF(AS34&gt;0,AT34/AS34,0),0)</f>
      </c>
      <c r="AW34" s="36"/>
      <c r="AX34" s="36"/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/>
      <c r="BI34" s="36">
        <v>13842</v>
      </c>
      <c r="BJ34" s="36">
        <f>IF(BI34&gt;0,SUM(BI$7:BI34)-SUM(BH$7:BH34),0)</f>
      </c>
      <c r="BK34" s="118">
        <f>IF(BI34&gt;0,IF(BH34&gt;0,BI34/BH34,0),0)</f>
      </c>
      <c r="BL34" s="36"/>
      <c r="BM34" s="36">
        <v>4249</v>
      </c>
      <c r="BN34" s="21">
        <f>IF(BM34&gt;0,SUM(BM$7:BM34)-SUM(BL$7:BL34),0)</f>
      </c>
      <c r="BO34" s="118">
        <f>IF(BM34&gt;0,IF(BL34&gt;0,BM34/BL34,0),0)</f>
      </c>
      <c r="BP34" s="36"/>
      <c r="BQ34" s="36">
        <v>9784</v>
      </c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/>
      <c r="CB34" s="36">
        <v>4049</v>
      </c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41</v>
      </c>
      <c r="C35" s="36"/>
      <c r="D35" s="36">
        <v>18787</v>
      </c>
      <c r="E35" s="21">
        <f>IF(D35&gt;0,SUM(D$7:D35)-SUM(C$7:C35),0)</f>
      </c>
      <c r="F35" s="118">
        <f>IF(D35&gt;0,IF(C35&gt;0,D35/C35,0),0)</f>
      </c>
      <c r="G35" s="36"/>
      <c r="H35" s="36"/>
      <c r="I35" s="36">
        <f>IF(H35&gt;0,SUM(H$7:H35)-SUM(G$7:G35),0)</f>
      </c>
      <c r="J35" s="118">
        <f>IF(H35&gt;0,IF(K35&gt;0,H35/K35,0),0)</f>
      </c>
      <c r="K35" s="36"/>
      <c r="L35" s="36"/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/>
      <c r="W35" s="36">
        <v>21062</v>
      </c>
      <c r="X35" s="21">
        <f>IF(W35&gt;0,SUM(W$7:W35)-SUM(V$7:V35),0)</f>
      </c>
      <c r="Y35" s="118">
        <f>IF(W35&gt;0,IF(V35&gt;0,W35/V35,0),0)</f>
      </c>
      <c r="Z35" s="36"/>
      <c r="AA35" s="36"/>
      <c r="AB35" s="21">
        <f>IF(AA35&gt;0,SUM(AA$7:AA35)-SUM(Z$7:Z35),0)</f>
      </c>
      <c r="AC35" s="118">
        <f>IF(AA35&gt;0,IF(Z35&gt;0,AA35/Z35,0),0)</f>
      </c>
      <c r="AD35" s="36"/>
      <c r="AE35" s="36"/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/>
      <c r="AP35" s="36">
        <v>18882</v>
      </c>
      <c r="AQ35" s="36">
        <f>IF(AP35&gt;0,SUM(AP$7:AP35)-SUM(AO$7:AO35),0)</f>
      </c>
      <c r="AR35" s="118">
        <f>IF(AP35&gt;0,IF(AO35&gt;0,AP35/AO35,0),0)</f>
      </c>
      <c r="AS35" s="36"/>
      <c r="AT35" s="36"/>
      <c r="AU35" s="21">
        <f>IF(AT35&gt;0,SUM(AT$7:AT35)-SUM(AS$7:AS35),0)</f>
      </c>
      <c r="AV35" s="118">
        <f>IF(AT35&gt;0,IF(AS35&gt;0,AT35/AS35,0),0)</f>
      </c>
      <c r="AW35" s="36"/>
      <c r="AX35" s="36"/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/>
      <c r="BI35" s="36">
        <v>13964</v>
      </c>
      <c r="BJ35" s="36">
        <f>IF(BI35&gt;0,SUM(BI$7:BI35)-SUM(BH$7:BH35),0)</f>
      </c>
      <c r="BK35" s="118">
        <f>IF(BI35&gt;0,IF(BH35&gt;0,BI35/BH35,0),0)</f>
      </c>
      <c r="BL35" s="36"/>
      <c r="BM35" s="36">
        <v>4918</v>
      </c>
      <c r="BN35" s="21">
        <f>IF(BM35&gt;0,SUM(BM$7:BM35)-SUM(BL$7:BL35),0)</f>
      </c>
      <c r="BO35" s="118">
        <f>IF(BM35&gt;0,IF(BL35&gt;0,BM35/BL35,0),0)</f>
      </c>
      <c r="BP35" s="36"/>
      <c r="BQ35" s="36">
        <v>2958</v>
      </c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/>
      <c r="CB35" s="36">
        <v>5734</v>
      </c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42</v>
      </c>
      <c r="C36" s="36"/>
      <c r="D36" s="36"/>
      <c r="E36" s="21">
        <f>IF(D36&gt;0,SUM(D$7:D36)-SUM(C$7:C36),0)</f>
      </c>
      <c r="F36" s="118">
        <f>IF(D36&gt;0,IF(C36&gt;0,D36/C36,0),0)</f>
      </c>
      <c r="G36" s="36"/>
      <c r="H36" s="36"/>
      <c r="I36" s="36">
        <f>IF(H36&gt;0,SUM(H$7:H36)-SUM(G$7:G36),0)</f>
      </c>
      <c r="J36" s="118">
        <f>IF(H36&gt;0,IF(K36&gt;0,H36/K36,0),0)</f>
      </c>
      <c r="K36" s="36"/>
      <c r="L36" s="36"/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/>
      <c r="W36" s="36"/>
      <c r="X36" s="21">
        <f>IF(W36&gt;0,SUM(W$7:W36)-SUM(V$7:V36),0)</f>
      </c>
      <c r="Y36" s="118">
        <f>IF(W36&gt;0,IF(V36&gt;0,W36/V36,0),0)</f>
      </c>
      <c r="Z36" s="36"/>
      <c r="AA36" s="36"/>
      <c r="AB36" s="21">
        <f>IF(AA36&gt;0,SUM(AA$7:AA36)-SUM(Z$7:Z36),0)</f>
      </c>
      <c r="AC36" s="118">
        <f>IF(AA36&gt;0,IF(Z36&gt;0,AA36/Z36,0),0)</f>
      </c>
      <c r="AD36" s="36"/>
      <c r="AE36" s="36"/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/>
      <c r="AP36" s="36"/>
      <c r="AQ36" s="36">
        <f>IF(AP36&gt;0,SUM(AP$7:AP36)-SUM(AO$7:AO36),0)</f>
      </c>
      <c r="AR36" s="118">
        <f>IF(AP36&gt;0,IF(AO36&gt;0,AP36/AO36,0),0)</f>
      </c>
      <c r="AS36" s="36"/>
      <c r="AT36" s="36"/>
      <c r="AU36" s="21">
        <f>IF(AT36&gt;0,SUM(AT$7:AT36)-SUM(AS$7:AS36),0)</f>
      </c>
      <c r="AV36" s="118">
        <f>IF(AT36&gt;0,IF(AS36&gt;0,AT36/AS36,0),0)</f>
      </c>
      <c r="AW36" s="36"/>
      <c r="AX36" s="36"/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/>
      <c r="BI36" s="36"/>
      <c r="BJ36" s="36">
        <f>IF(BI36&gt;0,SUM(BI$7:BI36)-SUM(BH$7:BH36),0)</f>
      </c>
      <c r="BK36" s="118">
        <f>IF(BI36&gt;0,IF(BH36&gt;0,BI36/BH36,0),0)</f>
      </c>
      <c r="BL36" s="36"/>
      <c r="BM36" s="36"/>
      <c r="BN36" s="21">
        <f>IF(BM36&gt;0,SUM(BM$7:BM36)-SUM(BL$7:BL36),0)</f>
      </c>
      <c r="BO36" s="118">
        <f>IF(BM36&gt;0,IF(BL36&gt;0,BM36/BL36,0),0)</f>
      </c>
      <c r="BP36" s="36"/>
      <c r="BQ36" s="36"/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/>
      <c r="CB36" s="36"/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43</v>
      </c>
      <c r="C37" s="36"/>
      <c r="D37" s="36"/>
      <c r="E37" s="21">
        <f>IF(D37&gt;0,SUM(D$7:D37)-SUM(C$7:C37),0)</f>
      </c>
      <c r="F37" s="118">
        <f>IF(D37&gt;0,IF(C37&gt;0,D37/C37,0),0)</f>
      </c>
      <c r="G37" s="36"/>
      <c r="H37" s="36"/>
      <c r="I37" s="36">
        <f>IF(H37&gt;0,SUM(H$7:H37)-SUM(G$7:G37),0)</f>
      </c>
      <c r="J37" s="118">
        <f>IF(H37&gt;0,IF(G37&gt;0,H37/G37,0),0)</f>
      </c>
      <c r="K37" s="36"/>
      <c r="L37" s="36"/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/>
      <c r="W37" s="36"/>
      <c r="X37" s="21">
        <f>IF(W37&gt;0,SUM(W$7:W37)-SUM(V$7:V37),0)</f>
      </c>
      <c r="Y37" s="118">
        <f>IF(W37&gt;0,IF(V37&gt;0,W37/V37,0),0)</f>
      </c>
      <c r="Z37" s="36"/>
      <c r="AA37" s="36"/>
      <c r="AB37" s="21">
        <f>IF(AA37&gt;0,SUM(AA$7:AA37)-SUM(Z$7:Z37),0)</f>
      </c>
      <c r="AC37" s="118">
        <f>IF(AA37&gt;0,IF(Z37&gt;0,AA37/Z37,0),0)</f>
      </c>
      <c r="AD37" s="36"/>
      <c r="AE37" s="36"/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/>
      <c r="AP37" s="36"/>
      <c r="AQ37" s="36">
        <f>IF(AP37&gt;0,SUM(AP$7:AP37)-SUM(AO$7:AO37),0)</f>
      </c>
      <c r="AR37" s="118">
        <f>IF(AP37&gt;0,IF(AO37&gt;0,AP37/AO37,0),0)</f>
      </c>
      <c r="AS37" s="36"/>
      <c r="AT37" s="36"/>
      <c r="AU37" s="21">
        <f>IF(AT37&gt;0,SUM(AT$7:AT37)-SUM(AS$7:AS37),0)</f>
      </c>
      <c r="AV37" s="118">
        <f>IF(AT37&gt;0,IF(AS37&gt;0,AT37/AS37,0),0)</f>
      </c>
      <c r="AW37" s="36"/>
      <c r="AX37" s="36"/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/>
      <c r="BI37" s="36"/>
      <c r="BJ37" s="36">
        <f>IF(BI37&gt;0,SUM(BI$7:BI37)-SUM(BH$7:BH37),0)</f>
      </c>
      <c r="BK37" s="118">
        <f>IF(BI37&gt;0,IF(BH37&gt;0,BI37/BH37,0),0)</f>
      </c>
      <c r="BL37" s="36"/>
      <c r="BM37" s="36"/>
      <c r="BN37" s="21">
        <f>IF(BM37&gt;0,SUM(BM$7:BM37)-SUM(BL$7:BL37),0)</f>
      </c>
      <c r="BO37" s="118">
        <f>IF(BM37&gt;0,IF(BL37&gt;0,BM37/BL37,0),0)</f>
      </c>
      <c r="BP37" s="36"/>
      <c r="BQ37" s="36"/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/>
      <c r="CB37" s="36"/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CB38-CA38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SUM(O38/0.7)</f>
      </c>
      <c r="P39" s="38">
        <f>SUM(P38/0.7)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SUM(AH38/0.74)</f>
      </c>
      <c r="AI39" s="38">
        <f>SUM(AI38/0.7)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SUM(BA38/0.7)</f>
      </c>
      <c r="BB39" s="38">
        <f>SUM(BB38/0.7)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SUM(BT38/0.74)</f>
      </c>
      <c r="BU39" s="38">
        <f>SUM(BU38/0.7)</f>
      </c>
      <c r="BV39" s="4"/>
      <c r="BW39" s="92"/>
      <c r="BX39" s="1"/>
      <c r="BY39" s="4"/>
      <c r="BZ39" s="1"/>
      <c r="CA39" s="38">
        <f>SUM(CA38/0.74)</f>
      </c>
      <c r="CB39" s="38">
        <f>SUM(CB38/0.7)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43102</v>
      </c>
      <c r="C5" s="21">
        <v>116903</v>
      </c>
      <c r="D5" s="21">
        <f>SUM(C5:C5)-(F5*1)</f>
      </c>
      <c r="E5" s="21">
        <f>C5/1</f>
      </c>
      <c r="F5" s="22">
        <f>$F$31/$G$30</f>
      </c>
      <c r="G5" s="23">
        <v>1</v>
      </c>
      <c r="H5" s="20">
        <v>43102</v>
      </c>
      <c r="I5" s="24">
        <v>17208</v>
      </c>
      <c r="J5" s="21">
        <f>SUM(I5:I5)-(L5*G5)</f>
      </c>
      <c r="K5" s="21">
        <f>I5/1</f>
      </c>
      <c r="L5" s="21">
        <f>$L$31/$G$30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43103</v>
      </c>
      <c r="C6" s="21">
        <v>42972</v>
      </c>
      <c r="D6" s="21">
        <f>SUM(C$5:C6)-(F6*G6)</f>
      </c>
      <c r="E6" s="21">
        <f>SUM(C$5:C6)/G6</f>
      </c>
      <c r="F6" s="22">
        <f>$F$31/$G$30</f>
      </c>
      <c r="G6" s="23">
        <v>2</v>
      </c>
      <c r="H6" s="20">
        <v>43103</v>
      </c>
      <c r="I6" s="24">
        <v>3812</v>
      </c>
      <c r="J6" s="21">
        <f>SUM(I$5:I6)-(L6*G6)</f>
      </c>
      <c r="K6" s="21">
        <f>SUM(I$5:I6)/G6</f>
      </c>
      <c r="L6" s="21">
        <f>$L$31/$G$30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43104</v>
      </c>
      <c r="C7" s="21">
        <v>47617</v>
      </c>
      <c r="D7" s="21">
        <f>SUM(C$5:C7)-(F7*G7)</f>
      </c>
      <c r="E7" s="21">
        <f>SUM(C$5:C7)/G7</f>
      </c>
      <c r="F7" s="22">
        <f>$F$31/$G$30</f>
      </c>
      <c r="G7" s="23">
        <v>3</v>
      </c>
      <c r="H7" s="20">
        <v>43104</v>
      </c>
      <c r="I7" s="24">
        <v>8217</v>
      </c>
      <c r="J7" s="21">
        <f>SUM(I$5:I7)-(L7*G7)</f>
      </c>
      <c r="K7" s="21">
        <f>SUM(I$5:I7)/G7</f>
      </c>
      <c r="L7" s="21">
        <f>$L$31/$G$30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43105</v>
      </c>
      <c r="C8" s="21">
        <v>46399</v>
      </c>
      <c r="D8" s="21">
        <f>SUM(C$5:C8)-(F8*G8)</f>
      </c>
      <c r="E8" s="21">
        <f>SUM(C$5:C8)/G8</f>
      </c>
      <c r="F8" s="22">
        <f>$F$31/$G$30</f>
      </c>
      <c r="G8" s="23">
        <v>4</v>
      </c>
      <c r="H8" s="20">
        <v>43105</v>
      </c>
      <c r="I8" s="24">
        <v>15660</v>
      </c>
      <c r="J8" s="21">
        <f>SUM(I$5:I8)-(L8*G8)</f>
      </c>
      <c r="K8" s="21">
        <f>SUM(I$5:I8)/G8</f>
      </c>
      <c r="L8" s="21">
        <f>$L$31/$G$30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43106</v>
      </c>
      <c r="C9" s="21">
        <v>26985</v>
      </c>
      <c r="D9" s="21">
        <f>SUM(C$5:C9)-(F9*G9)</f>
      </c>
      <c r="E9" s="21">
        <f>SUM(C$5:C9)/G9</f>
      </c>
      <c r="F9" s="22">
        <f>$F$31/$G$30</f>
      </c>
      <c r="G9" s="23">
        <v>5</v>
      </c>
      <c r="H9" s="20">
        <v>43106</v>
      </c>
      <c r="I9" s="24">
        <v>13604</v>
      </c>
      <c r="J9" s="21">
        <f>SUM(I$5:I9)-(L9*G9)</f>
      </c>
      <c r="K9" s="21">
        <f>SUM(I$5:I9)/G9</f>
      </c>
      <c r="L9" s="21">
        <f>$L$31/$G$30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43108</v>
      </c>
      <c r="C10" s="21">
        <v>42265</v>
      </c>
      <c r="D10" s="21">
        <f>SUM(C$5:C10)-(F10*G10)</f>
      </c>
      <c r="E10" s="21">
        <f>SUM(C$5:C10)/G10</f>
      </c>
      <c r="F10" s="22">
        <f>$F$31/$G$30</f>
      </c>
      <c r="G10" s="23">
        <v>6</v>
      </c>
      <c r="H10" s="20">
        <v>43108</v>
      </c>
      <c r="I10" s="24">
        <v>7132</v>
      </c>
      <c r="J10" s="21">
        <f>SUM(I$5:I10)-(L10*G10)</f>
      </c>
      <c r="K10" s="21">
        <f>SUM(I$5:I10)/G10</f>
      </c>
      <c r="L10" s="21">
        <f>$L$31/$G$30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43109</v>
      </c>
      <c r="C11" s="21">
        <v>33455</v>
      </c>
      <c r="D11" s="21">
        <f>SUM(C$5:C11)-(F11*G11)</f>
      </c>
      <c r="E11" s="21">
        <f>SUM(C$5:C11)/G11</f>
      </c>
      <c r="F11" s="22">
        <f>$F$31/$G$30</f>
      </c>
      <c r="G11" s="23">
        <v>7</v>
      </c>
      <c r="H11" s="20">
        <v>43109</v>
      </c>
      <c r="I11" s="24">
        <v>10051</v>
      </c>
      <c r="J11" s="21">
        <f>SUM(I$5:I11)-(L11*G11)</f>
      </c>
      <c r="K11" s="21">
        <f>SUM(I$5:I11)/G11</f>
      </c>
      <c r="L11" s="21">
        <f>$L$31/$G$30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43110</v>
      </c>
      <c r="C12" s="21">
        <v>44652</v>
      </c>
      <c r="D12" s="21">
        <f>SUM(C$5:C12)-(F12*G12)</f>
      </c>
      <c r="E12" s="21">
        <f>SUM(C$5:C12)/G12</f>
      </c>
      <c r="F12" s="22">
        <f>$F$31/$G$30</f>
      </c>
      <c r="G12" s="23">
        <v>8</v>
      </c>
      <c r="H12" s="20">
        <v>43110</v>
      </c>
      <c r="I12" s="24">
        <v>17796</v>
      </c>
      <c r="J12" s="21">
        <f>SUM(I$5:I12)-(L12*G12)</f>
      </c>
      <c r="K12" s="21">
        <f>SUM(I$5:I12)/G12</f>
      </c>
      <c r="L12" s="21">
        <f>$L$31/$G$30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43111</v>
      </c>
      <c r="C13" s="22">
        <v>34355</v>
      </c>
      <c r="D13" s="21">
        <f>SUM(C$5:C13)-(F13*G13)</f>
      </c>
      <c r="E13" s="21">
        <f>SUM(C$5:C13)/G13</f>
      </c>
      <c r="F13" s="22">
        <f>$F$31/$G$30</f>
      </c>
      <c r="G13" s="23">
        <v>9</v>
      </c>
      <c r="H13" s="20">
        <v>43111</v>
      </c>
      <c r="I13" s="24">
        <v>18039</v>
      </c>
      <c r="J13" s="21">
        <f>SUM(I$5:I13)-(L13*G13)</f>
      </c>
      <c r="K13" s="21">
        <f>SUM(I$5:I13)/G13</f>
      </c>
      <c r="L13" s="21">
        <f>$L$31/$G$30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43112</v>
      </c>
      <c r="C14" s="22">
        <v>27725</v>
      </c>
      <c r="D14" s="21">
        <f>SUM(C$5:C14)-(F14*G14)</f>
      </c>
      <c r="E14" s="21">
        <f>SUM(C$5:C14)/G14</f>
      </c>
      <c r="F14" s="22">
        <f>$F$31/$G$30</f>
      </c>
      <c r="G14" s="23">
        <v>10</v>
      </c>
      <c r="H14" s="20">
        <v>43112</v>
      </c>
      <c r="I14" s="24">
        <v>26081</v>
      </c>
      <c r="J14" s="21">
        <f>SUM(I$5:I14)-(L14*G14)</f>
      </c>
      <c r="K14" s="21">
        <f>SUM(I$5:I14)/G14</f>
      </c>
      <c r="L14" s="21">
        <f>$L$31/$G$30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43113</v>
      </c>
      <c r="C15" s="22">
        <v>28801</v>
      </c>
      <c r="D15" s="21">
        <f>SUM(C$5:C15)-(F15*G15)</f>
      </c>
      <c r="E15" s="21">
        <f>SUM(C$5:C15)/G15</f>
      </c>
      <c r="F15" s="22">
        <f>$F$31/$G$30</f>
      </c>
      <c r="G15" s="23">
        <v>11</v>
      </c>
      <c r="H15" s="20">
        <v>43113</v>
      </c>
      <c r="I15" s="24">
        <v>10330</v>
      </c>
      <c r="J15" s="21">
        <f>SUM(I$5:I15)-(L15*G15)</f>
      </c>
      <c r="K15" s="21">
        <f>SUM(I$5:I15)/G15</f>
      </c>
      <c r="L15" s="21">
        <f>$L$31/$G$30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43115</v>
      </c>
      <c r="C16" s="22">
        <v>43882</v>
      </c>
      <c r="D16" s="21">
        <f>SUM(C$5:C16)-(F16*G16)</f>
      </c>
      <c r="E16" s="21">
        <f>SUM(C$5:C16)/G16</f>
      </c>
      <c r="F16" s="22">
        <f>$F$31/$G$30</f>
      </c>
      <c r="G16" s="23">
        <v>12</v>
      </c>
      <c r="H16" s="20">
        <v>43115</v>
      </c>
      <c r="I16" s="24">
        <v>14385</v>
      </c>
      <c r="J16" s="21">
        <f>SUM(I$5:I16)-(L16*G16)</f>
      </c>
      <c r="K16" s="21">
        <f>SUM(I$5:I16)/G16</f>
      </c>
      <c r="L16" s="21">
        <f>$L$31/$G$30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43116</v>
      </c>
      <c r="C17" s="22">
        <v>37147</v>
      </c>
      <c r="D17" s="21">
        <f>SUM(C$5:C17)-(F17*G17)</f>
      </c>
      <c r="E17" s="21">
        <f>SUM(C$5:C17)/G17</f>
      </c>
      <c r="F17" s="22">
        <f>$F$31/$G$30</f>
      </c>
      <c r="G17" s="23">
        <v>13</v>
      </c>
      <c r="H17" s="20">
        <v>43116</v>
      </c>
      <c r="I17" s="24">
        <v>17316</v>
      </c>
      <c r="J17" s="21">
        <f>SUM(I$5:I17)-(L17*G17)</f>
      </c>
      <c r="K17" s="21">
        <f>SUM(I$5:I17)/G17</f>
      </c>
      <c r="L17" s="21">
        <f>$L$31/$G$30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43117</v>
      </c>
      <c r="C18" s="22">
        <v>59634</v>
      </c>
      <c r="D18" s="21">
        <f>SUM(C$5:C18)-(F18*G18)</f>
      </c>
      <c r="E18" s="21">
        <f>SUM(C$5:C18)/G18</f>
      </c>
      <c r="F18" s="22">
        <f>$F$31/$G$30</f>
      </c>
      <c r="G18" s="23">
        <v>14</v>
      </c>
      <c r="H18" s="20">
        <v>43117</v>
      </c>
      <c r="I18" s="24">
        <v>25704</v>
      </c>
      <c r="J18" s="21">
        <f>SUM(I$5:I18)-(L18*G18)</f>
      </c>
      <c r="K18" s="21">
        <f>SUM(I$5:I18)/G18</f>
      </c>
      <c r="L18" s="21">
        <f>$L$31/$G$30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43118</v>
      </c>
      <c r="C19" s="21">
        <v>35061</v>
      </c>
      <c r="D19" s="21">
        <f>SUM(C$5:C19)-(F19*G19)</f>
      </c>
      <c r="E19" s="21">
        <f>SUM(C$5:C19)/G19</f>
      </c>
      <c r="F19" s="22">
        <f>$F$31/$G$30</f>
      </c>
      <c r="G19" s="23">
        <v>15</v>
      </c>
      <c r="H19" s="20">
        <v>43118</v>
      </c>
      <c r="I19" s="24">
        <v>34551</v>
      </c>
      <c r="J19" s="21">
        <f>SUM(I$5:I19)-(L19*G19)</f>
      </c>
      <c r="K19" s="21">
        <f>SUM(I$5:I19)/G19</f>
      </c>
      <c r="L19" s="21">
        <f>$L$31/$G$30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43119</v>
      </c>
      <c r="C20" s="22">
        <v>23316</v>
      </c>
      <c r="D20" s="21">
        <f>SUM(C$5:C20)-(F20*G20)</f>
      </c>
      <c r="E20" s="21">
        <f>SUM(C$5:C20)/G20</f>
      </c>
      <c r="F20" s="22">
        <f>$F$31/$G$30</f>
      </c>
      <c r="G20" s="23">
        <v>16</v>
      </c>
      <c r="H20" s="20">
        <v>43119</v>
      </c>
      <c r="I20" s="24">
        <v>23818</v>
      </c>
      <c r="J20" s="21">
        <f>SUM(I$5:I20)-(L20*G20)</f>
      </c>
      <c r="K20" s="21">
        <f>SUM(I$5:I20)/G20</f>
      </c>
      <c r="L20" s="21">
        <f>$L$31/$G$30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43120</v>
      </c>
      <c r="C21" s="22">
        <v>61911</v>
      </c>
      <c r="D21" s="21">
        <f>SUM(C$5:C21)-(F21*G21)</f>
      </c>
      <c r="E21" s="21">
        <f>SUM(C$5:C21)/G21</f>
      </c>
      <c r="F21" s="22">
        <f>$F$31/$G$30</f>
      </c>
      <c r="G21" s="23">
        <v>17</v>
      </c>
      <c r="H21" s="20">
        <v>43120</v>
      </c>
      <c r="I21" s="24">
        <v>27344</v>
      </c>
      <c r="J21" s="21">
        <f>SUM(I$5:I21)-(L21*G21)</f>
      </c>
      <c r="K21" s="21">
        <f>SUM(I$5:I21)/G21</f>
      </c>
      <c r="L21" s="21">
        <f>$L$31/$G$30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43122</v>
      </c>
      <c r="C22" s="22">
        <v>47118</v>
      </c>
      <c r="D22" s="21">
        <f>SUM(C$5:C22)-(F22*G22)</f>
      </c>
      <c r="E22" s="21">
        <f>SUM(C$5:C22)/G22</f>
      </c>
      <c r="F22" s="22">
        <f>$F$31/$G$30</f>
      </c>
      <c r="G22" s="23">
        <v>18</v>
      </c>
      <c r="H22" s="20">
        <v>43122</v>
      </c>
      <c r="I22" s="24">
        <v>12339</v>
      </c>
      <c r="J22" s="21">
        <f>SUM(I$5:I22)-(L22*G22)</f>
      </c>
      <c r="K22" s="21">
        <f>SUM(I$5:I22)/G22</f>
      </c>
      <c r="L22" s="21">
        <f>$L$31/$G$30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43123</v>
      </c>
      <c r="C23" s="22">
        <v>45835</v>
      </c>
      <c r="D23" s="21">
        <f>SUM(C$5:C23)-(F23*G23)</f>
      </c>
      <c r="E23" s="21">
        <f>SUM(C$5:C23)/G23</f>
      </c>
      <c r="F23" s="22">
        <f>$F$31/$G$30</f>
      </c>
      <c r="G23" s="23">
        <v>19</v>
      </c>
      <c r="H23" s="20">
        <v>43123</v>
      </c>
      <c r="I23" s="24">
        <v>23586</v>
      </c>
      <c r="J23" s="21">
        <f>SUM(I$5:I23)-(L23*G23)</f>
      </c>
      <c r="K23" s="21">
        <f>SUM(I$5:I23)/G23</f>
      </c>
      <c r="L23" s="21">
        <f>$L$31/$G$30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43124</v>
      </c>
      <c r="C24" s="22">
        <v>65888</v>
      </c>
      <c r="D24" s="21">
        <f>SUM(C$5:C24)-(F24*G24)</f>
      </c>
      <c r="E24" s="21">
        <f>SUM(C$5:C24)/G24</f>
      </c>
      <c r="F24" s="22">
        <f>$F$31/$G$30</f>
      </c>
      <c r="G24" s="23">
        <v>20</v>
      </c>
      <c r="H24" s="20">
        <v>43124</v>
      </c>
      <c r="I24" s="24">
        <v>33495</v>
      </c>
      <c r="J24" s="21">
        <f>SUM(I$5:I24)-(L24*G24)</f>
      </c>
      <c r="K24" s="21">
        <f>SUM(I$5:I24)/G24</f>
      </c>
      <c r="L24" s="21">
        <f>$L$31/$G$30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43125</v>
      </c>
      <c r="C25" s="22">
        <v>44857</v>
      </c>
      <c r="D25" s="21">
        <f>SUM(C$5:C25)-(F25*G25)</f>
      </c>
      <c r="E25" s="21">
        <f>SUM(C$5:C25)/G25</f>
      </c>
      <c r="F25" s="22">
        <f>$F$31/$G$30</f>
      </c>
      <c r="G25" s="23">
        <v>21</v>
      </c>
      <c r="H25" s="20">
        <v>43125</v>
      </c>
      <c r="I25" s="24">
        <v>38663</v>
      </c>
      <c r="J25" s="21">
        <f>SUM(I$5:I25)-(L25*G25)</f>
      </c>
      <c r="K25" s="21">
        <f>SUM(I$5:I25)/G25</f>
      </c>
      <c r="L25" s="21">
        <f>$L$31/$G$30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43126</v>
      </c>
      <c r="C26" s="22">
        <v>23518</v>
      </c>
      <c r="D26" s="21">
        <f>SUM(C$5:C26)-(F26*G26)</f>
      </c>
      <c r="E26" s="21">
        <f>SUM(C$5:C26)/G26</f>
      </c>
      <c r="F26" s="22">
        <f>$F$31/$G$30</f>
      </c>
      <c r="G26" s="23">
        <v>22</v>
      </c>
      <c r="H26" s="20">
        <v>43126</v>
      </c>
      <c r="I26" s="24">
        <v>11805</v>
      </c>
      <c r="J26" s="21">
        <f>SUM(I$5:I26)-(L26*G26)</f>
      </c>
      <c r="K26" s="21">
        <f>SUM(I$5:I26)/G26</f>
      </c>
      <c r="L26" s="21">
        <f>$L$31/$G$30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43127</v>
      </c>
      <c r="C27" s="22">
        <v>57603</v>
      </c>
      <c r="D27" s="21">
        <f>SUM(C$5:C27)-(F27*G27)</f>
      </c>
      <c r="E27" s="21">
        <f>SUM(C$5:C27)/G27</f>
      </c>
      <c r="F27" s="22">
        <f>$F$31/$G$30</f>
      </c>
      <c r="G27" s="23">
        <v>23</v>
      </c>
      <c r="H27" s="20">
        <v>43127</v>
      </c>
      <c r="I27" s="24">
        <v>27531</v>
      </c>
      <c r="J27" s="21">
        <f>SUM(I$5:I27)-(L27*G27)</f>
      </c>
      <c r="K27" s="21">
        <f>SUM(I$5:I27)/G27</f>
      </c>
      <c r="L27" s="21">
        <f>$L$31/$G$30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43129</v>
      </c>
      <c r="C28" s="22">
        <v>55743</v>
      </c>
      <c r="D28" s="21">
        <f>SUM(C$5:C28)-(F28*G28)</f>
      </c>
      <c r="E28" s="21">
        <f>SUM(C$5:C28)/G28</f>
      </c>
      <c r="F28" s="22">
        <f>$F$31/$G$30</f>
      </c>
      <c r="G28" s="23">
        <v>24</v>
      </c>
      <c r="H28" s="20">
        <v>43129</v>
      </c>
      <c r="I28" s="24">
        <v>55329</v>
      </c>
      <c r="J28" s="21">
        <f>SUM(I$5:I28)-(L28*G28)</f>
      </c>
      <c r="K28" s="21">
        <f>SUM(I$5:I28)/G28</f>
      </c>
      <c r="L28" s="21">
        <f>$L$31/$G$30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20">
        <v>43130</v>
      </c>
      <c r="C29" s="22">
        <v>36471</v>
      </c>
      <c r="D29" s="21">
        <f>SUM(C$5:C29)-(F29*G29)</f>
      </c>
      <c r="E29" s="21">
        <f>SUM(C$5:C29)/G29</f>
      </c>
      <c r="F29" s="22">
        <f>$F$31/$G$30</f>
      </c>
      <c r="G29" s="23">
        <v>25</v>
      </c>
      <c r="H29" s="20">
        <v>43130</v>
      </c>
      <c r="I29" s="24">
        <v>32028</v>
      </c>
      <c r="J29" s="21">
        <f>SUM(I$5:I29)-(L29*G29)</f>
      </c>
      <c r="K29" s="21">
        <f>SUM(I$5:I29)/G29</f>
      </c>
      <c r="L29" s="21">
        <f>$L$31/$G$30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20">
        <v>43131</v>
      </c>
      <c r="C30" s="22">
        <v>23843</v>
      </c>
      <c r="D30" s="21">
        <f>SUM(C$5:C30)-(F30*G30)</f>
      </c>
      <c r="E30" s="21">
        <f>SUM(C$5:C30)/G30</f>
      </c>
      <c r="F30" s="22">
        <f>$F$31/$G$30</f>
      </c>
      <c r="G30" s="23">
        <v>26</v>
      </c>
      <c r="H30" s="20">
        <v>43131</v>
      </c>
      <c r="I30" s="24">
        <v>8684</v>
      </c>
      <c r="J30" s="21">
        <f>SUM(I$5:I30)-(L30*G30)</f>
      </c>
      <c r="K30" s="21">
        <f>SUM(I$5:I30)/G30</f>
      </c>
      <c r="L30" s="21">
        <f>$L$31/$G$30</f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20.1">
      <c r="A31" s="1"/>
      <c r="B31" s="35" t="s">
        <v>15</v>
      </c>
      <c r="C31" s="24">
        <f>SUM(C5:C30)</f>
      </c>
      <c r="D31" s="15"/>
      <c r="E31" s="15"/>
      <c r="F31" s="22">
        <v>1200000</v>
      </c>
      <c r="G31" s="32"/>
      <c r="H31" s="35" t="s">
        <v>15</v>
      </c>
      <c r="I31" s="24">
        <f>SUM(I5:I30)</f>
      </c>
      <c r="J31" s="36"/>
      <c r="K31" s="36"/>
      <c r="L31" s="21">
        <v>400000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9.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46"/>
      <c r="B35" s="47"/>
      <c r="C35" s="48"/>
      <c r="D35" s="48"/>
      <c r="E35" s="4"/>
      <c r="F35" s="4"/>
      <c r="G35" s="4"/>
      <c r="H35" s="7"/>
      <c r="I35" s="38"/>
      <c r="J35" s="49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9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5">
    <mergeCell ref="B1:F2"/>
    <mergeCell ref="H1:L2"/>
    <mergeCell ref="B3:F3"/>
    <mergeCell ref="H3:L3"/>
    <mergeCell ref="A35:D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23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48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44</v>
      </c>
      <c r="C7" s="36"/>
      <c r="D7" s="36"/>
      <c r="E7" s="21">
        <f>IF(D7&gt;0,SUM(D$7:D7)-SUM(C$7:C7),0)</f>
      </c>
      <c r="F7" s="118">
        <f>IF(D7&gt;0,IF(C7&gt;0,D7/C7,0),0)</f>
      </c>
      <c r="G7" s="36"/>
      <c r="H7" s="36"/>
      <c r="I7" s="36">
        <f>IF(H7&gt;0,SUM(H$7:H7)-SUM(G$7:G7),0)</f>
      </c>
      <c r="J7" s="118">
        <f>IF(H7&gt;0,IF(G7&gt;0,H7/G7,0),0)</f>
      </c>
      <c r="K7" s="36"/>
      <c r="L7" s="36"/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/>
      <c r="W7" s="36"/>
      <c r="X7" s="21">
        <f>IF(W7&gt;0,SUM(W$7:W7)-SUM(V$7:V7),0)</f>
      </c>
      <c r="Y7" s="118">
        <f>IF(W7&gt;0,IF(V7&gt;0,W7/V7,0),0)</f>
      </c>
      <c r="Z7" s="36"/>
      <c r="AA7" s="36"/>
      <c r="AB7" s="21">
        <f>IF(AA7&gt;0,SUM(AA$7:AA7)-SUM(Z$7:Z7),0)</f>
      </c>
      <c r="AC7" s="118">
        <f>IF(AA7&gt;0,IF(Z7&gt;0,AA7/Z7,0),0)</f>
      </c>
      <c r="AD7" s="36"/>
      <c r="AE7" s="36"/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/>
      <c r="AP7" s="36"/>
      <c r="AQ7" s="36">
        <f>IF(AP7&gt;0,SUM(AP$7:AP7)-SUM(AO$7:AO7),0)</f>
      </c>
      <c r="AR7" s="118">
        <f>IF(AP7&gt;0,IF(AO7&gt;0,AP7/AO7,0),0)</f>
      </c>
      <c r="AS7" s="36"/>
      <c r="AT7" s="36"/>
      <c r="AU7" s="21">
        <f>IF(AT7&gt;0,SUM(AT$7:AT7)-SUM(AS$7:AS7),0)</f>
      </c>
      <c r="AV7" s="118">
        <f>IF(AT7&gt;0,IF(AS7&gt;0,AT7/AS7,0),0)</f>
      </c>
      <c r="AW7" s="36"/>
      <c r="AX7" s="36"/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/>
      <c r="BI7" s="36"/>
      <c r="BJ7" s="36">
        <f>IF(BI7&gt;0,SUM(BI$7:BI7)-SUM(BH$7:BH7),0)</f>
      </c>
      <c r="BK7" s="118">
        <f>IF(BI7&gt;0,IF(BH7&gt;0,BI7/BH7,0),0)</f>
      </c>
      <c r="BL7" s="36"/>
      <c r="BM7" s="36"/>
      <c r="BN7" s="21">
        <f>IF(BM7&gt;0,SUM(BM$7:BM7)-SUM(BL$7:BL7),0)</f>
      </c>
      <c r="BO7" s="118">
        <f>IF(BM7&gt;0,IF(BL7&gt;0,BM7/BL7,0),0)</f>
      </c>
      <c r="BP7" s="36"/>
      <c r="BQ7" s="36"/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/>
      <c r="CB7" s="36"/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45</v>
      </c>
      <c r="C8" s="36">
        <v>12900</v>
      </c>
      <c r="D8" s="36">
        <v>7087</v>
      </c>
      <c r="E8" s="21">
        <f>IF(D8&gt;0,SUM(D$7:D8)-SUM(C$7:C8),0)</f>
      </c>
      <c r="F8" s="118">
        <f>IF(D8&gt;0,IF(C8&gt;0,D8/C8,0),0)</f>
      </c>
      <c r="G8" s="36">
        <v>12900</v>
      </c>
      <c r="H8" s="122">
        <v>10863</v>
      </c>
      <c r="I8" s="36">
        <f>IF(H8&gt;0,SUM(H$7:H8)-SUM(G$7:G8),0)</f>
      </c>
      <c r="J8" s="118">
        <f>IF(H8&gt;0,IF(G8&gt;0,H8/G8,0),0)</f>
      </c>
      <c r="K8" s="36">
        <v>12900</v>
      </c>
      <c r="L8" s="36">
        <v>13198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12340</v>
      </c>
      <c r="W8" s="36">
        <v>5948</v>
      </c>
      <c r="X8" s="21">
        <f>IF(W8&gt;0,SUM(W$7:W8)-SUM(V$7:V8),0)</f>
      </c>
      <c r="Y8" s="118">
        <f>IF(W8&gt;0,IF(V8&gt;0,W8/V8,0),0)</f>
      </c>
      <c r="Z8" s="36">
        <v>12340</v>
      </c>
      <c r="AA8" s="36">
        <v>6003</v>
      </c>
      <c r="AB8" s="21">
        <f>IF(AA8&gt;0,SUM(AA$7:AA8)-SUM(Z$7:Z8),0)</f>
      </c>
      <c r="AC8" s="118">
        <f>IF(AA8&gt;0,IF(Z8&gt;0,AA8/Z8,0),0)</f>
      </c>
      <c r="AD8" s="36">
        <v>12340</v>
      </c>
      <c r="AE8" s="36">
        <v>6938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7700</v>
      </c>
      <c r="AP8" s="36">
        <v>5204</v>
      </c>
      <c r="AQ8" s="36">
        <f>IF(AP8&gt;0,SUM(AP$7:AP8)-SUM(AO$7:AO8),0)</f>
      </c>
      <c r="AR8" s="118">
        <f>IF(AP8&gt;0,IF(AO8&gt;0,AP8/AO8,0),0)</f>
      </c>
      <c r="AS8" s="36">
        <v>7700</v>
      </c>
      <c r="AT8" s="36">
        <v>5775</v>
      </c>
      <c r="AU8" s="21">
        <f>IF(AT8&gt;0,SUM(AT$7:AT8)-SUM(AS$7:AS8),0)</f>
      </c>
      <c r="AV8" s="118">
        <f>IF(AT8&gt;0,IF(AS8&gt;0,AT8/AS8,0),0)</f>
      </c>
      <c r="AW8" s="36">
        <v>7700</v>
      </c>
      <c r="AX8" s="36">
        <v>3094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18200</v>
      </c>
      <c r="BI8" s="36">
        <v>10714</v>
      </c>
      <c r="BJ8" s="36">
        <f>IF(BI8&gt;0,SUM(BI$7:BI8)-SUM(BH$7:BH8),0)</f>
      </c>
      <c r="BK8" s="118">
        <f>IF(BI8&gt;0,IF(BH8&gt;0,BI8/BH8,0),0)</f>
      </c>
      <c r="BL8" s="36">
        <v>8000</v>
      </c>
      <c r="BM8" s="36">
        <v>3361</v>
      </c>
      <c r="BN8" s="21">
        <f>IF(BM8&gt;0,SUM(BM$7:BM8)-SUM(BL$7:BL8),0)</f>
      </c>
      <c r="BO8" s="118">
        <f>IF(BM8&gt;0,IF(BL8&gt;0,BM8/BL8,0),0)</f>
      </c>
      <c r="BP8" s="36">
        <v>11000</v>
      </c>
      <c r="BQ8" s="36">
        <v>5773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5000</v>
      </c>
      <c r="CB8" s="36">
        <v>6648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46</v>
      </c>
      <c r="C9" s="36">
        <v>12900</v>
      </c>
      <c r="D9" s="36">
        <v>12058</v>
      </c>
      <c r="E9" s="21">
        <f>IF(D9&gt;0,SUM(D$7:D9)-SUM(C$7:C9),0)</f>
      </c>
      <c r="F9" s="118">
        <f>IF(D9&gt;0,IF(C9&gt;0,D9/C9,0),0)</f>
      </c>
      <c r="G9" s="36">
        <v>12900</v>
      </c>
      <c r="H9" s="36">
        <v>5739</v>
      </c>
      <c r="I9" s="36">
        <f>IF(H9&gt;0,SUM(H$7:H9)-SUM(G$7:G9),0)</f>
      </c>
      <c r="J9" s="118">
        <f>IF(H9&gt;0,IF(G9&gt;0,H9/G9,0),0)</f>
      </c>
      <c r="K9" s="36">
        <v>12900</v>
      </c>
      <c r="L9" s="36">
        <v>8716</v>
      </c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>
        <v>12340</v>
      </c>
      <c r="W9" s="36">
        <v>9674</v>
      </c>
      <c r="X9" s="21">
        <f>IF(W9&gt;0,SUM(W$7:W9)-SUM(V$7:V9),0)</f>
      </c>
      <c r="Y9" s="118">
        <f>IF(W9&gt;0,IF(V9&gt;0,W9/V9,0),0)</f>
      </c>
      <c r="Z9" s="36">
        <v>12340</v>
      </c>
      <c r="AA9" s="36">
        <v>9926</v>
      </c>
      <c r="AB9" s="21">
        <f>IF(AA9&gt;0,SUM(AA$7:AA9)-SUM(Z$7:Z9),0)</f>
      </c>
      <c r="AC9" s="118">
        <f>IF(AA9&gt;0,IF(Z9&gt;0,AA9/Z9,0),0)</f>
      </c>
      <c r="AD9" s="36">
        <v>12340</v>
      </c>
      <c r="AE9" s="36">
        <v>10594</v>
      </c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>
        <v>7700</v>
      </c>
      <c r="AP9" s="36">
        <v>6306</v>
      </c>
      <c r="AQ9" s="36">
        <f>IF(AP9&gt;0,SUM(AP$7:AP9)-SUM(AO$7:AO9),0)</f>
      </c>
      <c r="AR9" s="118">
        <f>IF(AP9&gt;0,IF(AO9&gt;0,AP9/AO9,0),0)</f>
      </c>
      <c r="AS9" s="36">
        <v>7700</v>
      </c>
      <c r="AT9" s="36">
        <v>5858</v>
      </c>
      <c r="AU9" s="21">
        <f>IF(AT9&gt;0,SUM(AT$7:AT9)-SUM(AS$7:AS9),0)</f>
      </c>
      <c r="AV9" s="118">
        <f>IF(AT9&gt;0,IF(AS9&gt;0,AT9/AS9,0),0)</f>
      </c>
      <c r="AW9" s="36">
        <v>7700</v>
      </c>
      <c r="AX9" s="36">
        <v>6253</v>
      </c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>
        <v>18200</v>
      </c>
      <c r="BI9" s="36">
        <v>12233</v>
      </c>
      <c r="BJ9" s="36">
        <f>IF(BI9&gt;0,SUM(BI$7:BI9)-SUM(BH$7:BH9),0)</f>
      </c>
      <c r="BK9" s="118">
        <f>IF(BI9&gt;0,IF(BH9&gt;0,BI9/BH9,0),0)</f>
      </c>
      <c r="BL9" s="36">
        <v>8000</v>
      </c>
      <c r="BM9" s="36">
        <v>6186</v>
      </c>
      <c r="BN9" s="21">
        <f>IF(BM9&gt;0,SUM(BM$7:BM9)-SUM(BL$7:BL9),0)</f>
      </c>
      <c r="BO9" s="118">
        <f>IF(BM9&gt;0,IF(BL9&gt;0,BM9/BL9,0),0)</f>
      </c>
      <c r="BP9" s="36">
        <v>11000</v>
      </c>
      <c r="BQ9" s="36">
        <v>5143</v>
      </c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>
        <v>5000</v>
      </c>
      <c r="CB9" s="36">
        <v>4659</v>
      </c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40</v>
      </c>
      <c r="C10" s="36">
        <v>12900</v>
      </c>
      <c r="D10" s="36">
        <v>14397</v>
      </c>
      <c r="E10" s="21">
        <f>IF(D10&gt;0,SUM(D$7:D10)-SUM(C$7:C10),0)</f>
      </c>
      <c r="F10" s="118">
        <f>IF(D10&gt;0,IF(C10&gt;0,D10/C10,0),0)</f>
      </c>
      <c r="G10" s="36">
        <v>12900</v>
      </c>
      <c r="H10" s="36">
        <v>10345</v>
      </c>
      <c r="I10" s="36">
        <f>IF(H10&gt;0,SUM(H$7:H10)-SUM(G$7:G10),0)</f>
      </c>
      <c r="J10" s="118">
        <f>IF(H10&gt;0,IF(G10&gt;0,H10/G10,0),0)</f>
      </c>
      <c r="K10" s="36">
        <v>12900</v>
      </c>
      <c r="L10" s="36">
        <v>9047</v>
      </c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>
        <v>12340</v>
      </c>
      <c r="W10" s="36">
        <v>8189</v>
      </c>
      <c r="X10" s="21">
        <f>IF(W10&gt;0,SUM(W$7:W10)-SUM(V$7:V10),0)</f>
      </c>
      <c r="Y10" s="118">
        <f>IF(W10&gt;0,IF(V10&gt;0,W10/V10,0),0)</f>
      </c>
      <c r="Z10" s="36">
        <v>12340</v>
      </c>
      <c r="AA10" s="36">
        <v>11299</v>
      </c>
      <c r="AB10" s="21">
        <f>IF(AA10&gt;0,SUM(AA$7:AA10)-SUM(Z$7:Z10),0)</f>
      </c>
      <c r="AC10" s="118">
        <f>IF(AA10&gt;0,IF(Z10&gt;0,AA10/Z10,0),0)</f>
      </c>
      <c r="AD10" s="36">
        <v>12340</v>
      </c>
      <c r="AE10" s="36">
        <v>12811</v>
      </c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>
        <v>7700</v>
      </c>
      <c r="AP10" s="36">
        <v>8268</v>
      </c>
      <c r="AQ10" s="36">
        <f>IF(AP10&gt;0,SUM(AP$7:AP10)-SUM(AO$7:AO10),0)</f>
      </c>
      <c r="AR10" s="118">
        <f>IF(AP10&gt;0,IF(AO10&gt;0,AP10/AO10,0),0)</f>
      </c>
      <c r="AS10" s="36">
        <v>7700</v>
      </c>
      <c r="AT10" s="36">
        <v>7883</v>
      </c>
      <c r="AU10" s="21">
        <f>IF(AT10&gt;0,SUM(AT$7:AT10)-SUM(AS$7:AS10),0)</f>
      </c>
      <c r="AV10" s="118">
        <f>IF(AT10&gt;0,IF(AS10&gt;0,AT10/AS10,0),0)</f>
      </c>
      <c r="AW10" s="36">
        <v>7700</v>
      </c>
      <c r="AX10" s="36">
        <v>6277</v>
      </c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>
        <v>18200</v>
      </c>
      <c r="BI10" s="36">
        <v>14349</v>
      </c>
      <c r="BJ10" s="36">
        <f>IF(BI10&gt;0,SUM(BI$7:BI10)-SUM(BH$7:BH10),0)</f>
      </c>
      <c r="BK10" s="118">
        <f>IF(BI10&gt;0,IF(BH10&gt;0,BI10/BH10,0),0)</f>
      </c>
      <c r="BL10" s="36">
        <v>8000</v>
      </c>
      <c r="BM10" s="36">
        <v>8083</v>
      </c>
      <c r="BN10" s="21">
        <f>IF(BM10&gt;0,SUM(BM$7:BM10)-SUM(BL$7:BL10),0)</f>
      </c>
      <c r="BO10" s="118">
        <f>IF(BM10&gt;0,IF(BL10&gt;0,BM10/BL10,0),0)</f>
      </c>
      <c r="BP10" s="36">
        <v>11000</v>
      </c>
      <c r="BQ10" s="36">
        <v>6772</v>
      </c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>
        <v>5000</v>
      </c>
      <c r="CB10" s="36">
        <v>4372</v>
      </c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41</v>
      </c>
      <c r="C11" s="36">
        <v>12900</v>
      </c>
      <c r="D11" s="36">
        <v>12480</v>
      </c>
      <c r="E11" s="21">
        <f>IF(D11&gt;0,SUM(D$7:D11)-SUM(C$7:C11),0)</f>
      </c>
      <c r="F11" s="118">
        <f>IF(D11&gt;0,IF(C11&gt;0,D11/C11,0),0)</f>
      </c>
      <c r="G11" s="36">
        <v>12900</v>
      </c>
      <c r="H11" s="36">
        <v>12102</v>
      </c>
      <c r="I11" s="36">
        <f>IF(H11&gt;0,SUM(H$7:H11)-SUM(G$7:G11),0)</f>
      </c>
      <c r="J11" s="118">
        <f>IF(H11&gt;0,IF(G11&gt;0,H11/G11,0),0)</f>
      </c>
      <c r="K11" s="36">
        <v>12900</v>
      </c>
      <c r="L11" s="36">
        <v>12705</v>
      </c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>
        <v>12340</v>
      </c>
      <c r="W11" s="36">
        <v>13700</v>
      </c>
      <c r="X11" s="21">
        <f>IF(W11&gt;0,SUM(W$7:W11)-SUM(V$7:V11),0)</f>
      </c>
      <c r="Y11" s="118">
        <f>IF(W11&gt;0,IF(V11&gt;0,W11/V11,0),0)</f>
      </c>
      <c r="Z11" s="36">
        <v>12340</v>
      </c>
      <c r="AA11" s="36">
        <v>10529</v>
      </c>
      <c r="AB11" s="21">
        <f>IF(AA11&gt;0,SUM(AA$7:AA11)-SUM(Z$7:Z11),0)</f>
      </c>
      <c r="AC11" s="118">
        <f>IF(AA11&gt;0,IF(Z11&gt;0,AA11/Z11,0),0)</f>
      </c>
      <c r="AD11" s="36">
        <v>12340</v>
      </c>
      <c r="AE11" s="36">
        <v>12875</v>
      </c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>
        <v>7700</v>
      </c>
      <c r="AP11" s="36">
        <v>9254</v>
      </c>
      <c r="AQ11" s="36">
        <f>IF(AP11&gt;0,SUM(AP$7:AP11)-SUM(AO$7:AO11),0)</f>
      </c>
      <c r="AR11" s="118">
        <f>IF(AP11&gt;0,IF(AO11&gt;0,AP11/AO11,0),0)</f>
      </c>
      <c r="AS11" s="36">
        <v>7700</v>
      </c>
      <c r="AT11" s="36">
        <v>8446</v>
      </c>
      <c r="AU11" s="21">
        <f>IF(AT11&gt;0,SUM(AT$7:AT11)-SUM(AS$7:AS11),0)</f>
      </c>
      <c r="AV11" s="118">
        <f>IF(AT11&gt;0,IF(AS11&gt;0,AT11/AS11,0),0)</f>
      </c>
      <c r="AW11" s="36">
        <v>7700</v>
      </c>
      <c r="AX11" s="36">
        <v>5318</v>
      </c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>
        <v>18200</v>
      </c>
      <c r="BI11" s="36">
        <v>15288</v>
      </c>
      <c r="BJ11" s="36">
        <f>IF(BI11&gt;0,SUM(BI$7:BI11)-SUM(BH$7:BH11),0)</f>
      </c>
      <c r="BK11" s="118">
        <f>IF(BI11&gt;0,IF(BH11&gt;0,BI11/BH11,0),0)</f>
      </c>
      <c r="BL11" s="36">
        <v>8000</v>
      </c>
      <c r="BM11" s="36">
        <v>7733</v>
      </c>
      <c r="BN11" s="21">
        <f>IF(BM11&gt;0,SUM(BM$7:BM11)-SUM(BL$7:BL11),0)</f>
      </c>
      <c r="BO11" s="118">
        <f>IF(BM11&gt;0,IF(BL11&gt;0,BM11/BL11,0),0)</f>
      </c>
      <c r="BP11" s="36">
        <v>11000</v>
      </c>
      <c r="BQ11" s="36">
        <v>8376</v>
      </c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>
        <v>5000</v>
      </c>
      <c r="CB11" s="36">
        <v>4725</v>
      </c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42</v>
      </c>
      <c r="C12" s="36">
        <v>12900</v>
      </c>
      <c r="D12" s="36">
        <v>8891</v>
      </c>
      <c r="E12" s="21">
        <f>IF(D12&gt;0,SUM(D$7:D12)-SUM(C$7:C12),0)</f>
      </c>
      <c r="F12" s="118">
        <f>IF(D12&gt;0,IF(C12&gt;0,D12/C12,0),0)</f>
      </c>
      <c r="G12" s="36">
        <v>12900</v>
      </c>
      <c r="H12" s="36">
        <v>7653</v>
      </c>
      <c r="I12" s="36">
        <f>IF(H12&gt;0,SUM(H$7:H12)-SUM(G$7:G12),0)</f>
      </c>
      <c r="J12" s="118">
        <f>IF(H12&gt;0,IF(G12&gt;0,H12/G12,0),0)</f>
      </c>
      <c r="K12" s="36">
        <v>12900</v>
      </c>
      <c r="L12" s="36">
        <v>8691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12340</v>
      </c>
      <c r="W12" s="36">
        <v>10209</v>
      </c>
      <c r="X12" s="21">
        <f>IF(W12&gt;0,SUM(W$7:W12)-SUM(V$7:V12),0)</f>
      </c>
      <c r="Y12" s="118">
        <f>IF(W12&gt;0,IF(V12&gt;0,W12/V12,0),0)</f>
      </c>
      <c r="Z12" s="36">
        <v>12340</v>
      </c>
      <c r="AA12" s="36">
        <v>5854</v>
      </c>
      <c r="AB12" s="21">
        <f>IF(AA12&gt;0,SUM(AA$7:AA12)-SUM(Z$7:Z12),0)</f>
      </c>
      <c r="AC12" s="118">
        <f>IF(AA12&gt;0,IF(Z12&gt;0,AA12/Z12,0),0)</f>
      </c>
      <c r="AD12" s="36">
        <v>12340</v>
      </c>
      <c r="AE12" s="36">
        <v>7972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7700</v>
      </c>
      <c r="AP12" s="36">
        <v>8154</v>
      </c>
      <c r="AQ12" s="36">
        <f>IF(AP12&gt;0,SUM(AP$7:AP12)-SUM(AO$7:AO12),0)</f>
      </c>
      <c r="AR12" s="118">
        <f>IF(AP12&gt;0,IF(AO12&gt;0,AP12/AO12,0),0)</f>
      </c>
      <c r="AS12" s="36">
        <v>7700</v>
      </c>
      <c r="AT12" s="36">
        <v>8563</v>
      </c>
      <c r="AU12" s="21">
        <f>IF(AT12&gt;0,SUM(AT$7:AT12)-SUM(AS$7:AS12),0)</f>
      </c>
      <c r="AV12" s="118">
        <f>IF(AT12&gt;0,IF(AS12&gt;0,AT12/AS12,0),0)</f>
      </c>
      <c r="AW12" s="36">
        <v>7700</v>
      </c>
      <c r="AX12" s="36">
        <v>4323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18200</v>
      </c>
      <c r="BI12" s="36">
        <v>12998</v>
      </c>
      <c r="BJ12" s="36">
        <f>IF(BI12&gt;0,SUM(BI$7:BI12)-SUM(BH$7:BH12),0)</f>
      </c>
      <c r="BK12" s="118">
        <f>IF(BI12&gt;0,IF(BH12&gt;0,BI12/BH12,0),0)</f>
      </c>
      <c r="BL12" s="36">
        <v>8000</v>
      </c>
      <c r="BM12" s="36">
        <v>9577</v>
      </c>
      <c r="BN12" s="21">
        <f>IF(BM12&gt;0,SUM(BM$7:BM12)-SUM(BL$7:BL12),0)</f>
      </c>
      <c r="BO12" s="118">
        <f>IF(BM12&gt;0,IF(BL12&gt;0,BM12/BL12,0),0)</f>
      </c>
      <c r="BP12" s="36">
        <v>11000</v>
      </c>
      <c r="BQ12" s="36">
        <v>13505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5000</v>
      </c>
      <c r="CB12" s="36">
        <v>5032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43</v>
      </c>
      <c r="C13" s="36"/>
      <c r="D13" s="36">
        <v>16612</v>
      </c>
      <c r="E13" s="21">
        <f>IF(D13&gt;0,SUM(D$7:D13)-SUM(C$7:C13),0)</f>
      </c>
      <c r="F13" s="118">
        <f>IF(D13&gt;0,IF(C13&gt;0,D13/C13,0),0)</f>
      </c>
      <c r="G13" s="36"/>
      <c r="H13" s="36"/>
      <c r="I13" s="36">
        <f>IF(H13&gt;0,SUM(H$7:H13)-SUM(G$7:G13),0)</f>
      </c>
      <c r="J13" s="118">
        <f>IF(H13&gt;0,IF(G13&gt;0,H13/G13,0),0)</f>
      </c>
      <c r="K13" s="36"/>
      <c r="L13" s="36"/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/>
      <c r="W13" s="36">
        <v>11380</v>
      </c>
      <c r="X13" s="21">
        <f>IF(W13&gt;0,SUM(W$7:W13)-SUM(V$7:V13),0)</f>
      </c>
      <c r="Y13" s="118">
        <f>IF(W13&gt;0,IF(V13&gt;0,W13/V13,0),0)</f>
      </c>
      <c r="Z13" s="36"/>
      <c r="AA13" s="36"/>
      <c r="AB13" s="21">
        <f>IF(AA13&gt;0,SUM(AA$7:AA13)-SUM(Z$7:Z13),0)</f>
      </c>
      <c r="AC13" s="118">
        <f>IF(AA13&gt;0,IF(Z13&gt;0,AA13/Z13,0),0)</f>
      </c>
      <c r="AD13" s="36"/>
      <c r="AE13" s="36"/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/>
      <c r="AP13" s="36">
        <v>1525</v>
      </c>
      <c r="AQ13" s="36">
        <f>IF(AP13&gt;0,SUM(AP$7:AP13)-SUM(AO$7:AO13),0)</f>
      </c>
      <c r="AR13" s="118">
        <f>IF(AP13&gt;0,IF(AO13&gt;0,AP13/AO13,0),0)</f>
      </c>
      <c r="AS13" s="36"/>
      <c r="AT13" s="36"/>
      <c r="AU13" s="21">
        <f>IF(AT13&gt;0,SUM(AT$7:AT13)-SUM(AS$7:AS13),0)</f>
      </c>
      <c r="AV13" s="118">
        <f>IF(AT13&gt;0,IF(AS13&gt;0,AT13/AS13,0),0)</f>
      </c>
      <c r="AW13" s="36"/>
      <c r="AX13" s="36"/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/>
      <c r="BI13" s="36"/>
      <c r="BJ13" s="36">
        <f>IF(BI13&gt;0,SUM(BI$7:BI13)-SUM(BH$7:BH13),0)</f>
      </c>
      <c r="BK13" s="118">
        <f>IF(BI13&gt;0,IF(BH13&gt;0,BI13/BH13,0),0)</f>
      </c>
      <c r="BL13" s="36"/>
      <c r="BM13" s="36"/>
      <c r="BN13" s="21">
        <f>IF(BM13&gt;0,SUM(BM$7:BM13)-SUM(BL$7:BL13),0)</f>
      </c>
      <c r="BO13" s="118">
        <f>IF(BM13&gt;0,IF(BL13&gt;0,BM13/BL13,0),0)</f>
      </c>
      <c r="BP13" s="36"/>
      <c r="BQ13" s="36"/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/>
      <c r="CB13" s="36"/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44</v>
      </c>
      <c r="C14" s="36">
        <v>12900</v>
      </c>
      <c r="D14" s="36">
        <v>12203</v>
      </c>
      <c r="E14" s="21">
        <f>IF(D14&gt;0,SUM(D$7:D14)-SUM(C$7:C14),0)</f>
      </c>
      <c r="F14" s="118">
        <f>IF(D14&gt;0,IF(C14&gt;0,D14/C14,0),0)</f>
      </c>
      <c r="G14" s="36">
        <v>12900</v>
      </c>
      <c r="H14" s="36">
        <v>10231</v>
      </c>
      <c r="I14" s="36">
        <f>IF(H14&gt;0,SUM(H$7:H14)-SUM(G$7:G14),0)</f>
      </c>
      <c r="J14" s="118">
        <f>IF(H14&gt;0,IF(G14&gt;0,H14/G14,0),0)</f>
      </c>
      <c r="K14" s="36">
        <v>12900</v>
      </c>
      <c r="L14" s="36">
        <v>10043</v>
      </c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>
        <v>12340</v>
      </c>
      <c r="W14" s="36">
        <v>8164</v>
      </c>
      <c r="X14" s="21">
        <f>IF(W14&gt;0,SUM(W$7:W14)-SUM(V$7:V14),0)</f>
      </c>
      <c r="Y14" s="118">
        <f>IF(W14&gt;0,IF(V14&gt;0,W14/V14,0),0)</f>
      </c>
      <c r="Z14" s="36">
        <v>12340</v>
      </c>
      <c r="AA14" s="36">
        <v>8555</v>
      </c>
      <c r="AB14" s="21">
        <f>IF(AA14&gt;0,SUM(AA$7:AA14)-SUM(Z$7:Z14),0)</f>
      </c>
      <c r="AC14" s="118">
        <f>IF(AA14&gt;0,IF(Z14&gt;0,AA14/Z14,0),0)</f>
      </c>
      <c r="AD14" s="36">
        <v>12340</v>
      </c>
      <c r="AE14" s="36">
        <v>8421</v>
      </c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>
        <v>7700</v>
      </c>
      <c r="AP14" s="36">
        <v>7784</v>
      </c>
      <c r="AQ14" s="36">
        <f>IF(AP14&gt;0,SUM(AP$7:AP15)-SUM(AO$7:AO14),0)</f>
      </c>
      <c r="AR14" s="118">
        <f>IF(AP14&gt;0,IF(AO14&gt;0,AP14/AO14,0),0)</f>
      </c>
      <c r="AS14" s="36">
        <v>7700</v>
      </c>
      <c r="AT14" s="36">
        <v>8834</v>
      </c>
      <c r="AU14" s="21">
        <f>IF(AT14&gt;0,SUM(AT$7:AT14)-SUM(AS$7:AS14),0)</f>
      </c>
      <c r="AV14" s="118">
        <f>IF(AT14&gt;0,IF(AS14&gt;0,AT14/AS14,0),0)</f>
      </c>
      <c r="AW14" s="36">
        <v>7700</v>
      </c>
      <c r="AX14" s="36">
        <v>5115</v>
      </c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>
        <v>18200</v>
      </c>
      <c r="BI14" s="36">
        <v>16245</v>
      </c>
      <c r="BJ14" s="36">
        <f>IF(BI14&gt;0,SUM(BI$7:BI14)-SUM(BH$7:BH14),0)</f>
      </c>
      <c r="BK14" s="118">
        <f>IF(BI14&gt;0,IF(BH14&gt;0,BI14/BH14,0),0)</f>
      </c>
      <c r="BL14" s="36">
        <v>8000</v>
      </c>
      <c r="BM14" s="36">
        <v>5491</v>
      </c>
      <c r="BN14" s="21">
        <f>IF(BM14&gt;0,SUM(BM$7:BM14)-SUM(BL$7:BL14),0)</f>
      </c>
      <c r="BO14" s="118">
        <f>IF(BM14&gt;0,IF(BL14&gt;0,BM14/BL14,0),0)</f>
      </c>
      <c r="BP14" s="36">
        <v>11000</v>
      </c>
      <c r="BQ14" s="36">
        <v>6079</v>
      </c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>
        <v>5000</v>
      </c>
      <c r="CB14" s="36">
        <v>2454</v>
      </c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45</v>
      </c>
      <c r="C15" s="36">
        <v>12900</v>
      </c>
      <c r="D15" s="36">
        <v>10070</v>
      </c>
      <c r="E15" s="21">
        <f>IF(D15&gt;0,SUM(D$7:D15)-SUM(C$7:C15),0)</f>
      </c>
      <c r="F15" s="118">
        <f>IF(D15&gt;0,IF(C15&gt;0,D15/C15,0),0)</f>
      </c>
      <c r="G15" s="36">
        <v>12900</v>
      </c>
      <c r="H15" s="36">
        <v>2425</v>
      </c>
      <c r="I15" s="36">
        <f>IF(H15&gt;0,SUM(H$7:H15)-SUM(G$7:G15),0)</f>
      </c>
      <c r="J15" s="118">
        <f>IF(H15&gt;0,IF(K15&gt;0,H15/K15,0),0)</f>
      </c>
      <c r="K15" s="36">
        <v>12900</v>
      </c>
      <c r="L15" s="36">
        <v>14550</v>
      </c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>
        <v>12340</v>
      </c>
      <c r="W15" s="36">
        <v>8967</v>
      </c>
      <c r="X15" s="21">
        <f>IF(W15&gt;0,SUM(W$7:W15)-SUM(V$7:V15),0)</f>
      </c>
      <c r="Y15" s="118">
        <f>IF(W15&gt;0,IF(V15&gt;0,W15/V15,0),0)</f>
      </c>
      <c r="Z15" s="36">
        <v>12340</v>
      </c>
      <c r="AA15" s="36">
        <v>8251</v>
      </c>
      <c r="AB15" s="21">
        <f>IF(AA15&gt;0,SUM(AA$7:AA15)-SUM(Z$7:Z15),0)</f>
      </c>
      <c r="AC15" s="118">
        <f>IF(AA15&gt;0,IF(Z15&gt;0,AA15/Z15,0),0)</f>
      </c>
      <c r="AD15" s="36">
        <v>12340</v>
      </c>
      <c r="AE15" s="36">
        <v>9641</v>
      </c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>
        <v>7700</v>
      </c>
      <c r="AP15" s="36">
        <v>9025</v>
      </c>
      <c r="AQ15" s="36">
        <f>IF(AP15&gt;0,SUM(AP$7:AP15)-SUM(AO$7:AO15),0)</f>
      </c>
      <c r="AR15" s="118">
        <f>IF(AP15&gt;0,IF(AO15&gt;0,AP15/AO15,0),0)</f>
      </c>
      <c r="AS15" s="36">
        <v>7700</v>
      </c>
      <c r="AT15" s="36">
        <v>8184</v>
      </c>
      <c r="AU15" s="21">
        <f>IF(AT15&gt;0,SUM(AT$7:AT15)-SUM(AS$7:AS15),0)</f>
      </c>
      <c r="AV15" s="118">
        <f>IF(AT15&gt;0,IF(AS15&gt;0,AT15/AS15,0),0)</f>
      </c>
      <c r="AW15" s="36">
        <v>7700</v>
      </c>
      <c r="AX15" s="36">
        <v>6328</v>
      </c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>
        <v>18200</v>
      </c>
      <c r="BI15" s="36">
        <v>16051</v>
      </c>
      <c r="BJ15" s="36">
        <f>IF(BI15&gt;0,SUM(BI$7:BI15)-SUM(BH$7:BH15),0)</f>
      </c>
      <c r="BK15" s="118">
        <f>IF(BI15&gt;0,IF(BH15&gt;0,BI15/BH15,0),0)</f>
      </c>
      <c r="BL15" s="36">
        <v>8000</v>
      </c>
      <c r="BM15" s="36">
        <v>7485</v>
      </c>
      <c r="BN15" s="21">
        <f>IF(BM15&gt;0,SUM(BM$7:BM15)-SUM(BL$7:BL15),0)</f>
      </c>
      <c r="BO15" s="118">
        <f>IF(BM15&gt;0,IF(BL15&gt;0,BM15/BL15,0),0)</f>
      </c>
      <c r="BP15" s="36">
        <v>11000</v>
      </c>
      <c r="BQ15" s="36">
        <v>10536</v>
      </c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>
        <v>5000</v>
      </c>
      <c r="CB15" s="36">
        <v>1</v>
      </c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46</v>
      </c>
      <c r="C16" s="36">
        <v>12900</v>
      </c>
      <c r="D16" s="36">
        <v>15640</v>
      </c>
      <c r="E16" s="21">
        <f>IF(D16&gt;0,SUM(D$7:D16)-SUM(C$7:C16),0)</f>
      </c>
      <c r="F16" s="118">
        <f>IF(D16&gt;0,IF(C16&gt;0,D16/C16,0),0)</f>
      </c>
      <c r="G16" s="36">
        <v>12900</v>
      </c>
      <c r="H16" s="36">
        <v>11710</v>
      </c>
      <c r="I16" s="36">
        <f>IF(H16&gt;0,SUM(H$7:H16)-SUM(G$7:G16),0)</f>
      </c>
      <c r="J16" s="118">
        <f>IF(H16&gt;0,IF(K16&gt;0,H16/K16,0),0)</f>
      </c>
      <c r="K16" s="36">
        <v>12900</v>
      </c>
      <c r="L16" s="36">
        <v>13583</v>
      </c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>
        <v>12340</v>
      </c>
      <c r="W16" s="36">
        <v>9002</v>
      </c>
      <c r="X16" s="21">
        <f>IF(W16&gt;0,SUM(W$7:W16)-SUM(V$7:V16),0)</f>
      </c>
      <c r="Y16" s="118">
        <f>IF(W16&gt;0,IF(V16&gt;0,W16/V16,0),0)</f>
      </c>
      <c r="Z16" s="36">
        <v>12340</v>
      </c>
      <c r="AA16" s="36">
        <v>9946</v>
      </c>
      <c r="AB16" s="21">
        <f>IF(AA16&gt;0,SUM(AA$7:AA16)-SUM(Z$7:Z16),0)</f>
      </c>
      <c r="AC16" s="118">
        <f>IF(AA16&gt;0,IF(Z16&gt;0,AA16/Z16,0),0)</f>
      </c>
      <c r="AD16" s="36">
        <v>12340</v>
      </c>
      <c r="AE16" s="36">
        <v>8140</v>
      </c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>
        <v>7700</v>
      </c>
      <c r="AP16" s="36">
        <v>9572</v>
      </c>
      <c r="AQ16" s="36">
        <f>IF(AP16&gt;0,SUM(AP$7:AP16)-SUM(AO$7:AO16),0)</f>
      </c>
      <c r="AR16" s="118">
        <f>IF(AP16&gt;0,IF(AO16&gt;0,AP16/AO16,0),0)</f>
      </c>
      <c r="AS16" s="36">
        <v>7700</v>
      </c>
      <c r="AT16" s="36">
        <v>8446</v>
      </c>
      <c r="AU16" s="21">
        <f>IF(AT16&gt;0,SUM(AT$7:AT16)-SUM(AS$7:AS16),0)</f>
      </c>
      <c r="AV16" s="118">
        <f>IF(AT16&gt;0,IF(AS16&gt;0,AT16/AS16,0),0)</f>
      </c>
      <c r="AW16" s="36">
        <v>7700</v>
      </c>
      <c r="AX16" s="36">
        <v>6176</v>
      </c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>
        <v>18200</v>
      </c>
      <c r="BI16" s="36">
        <v>16815</v>
      </c>
      <c r="BJ16" s="36">
        <f>IF(BI16&gt;0,SUM(BI$7:BI16)-SUM(BH$7:BH16),0)</f>
      </c>
      <c r="BK16" s="118">
        <f>IF(BI16&gt;0,IF(BH16&gt;0,BI16/BH16,0),0)</f>
      </c>
      <c r="BL16" s="36">
        <v>8000</v>
      </c>
      <c r="BM16" s="36">
        <v>7384</v>
      </c>
      <c r="BN16" s="21">
        <f>IF(BM16&gt;0,SUM(BM$7:BM16)-SUM(BL$7:BL16),0)</f>
      </c>
      <c r="BO16" s="118">
        <f>IF(BM16&gt;0,IF(BL16&gt;0,BM16/BL16,0),0)</f>
      </c>
      <c r="BP16" s="36">
        <v>11000</v>
      </c>
      <c r="BQ16" s="36">
        <v>8237</v>
      </c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>
        <v>5000</v>
      </c>
      <c r="CB16" s="36">
        <v>1</v>
      </c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40</v>
      </c>
      <c r="C17" s="36">
        <v>12900</v>
      </c>
      <c r="D17" s="36">
        <v>12900</v>
      </c>
      <c r="E17" s="21">
        <f>IF(D17&gt;0,SUM(D$7:D17)-SUM(C$7:C17),0)</f>
      </c>
      <c r="F17" s="118">
        <f>IF(D17&gt;0,IF(C17&gt;0,D17/C17,0),0)</f>
      </c>
      <c r="G17" s="36">
        <v>12900</v>
      </c>
      <c r="H17" s="36">
        <v>6290</v>
      </c>
      <c r="I17" s="36">
        <f>IF(H17&gt;0,SUM(H$7:H17)-SUM(G$7:G17),0)</f>
      </c>
      <c r="J17" s="118">
        <f>IF(H17&gt;0,IF(K17&gt;0,H17/K17,0),0)</f>
      </c>
      <c r="K17" s="36">
        <v>12900</v>
      </c>
      <c r="L17" s="36">
        <v>5633</v>
      </c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>
        <v>12340</v>
      </c>
      <c r="W17" s="36">
        <v>8058</v>
      </c>
      <c r="X17" s="21">
        <f>IF(W17&gt;0,SUM(W$7:W17)-SUM(V$7:V17),0)</f>
      </c>
      <c r="Y17" s="118">
        <f>IF(W17&gt;0,IF(V17&gt;0,W17/V17,0),0)</f>
      </c>
      <c r="Z17" s="36">
        <v>12340</v>
      </c>
      <c r="AA17" s="36">
        <v>10400</v>
      </c>
      <c r="AB17" s="21">
        <f>IF(AA17&gt;0,SUM(AA$7:AA17)-SUM(Z$7:Z17),0)</f>
      </c>
      <c r="AC17" s="118">
        <f>IF(AA17&gt;0,IF(Z17&gt;0,AA17/Z17,0),0)</f>
      </c>
      <c r="AD17" s="36">
        <v>12340</v>
      </c>
      <c r="AE17" s="36">
        <v>9382</v>
      </c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>
        <v>7700</v>
      </c>
      <c r="AP17" s="36">
        <v>5599</v>
      </c>
      <c r="AQ17" s="36">
        <f>IF(AP17&gt;0,SUM(AP$7:AP17)-SUM(AO$7:AO17),0)</f>
      </c>
      <c r="AR17" s="118">
        <f>IF(AP17&gt;0,IF(AO17&gt;0,AP17/AO17,0),0)</f>
      </c>
      <c r="AS17" s="36">
        <v>7700</v>
      </c>
      <c r="AT17" s="36">
        <v>6568</v>
      </c>
      <c r="AU17" s="21">
        <f>IF(AT17&gt;0,SUM(AT$7:AT17)-SUM(AS$7:AS17),0)</f>
      </c>
      <c r="AV17" s="118">
        <f>IF(AT17&gt;0,IF(AS17&gt;0,AT17/AS17,0),0)</f>
      </c>
      <c r="AW17" s="36">
        <v>7700</v>
      </c>
      <c r="AX17" s="36">
        <v>4538</v>
      </c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>
        <v>18200</v>
      </c>
      <c r="BI17" s="36">
        <v>11476</v>
      </c>
      <c r="BJ17" s="36">
        <f>IF(BI17&gt;0,SUM(BI$7:BI17)-SUM(BH$7:BH17),0)</f>
      </c>
      <c r="BK17" s="118">
        <f>IF(BI17&gt;0,IF(BH17&gt;0,BI17/BH17,0),0)</f>
      </c>
      <c r="BL17" s="36">
        <v>8000</v>
      </c>
      <c r="BM17" s="36">
        <v>5230</v>
      </c>
      <c r="BN17" s="21">
        <f>IF(BM17&gt;0,SUM(BM$7:BM17)-SUM(BL$7:BL17),0)</f>
      </c>
      <c r="BO17" s="118">
        <f>IF(BM17&gt;0,IF(BL17&gt;0,BM17/BL17,0),0)</f>
      </c>
      <c r="BP17" s="36">
        <v>11000</v>
      </c>
      <c r="BQ17" s="36">
        <v>11160</v>
      </c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>
        <v>5000</v>
      </c>
      <c r="CB17" s="36">
        <v>6146</v>
      </c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41</v>
      </c>
      <c r="C18" s="36">
        <v>12900</v>
      </c>
      <c r="D18" s="36">
        <v>13040</v>
      </c>
      <c r="E18" s="21">
        <f>IF(D18&gt;0,SUM(D$7:D18)-SUM(C$7:C18),0)</f>
      </c>
      <c r="F18" s="118">
        <f>IF(D18&gt;0,IF(C18&gt;0,D18/C18,0),0)</f>
      </c>
      <c r="G18" s="36">
        <v>12900</v>
      </c>
      <c r="H18" s="36">
        <v>8502</v>
      </c>
      <c r="I18" s="36">
        <f>IF(H18&gt;0,SUM(H$7:H18)-SUM(G$7:G18),0)</f>
      </c>
      <c r="J18" s="118">
        <f>IF(H18&gt;0,IF(K18&gt;0,H18/K18,0),0)</f>
      </c>
      <c r="K18" s="36">
        <v>12900</v>
      </c>
      <c r="L18" s="36">
        <v>14194</v>
      </c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>
        <v>12340</v>
      </c>
      <c r="W18" s="36">
        <v>9638</v>
      </c>
      <c r="X18" s="21">
        <f>IF(W18&gt;0,SUM(W$7:W18)-SUM(V$7:V18),0)</f>
      </c>
      <c r="Y18" s="118">
        <f>IF(W18&gt;0,IF(V18&gt;0,W18/V18,0),0)</f>
      </c>
      <c r="Z18" s="36">
        <v>12340</v>
      </c>
      <c r="AA18" s="36">
        <v>8827</v>
      </c>
      <c r="AB18" s="21">
        <f>IF(AA18&gt;0,SUM(AA$7:AA18)-SUM(Z$7:Z18),0)</f>
      </c>
      <c r="AC18" s="118">
        <f>IF(AA18&gt;0,IF(Z18&gt;0,AA18/Z18,0),0)</f>
      </c>
      <c r="AD18" s="36">
        <v>12340</v>
      </c>
      <c r="AE18" s="36">
        <v>9283</v>
      </c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>
        <v>7700</v>
      </c>
      <c r="AP18" s="36">
        <v>4958</v>
      </c>
      <c r="AQ18" s="36">
        <f>IF(AP18&gt;0,SUM(AP$7:AP18)-SUM(AO$7:AO18),0)</f>
      </c>
      <c r="AR18" s="118">
        <f>IF(AP18&gt;0,IF(AO18&gt;0,AP18/AO18,0),0)</f>
      </c>
      <c r="AS18" s="36">
        <v>7700</v>
      </c>
      <c r="AT18" s="36">
        <v>5738</v>
      </c>
      <c r="AU18" s="21">
        <v>6855</v>
      </c>
      <c r="AV18" s="118">
        <f>IF(AT18&gt;0,IF(AS18&gt;0,AT18/AS18,0),0)</f>
      </c>
      <c r="AW18" s="36">
        <v>7700</v>
      </c>
      <c r="AX18" s="36">
        <v>6855</v>
      </c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>
        <v>18200</v>
      </c>
      <c r="BI18" s="36">
        <v>11101</v>
      </c>
      <c r="BJ18" s="36">
        <f>IF(BI18&gt;0,SUM(BI$7:BI18)-SUM(BH$7:BH18),0)</f>
      </c>
      <c r="BK18" s="118">
        <f>IF(BI18&gt;0,IF(BH18&gt;0,BI18/BH18,0),0)</f>
      </c>
      <c r="BL18" s="36">
        <v>8000</v>
      </c>
      <c r="BM18" s="36">
        <v>6454</v>
      </c>
      <c r="BN18" s="21">
        <f>IF(BM18&gt;0,SUM(BM$7:BM18)-SUM(BL$7:BL18),0)</f>
      </c>
      <c r="BO18" s="118">
        <f>IF(BM18&gt;0,IF(BL18&gt;0,BM18/BL18,0),0)</f>
      </c>
      <c r="BP18" s="36">
        <v>11000</v>
      </c>
      <c r="BQ18" s="36">
        <v>6873</v>
      </c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>
        <v>5000</v>
      </c>
      <c r="CB18" s="36">
        <v>6979</v>
      </c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42</v>
      </c>
      <c r="C19" s="36">
        <v>12900</v>
      </c>
      <c r="D19" s="36">
        <v>11594</v>
      </c>
      <c r="E19" s="21">
        <f>IF(D19&gt;0,SUM(D$7:D19)-SUM(C$7:C19),0)</f>
      </c>
      <c r="F19" s="118">
        <f>IF(D19&gt;0,IF(C19&gt;0,D19/C19,0),0)</f>
      </c>
      <c r="G19" s="36">
        <v>12900</v>
      </c>
      <c r="H19" s="36">
        <v>8489</v>
      </c>
      <c r="I19" s="36">
        <f>IF(H19&gt;0,SUM(H$7:H19)-SUM(G$7:G19),0)</f>
      </c>
      <c r="J19" s="118">
        <f>IF(H19&gt;0,IF(K19&gt;0,H19/K19,0),0)</f>
      </c>
      <c r="K19" s="36">
        <v>12900</v>
      </c>
      <c r="L19" s="36">
        <v>7275</v>
      </c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>
        <v>12340</v>
      </c>
      <c r="W19" s="36">
        <v>7816</v>
      </c>
      <c r="X19" s="21">
        <f>IF(W19&gt;0,SUM(W$7:W19)-SUM(V$7:V19),0)</f>
      </c>
      <c r="Y19" s="118">
        <f>IF(W19&gt;0,IF(V19&gt;0,W19/V19,0),0)</f>
      </c>
      <c r="Z19" s="36">
        <v>12340</v>
      </c>
      <c r="AA19" s="36">
        <v>5132</v>
      </c>
      <c r="AB19" s="21">
        <f>IF(AA19&gt;0,SUM(AA$7:AA19)-SUM(Z$7:Z19),0)</f>
      </c>
      <c r="AC19" s="118">
        <f>IF(AA19&gt;0,IF(Z19&gt;0,AA19/Z19,0),0)</f>
      </c>
      <c r="AD19" s="36">
        <v>12340</v>
      </c>
      <c r="AE19" s="36">
        <v>7519</v>
      </c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>
        <v>7700</v>
      </c>
      <c r="AP19" s="36">
        <v>6498</v>
      </c>
      <c r="AQ19" s="36">
        <f>IF(AP19&gt;0,SUM(AP$7:AP19)-SUM(AO$7:AO19),0)</f>
      </c>
      <c r="AR19" s="118">
        <f>IF(AP19&gt;0,IF(AO19&gt;0,AP19/AO19,0),0)</f>
      </c>
      <c r="AS19" s="36">
        <v>7700</v>
      </c>
      <c r="AT19" s="36">
        <v>7522</v>
      </c>
      <c r="AU19" s="21">
        <f>IF(AT19&gt;0,SUM(AT$7:AT19)-SUM(AS$7:AS19),0)</f>
      </c>
      <c r="AV19" s="118">
        <f>IF(AT19&gt;0,IF(AS19&gt;0,AT19/AS19,0),0)</f>
      </c>
      <c r="AW19" s="36">
        <v>7700</v>
      </c>
      <c r="AX19" s="36">
        <v>5584</v>
      </c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>
        <v>18200</v>
      </c>
      <c r="BI19" s="36">
        <v>9558</v>
      </c>
      <c r="BJ19" s="36">
        <f>IF(BI19&gt;0,SUM(BI$7:BI19)-SUM(BH$7:BH19),0)</f>
      </c>
      <c r="BK19" s="118">
        <f>IF(BI19&gt;0,IF(BH19&gt;0,BI19/BH19,0),0)</f>
      </c>
      <c r="BL19" s="36">
        <v>8000</v>
      </c>
      <c r="BM19" s="36">
        <v>9286</v>
      </c>
      <c r="BN19" s="21">
        <f>IF(BM19&gt;0,SUM(BM$7:BM19)-SUM(BL$7:BL19),0)</f>
      </c>
      <c r="BO19" s="118">
        <f>IF(BM19&gt;0,IF(BL19&gt;0,BM19/BL19,0),0)</f>
      </c>
      <c r="BP19" s="36">
        <v>11000</v>
      </c>
      <c r="BQ19" s="36">
        <v>4474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>
        <v>5000</v>
      </c>
      <c r="CB19" s="36">
        <v>3241</v>
      </c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43</v>
      </c>
      <c r="C20" s="36"/>
      <c r="D20" s="36">
        <v>9988</v>
      </c>
      <c r="E20" s="21">
        <f>IF(D20&gt;0,SUM(D$7:D20)-SUM(C$7:C20),0)</f>
      </c>
      <c r="F20" s="118">
        <f>IF(D20&gt;0,IF(C20&gt;0,D20/C20,0),0)</f>
      </c>
      <c r="G20" s="36"/>
      <c r="H20" s="36"/>
      <c r="I20" s="36">
        <f>IF(H20&gt;0,SUM(H$7:H20)-SUM(G$7:G20),0)</f>
      </c>
      <c r="J20" s="118">
        <f>IF(H20&gt;0,IF(K20&gt;0,H20/K20,0),0)</f>
      </c>
      <c r="K20" s="36"/>
      <c r="L20" s="36"/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/>
      <c r="W20" s="36">
        <v>15952</v>
      </c>
      <c r="X20" s="21">
        <f>IF(W20&gt;0,SUM(W$7:W20)-SUM(V$7:V20),0)</f>
      </c>
      <c r="Y20" s="118">
        <f>IF(W20&gt;0,IF(V20&gt;0,W20/V20,0),0)</f>
      </c>
      <c r="Z20" s="36"/>
      <c r="AA20" s="36"/>
      <c r="AB20" s="21">
        <f>IF(AA20&gt;0,SUM(AA$7:AA20)-SUM(Z$7:Z20),0)</f>
      </c>
      <c r="AC20" s="118">
        <f>IF(AA20&gt;0,IF(Z20&gt;0,AA20/Z20,0),0)</f>
      </c>
      <c r="AD20" s="36"/>
      <c r="AE20" s="36"/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/>
      <c r="AP20" s="36"/>
      <c r="AQ20" s="36">
        <f>IF(AP20&gt;0,SUM(AP$7:AP20)-SUM(AO$7:AO20),0)</f>
      </c>
      <c r="AR20" s="118">
        <f>IF(AP20&gt;0,IF(AO20&gt;0,AP20/AO20,0),0)</f>
      </c>
      <c r="AS20" s="36"/>
      <c r="AT20" s="36"/>
      <c r="AU20" s="21">
        <f>IF(AT20&gt;0,SUM(AT$7:AT20)-SUM(AS$7:AS20),0)</f>
      </c>
      <c r="AV20" s="118">
        <f>IF(AT20&gt;0,IF(AS20&gt;0,AT20/AS20,0),0)</f>
      </c>
      <c r="AW20" s="36"/>
      <c r="AX20" s="36"/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/>
      <c r="BI20" s="36"/>
      <c r="BJ20" s="36">
        <f>IF(BI20&gt;0,SUM(BI$7:BI20)-SUM(BH$7:BH20),0)</f>
      </c>
      <c r="BK20" s="118">
        <f>IF(BI20&gt;0,IF(BH20&gt;0,BI20/BH20,0),0)</f>
      </c>
      <c r="BL20" s="36"/>
      <c r="BM20" s="36"/>
      <c r="BN20" s="21">
        <f>IF(BM20&gt;0,SUM(BM$7:BM20)-SUM(BL$7:BL20),0)</f>
      </c>
      <c r="BO20" s="118">
        <f>IF(BM20&gt;0,IF(BL20&gt;0,BM20/BL20,0),0)</f>
      </c>
      <c r="BP20" s="36"/>
      <c r="BQ20" s="36"/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/>
      <c r="CB20" s="36"/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44</v>
      </c>
      <c r="C21" s="36">
        <v>12900</v>
      </c>
      <c r="D21" s="36">
        <v>7350</v>
      </c>
      <c r="E21" s="21">
        <f>IF(D21&gt;0,SUM(D$7:D21)-SUM(C$7:C21),0)</f>
      </c>
      <c r="F21" s="118">
        <f>IF(D21&gt;0,IF(C21&gt;0,D21/C21,0),0)</f>
      </c>
      <c r="G21" s="36">
        <v>12900</v>
      </c>
      <c r="H21" s="36">
        <v>10515</v>
      </c>
      <c r="I21" s="36">
        <f>IF(H21&gt;0,SUM(H$7:H21)-SUM(G$7:G21),0)</f>
      </c>
      <c r="J21" s="118">
        <f>IF(H21&gt;0,IF(K21&gt;0,H21/K21,0),0)</f>
      </c>
      <c r="K21" s="36">
        <v>12900</v>
      </c>
      <c r="L21" s="36">
        <v>7838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>
        <v>12340</v>
      </c>
      <c r="W21" s="36">
        <v>6596</v>
      </c>
      <c r="X21" s="21">
        <f>IF(W21&gt;0,SUM(W$7:W21)-SUM(V$7:V21),0)</f>
      </c>
      <c r="Y21" s="118">
        <f>IF(W21&gt;0,IF(V21&gt;0,W21/V21,0),0)</f>
      </c>
      <c r="Z21" s="36">
        <v>12340</v>
      </c>
      <c r="AA21" s="36">
        <v>7259</v>
      </c>
      <c r="AB21" s="21">
        <f>IF(AA21&gt;0,SUM(AA$7:AA21)-SUM(Z$7:Z21),0)</f>
      </c>
      <c r="AC21" s="118">
        <f>IF(AA21&gt;0,IF(Z21&gt;0,AA21/Z21,0),0)</f>
      </c>
      <c r="AD21" s="36">
        <v>12340</v>
      </c>
      <c r="AE21" s="36">
        <v>7045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>
        <v>7700</v>
      </c>
      <c r="AP21" s="36">
        <v>7995</v>
      </c>
      <c r="AQ21" s="36">
        <f>IF(AP21&gt;0,SUM(AP$7:AP21)-SUM(AO$7:AO21),0)</f>
      </c>
      <c r="AR21" s="118">
        <f>IF(AP21&gt;0,IF(AO21&gt;0,AP21/AO21,0),0)</f>
      </c>
      <c r="AS21" s="36">
        <v>7700</v>
      </c>
      <c r="AT21" s="36">
        <v>9577</v>
      </c>
      <c r="AU21" s="21">
        <f>IF(AT21&gt;0,SUM(AT$7:AT21)-SUM(AS$7:AS21),0)</f>
      </c>
      <c r="AV21" s="118">
        <f>IF(AT21&gt;0,IF(AS21&gt;0,AT21/AS21,0),0)</f>
      </c>
      <c r="AW21" s="36">
        <v>7700</v>
      </c>
      <c r="AX21" s="36">
        <v>4859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>
        <v>18200</v>
      </c>
      <c r="BI21" s="36">
        <v>13747</v>
      </c>
      <c r="BJ21" s="36">
        <f>IF(BI21&gt;0,SUM(BI$7:BI21)-SUM(BH$7:BH21),0)</f>
      </c>
      <c r="BK21" s="118">
        <f>IF(BI21&gt;0,IF(BH21&gt;0,BI21/BH21,0),0)</f>
      </c>
      <c r="BL21" s="36">
        <v>8000</v>
      </c>
      <c r="BM21" s="36">
        <v>8689</v>
      </c>
      <c r="BN21" s="21">
        <f>IF(BM21&gt;0,SUM(BM$7:BM21)-SUM(BL$7:BL21),0)</f>
      </c>
      <c r="BO21" s="118">
        <f>IF(BM21&gt;0,IF(BL21&gt;0,BM21/BL21,0),0)</f>
      </c>
      <c r="BP21" s="36">
        <v>11000</v>
      </c>
      <c r="BQ21" s="36">
        <v>7798</v>
      </c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>
        <v>5000</v>
      </c>
      <c r="CB21" s="36">
        <v>9515</v>
      </c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45</v>
      </c>
      <c r="C22" s="36">
        <v>12900</v>
      </c>
      <c r="D22" s="36">
        <v>8968</v>
      </c>
      <c r="E22" s="21">
        <f>IF(D22&gt;0,SUM(D$7:D22)-SUM(C$7:C22),0)</f>
      </c>
      <c r="F22" s="118">
        <f>IF(D22&gt;0,IF(C22&gt;0,D22/C22,0),0)</f>
      </c>
      <c r="G22" s="36">
        <v>12900</v>
      </c>
      <c r="H22" s="36">
        <v>9914</v>
      </c>
      <c r="I22" s="36">
        <f>IF(H22&gt;0,SUM(H$7:H22)-SUM(G$7:G22),0)</f>
      </c>
      <c r="J22" s="118">
        <f>IF(H22&gt;0,IF(K22&gt;0,H22/K22,0),0)</f>
      </c>
      <c r="K22" s="36">
        <v>12900</v>
      </c>
      <c r="L22" s="36">
        <v>10801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12340</v>
      </c>
      <c r="W22" s="36">
        <v>8192</v>
      </c>
      <c r="X22" s="21">
        <f>IF(W22&gt;0,SUM(W$7:W22)-SUM(V$7:V22),0)</f>
      </c>
      <c r="Y22" s="118">
        <f>IF(W22&gt;0,IF(V22&gt;0,W22/V22,0),0)</f>
      </c>
      <c r="Z22" s="36">
        <v>12340</v>
      </c>
      <c r="AA22" s="36">
        <v>8872</v>
      </c>
      <c r="AB22" s="21">
        <f>IF(AA22&gt;0,SUM(AA$7:AA22)-SUM(Z$7:Z22),0)</f>
      </c>
      <c r="AC22" s="118">
        <f>IF(AA22&gt;0,IF(Z22&gt;0,AA22/Z22,0),0)</f>
      </c>
      <c r="AD22" s="36">
        <v>12340</v>
      </c>
      <c r="AE22" s="36">
        <v>7053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7700</v>
      </c>
      <c r="AP22" s="36">
        <v>5778</v>
      </c>
      <c r="AQ22" s="36">
        <f>IF(AP22&gt;0,SUM(AP$7:AP22)-SUM(AO$7:AO22),0)</f>
      </c>
      <c r="AR22" s="118">
        <f>IF(AP22&gt;0,IF(AO22&gt;0,AP22/AO22,0),0)</f>
      </c>
      <c r="AS22" s="36">
        <v>7700</v>
      </c>
      <c r="AT22" s="36">
        <v>7053</v>
      </c>
      <c r="AU22" s="21">
        <f>IF(AT22&gt;0,SUM(AT$7:AT22)-SUM(AS$7:AS22),0)</f>
      </c>
      <c r="AV22" s="118">
        <f>IF(AT22&gt;0,IF(AS22&gt;0,AT22/AS22,0),0)</f>
      </c>
      <c r="AW22" s="36">
        <v>7700</v>
      </c>
      <c r="AX22" s="36">
        <v>5736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18200</v>
      </c>
      <c r="BI22" s="36">
        <v>12400</v>
      </c>
      <c r="BJ22" s="36">
        <f>IF(BI22&gt;0,SUM(BI$7:BI22)-SUM(BH$7:BH22),0)</f>
      </c>
      <c r="BK22" s="118">
        <f>IF(BI22&gt;0,IF(BH22&gt;0,BI22/BH22,0),0)</f>
      </c>
      <c r="BL22" s="36">
        <v>8000</v>
      </c>
      <c r="BM22" s="36">
        <v>6172</v>
      </c>
      <c r="BN22" s="21">
        <f>IF(BM22&gt;0,SUM(BM$7:BM22)-SUM(BL$7:BL22),0)</f>
      </c>
      <c r="BO22" s="118">
        <f>IF(BM22&gt;0,IF(BL22&gt;0,BM22/BL22,0),0)</f>
      </c>
      <c r="BP22" s="36">
        <v>11000</v>
      </c>
      <c r="BQ22" s="36">
        <v>10975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5000</v>
      </c>
      <c r="CB22" s="36">
        <v>4209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46</v>
      </c>
      <c r="C23" s="36">
        <v>12900</v>
      </c>
      <c r="D23" s="36">
        <v>8736</v>
      </c>
      <c r="E23" s="21">
        <f>IF(D23&gt;0,SUM(D$7:D23)-SUM(C$7:C23),0)</f>
      </c>
      <c r="F23" s="118">
        <f>IF(D23&gt;0,IF(C23&gt;0,D23/C23,0),0)</f>
      </c>
      <c r="G23" s="36">
        <v>12900</v>
      </c>
      <c r="H23" s="36">
        <v>4951</v>
      </c>
      <c r="I23" s="36">
        <f>IF(H23&gt;0,SUM(H$7:H23)-SUM(G$7:G23),0)</f>
      </c>
      <c r="J23" s="118">
        <f>IF(H23&gt;0,IF(K23&gt;0,H23/K23,0),0)</f>
      </c>
      <c r="K23" s="36">
        <v>12900</v>
      </c>
      <c r="L23" s="36">
        <v>9157</v>
      </c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>
        <v>12340</v>
      </c>
      <c r="W23" s="36">
        <v>8007</v>
      </c>
      <c r="X23" s="21">
        <f>IF(W23&gt;0,SUM(W$7:W23)-SUM(V$7:V23),0)</f>
      </c>
      <c r="Y23" s="118">
        <f>IF(W23&gt;0,IF(V23&gt;0,W23/V23,0),0)</f>
      </c>
      <c r="Z23" s="36">
        <v>12340</v>
      </c>
      <c r="AA23" s="36">
        <v>9254</v>
      </c>
      <c r="AB23" s="21">
        <f>IF(AA23&gt;0,SUM(AA$7:AA23)-SUM(Z$7:Z23),0)</f>
      </c>
      <c r="AC23" s="118">
        <f>IF(AA23&gt;0,IF(Z23&gt;0,AA23/Z23,0),0)</f>
      </c>
      <c r="AD23" s="36">
        <v>12340</v>
      </c>
      <c r="AE23" s="36">
        <v>7465</v>
      </c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>
        <v>7700</v>
      </c>
      <c r="AP23" s="36">
        <v>3850</v>
      </c>
      <c r="AQ23" s="36">
        <f>IF(AP23&gt;0,SUM(AP$7:AP23)-SUM(AO$7:AO22),0)</f>
      </c>
      <c r="AR23" s="118">
        <f>IF(AP23&gt;0,IF(AO18&gt;0,AP23/AO18,0),0)</f>
      </c>
      <c r="AS23" s="36">
        <v>7700</v>
      </c>
      <c r="AT23" s="36">
        <v>5529</v>
      </c>
      <c r="AU23" s="21">
        <f>IF(AT23&gt;0,SUM(AT$7:AT23)-SUM(AS$7:AS23),0)</f>
      </c>
      <c r="AV23" s="118">
        <f>IF(AT23&gt;0,IF(AS23&gt;0,AT23/AS23,0),0)</f>
      </c>
      <c r="AW23" s="36">
        <v>2707</v>
      </c>
      <c r="AX23" s="36">
        <v>2707</v>
      </c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>
        <v>18200</v>
      </c>
      <c r="BI23" s="36">
        <v>9346</v>
      </c>
      <c r="BJ23" s="36">
        <f>IF(BI23&gt;0,SUM(BI$7:BI23)-SUM(BH$7:BH23),0)</f>
      </c>
      <c r="BK23" s="118">
        <f>IF(BI23&gt;0,IF(BH23&gt;0,BI23/BH23,0),0)</f>
      </c>
      <c r="BL23" s="36">
        <v>8000</v>
      </c>
      <c r="BM23" s="36">
        <v>2740</v>
      </c>
      <c r="BN23" s="21">
        <f>IF(BM23&gt;0,SUM(BM$7:BM23)-SUM(BL$7:BL23),0)</f>
      </c>
      <c r="BO23" s="118">
        <f>IF(BM23&gt;0,IF(BL23&gt;0,BM23/BL23,0),0)</f>
      </c>
      <c r="BP23" s="36">
        <v>11000</v>
      </c>
      <c r="BQ23" s="36">
        <v>10704</v>
      </c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>
        <v>5000</v>
      </c>
      <c r="CB23" s="36">
        <v>3180</v>
      </c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40</v>
      </c>
      <c r="C24" s="36">
        <v>12900</v>
      </c>
      <c r="D24" s="36">
        <v>7911</v>
      </c>
      <c r="E24" s="21">
        <f>IF(D24&gt;0,SUM(D$7:D24)-SUM(C$7:C24),0)</f>
      </c>
      <c r="F24" s="118">
        <f>IF(D24&gt;0,IF(C24&gt;0,D24/C24,0),0)</f>
      </c>
      <c r="G24" s="36">
        <v>12900</v>
      </c>
      <c r="H24" s="36">
        <v>9888</v>
      </c>
      <c r="I24" s="36">
        <f>IF(H24&gt;0,SUM(H$7:H24)-SUM(G$7:G24),0)</f>
      </c>
      <c r="J24" s="118">
        <f>IF(H24&gt;0,IF(K24&gt;0,H24/K24,0),0)</f>
      </c>
      <c r="K24" s="36">
        <v>12900</v>
      </c>
      <c r="L24" s="36">
        <v>10937</v>
      </c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>
        <v>12340</v>
      </c>
      <c r="W24" s="36">
        <v>8158</v>
      </c>
      <c r="X24" s="21">
        <f>IF(W24&gt;0,SUM(W$7:W24)-SUM(V$7:V24),0)</f>
      </c>
      <c r="Y24" s="118">
        <f>IF(W24&gt;0,IF(V24&gt;0,W24/V24,0),0)</f>
      </c>
      <c r="Z24" s="36">
        <v>12340</v>
      </c>
      <c r="AA24" s="36">
        <v>10796</v>
      </c>
      <c r="AB24" s="21">
        <f>IF(AA24&gt;0,SUM(AA$7:AA24)-SUM(Z$7:Z24),0)</f>
      </c>
      <c r="AC24" s="118">
        <f>IF(AA24&gt;0,IF(Z24&gt;0,AA24/Z24,0),0)</f>
      </c>
      <c r="AD24" s="36">
        <v>12340</v>
      </c>
      <c r="AE24" s="36">
        <v>9119</v>
      </c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>
        <v>7700</v>
      </c>
      <c r="AP24" s="36">
        <v>4575</v>
      </c>
      <c r="AQ24" s="36">
        <f>IF(AP24&gt;0,SUM(AP$7:AP24)-SUM(AO$7:AO24),0)</f>
      </c>
      <c r="AR24" s="118">
        <f>IF(AP24&gt;0,IF(AO24&gt;0,AP24/AO24,0),0)</f>
      </c>
      <c r="AS24" s="36">
        <v>7700</v>
      </c>
      <c r="AT24" s="36">
        <v>5223</v>
      </c>
      <c r="AU24" s="21">
        <f>IF(AT24&gt;0,SUM(AT$7:AT24)-SUM(AS$7:AS24),0)</f>
      </c>
      <c r="AV24" s="118">
        <f>IF(AT24&gt;0,IF(AS24&gt;0,AT24/AS24,0),0)</f>
      </c>
      <c r="AW24" s="36">
        <v>7700</v>
      </c>
      <c r="AX24" s="36">
        <v>4306</v>
      </c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>
        <v>18200</v>
      </c>
      <c r="BI24" s="36">
        <v>9538</v>
      </c>
      <c r="BJ24" s="36">
        <f>IF(BI24&gt;0,SUM(BI$7:BI24)-SUM(BH$7:BH24),0)</f>
      </c>
      <c r="BK24" s="118">
        <f>IF(BI24&gt;0,IF(BH24&gt;0,BI24/BH24,0),0)</f>
      </c>
      <c r="BL24" s="36">
        <v>8000</v>
      </c>
      <c r="BM24" s="36">
        <v>4570</v>
      </c>
      <c r="BN24" s="21">
        <f>IF(BM24&gt;0,SUM(BM$7:BM24)-SUM(BL$7:BL24),0)</f>
      </c>
      <c r="BO24" s="118">
        <f>IF(BM24&gt;0,IF(BL24&gt;0,BM24/BL24,0),0)</f>
      </c>
      <c r="BP24" s="36">
        <v>11000</v>
      </c>
      <c r="BQ24" s="36">
        <v>12694</v>
      </c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>
        <v>5000</v>
      </c>
      <c r="CB24" s="36">
        <v>12582</v>
      </c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41</v>
      </c>
      <c r="C25" s="36">
        <v>12900</v>
      </c>
      <c r="D25" s="36">
        <v>6005</v>
      </c>
      <c r="E25" s="21">
        <f>IF(D25&gt;0,SUM(D$7:D25)-SUM(C$7:C25),0)</f>
      </c>
      <c r="F25" s="118">
        <f>IF(D25&gt;0,IF(C25&gt;0,D25/C25,0),0)</f>
      </c>
      <c r="G25" s="36">
        <v>12900</v>
      </c>
      <c r="H25" s="36">
        <v>9169</v>
      </c>
      <c r="I25" s="36">
        <f>IF(H25&gt;0,SUM(H$7:H25)-SUM(G$7:G25),0)</f>
      </c>
      <c r="J25" s="118">
        <f>IF(H25&gt;0,IF(K25&gt;0,H25/K25,0),0)</f>
      </c>
      <c r="K25" s="36">
        <v>12900</v>
      </c>
      <c r="L25" s="36">
        <v>11653</v>
      </c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>
        <v>12340</v>
      </c>
      <c r="W25" s="36">
        <v>9988</v>
      </c>
      <c r="X25" s="21">
        <f>IF(W25&gt;0,SUM(W$7:W25)-SUM(V$7:V25),0)</f>
      </c>
      <c r="Y25" s="118">
        <f>IF(W25&gt;0,IF(V25&gt;0,W25/V25,0),0)</f>
      </c>
      <c r="Z25" s="36">
        <v>12340</v>
      </c>
      <c r="AA25" s="36">
        <v>13132</v>
      </c>
      <c r="AB25" s="21">
        <f>IF(AA25&gt;0,SUM(AA$7:AA25)-SUM(Z$7:Z25),0)</f>
      </c>
      <c r="AC25" s="118">
        <f>IF(AA25&gt;0,IF(Z25&gt;0,AA25/Z25,0),0)</f>
      </c>
      <c r="AD25" s="36">
        <v>12340</v>
      </c>
      <c r="AE25" s="36">
        <v>11293</v>
      </c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>
        <v>7700</v>
      </c>
      <c r="AP25" s="36">
        <v>3239</v>
      </c>
      <c r="AQ25" s="36">
        <f>IF(AP25&gt;0,SUM(AP$7:AP25)-SUM(AO$7:AO25),0)</f>
      </c>
      <c r="AR25" s="118">
        <f>IF(AP25&gt;0,IF(AO25&gt;0,AP25/AO25,0),0)</f>
      </c>
      <c r="AS25" s="36">
        <v>7700</v>
      </c>
      <c r="AT25" s="36">
        <v>6918</v>
      </c>
      <c r="AU25" s="21">
        <f>IF(AT25&gt;0,SUM(AT$7:AT25)-SUM(AS$7:AS25),0)</f>
      </c>
      <c r="AV25" s="118">
        <f>IF(AT25&gt;0,IF(AS25&gt;0,AT25/AS25,0),0)</f>
      </c>
      <c r="AW25" s="36">
        <v>7700</v>
      </c>
      <c r="AX25" s="36">
        <v>7221</v>
      </c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>
        <v>18200</v>
      </c>
      <c r="BI25" s="36">
        <v>10301</v>
      </c>
      <c r="BJ25" s="36">
        <f>IF(BI25&gt;0,SUM(BI$7:BI25)-SUM(BH$7:BH25),0)</f>
      </c>
      <c r="BK25" s="118">
        <f>IF(BI25&gt;0,IF(BH25&gt;0,BI25/BH25,0),0)</f>
      </c>
      <c r="BL25" s="36">
        <v>8000</v>
      </c>
      <c r="BM25" s="36">
        <v>7082</v>
      </c>
      <c r="BN25" s="21">
        <f>IF(BM25&gt;0,SUM(BM$7:BM25)-SUM(BL$7:BL25),0)</f>
      </c>
      <c r="BO25" s="118">
        <f>IF(BM25&gt;0,IF(BL25&gt;0,BM25/BL25,0),0)</f>
      </c>
      <c r="BP25" s="36">
        <v>11000</v>
      </c>
      <c r="BQ25" s="36">
        <v>8679</v>
      </c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>
        <v>5000</v>
      </c>
      <c r="CB25" s="36">
        <v>1</v>
      </c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42</v>
      </c>
      <c r="C26" s="36">
        <v>12900</v>
      </c>
      <c r="D26" s="36">
        <v>14667</v>
      </c>
      <c r="E26" s="21">
        <f>IF(D26&gt;0,SUM(D$7:D26)-SUM(C$7:C26),0)</f>
      </c>
      <c r="F26" s="118">
        <f>IF(D26&gt;0,IF(C26&gt;0,D26/C26,0),0)</f>
      </c>
      <c r="G26" s="36">
        <v>12900</v>
      </c>
      <c r="H26" s="36">
        <v>7415</v>
      </c>
      <c r="I26" s="36">
        <f>IF(H26&gt;0,SUM(H$7:H26)-SUM(G$7:G26),0)</f>
      </c>
      <c r="J26" s="118">
        <f>IF(H26&gt;0,IF(K26&gt;0,H26/K26,0),0)</f>
      </c>
      <c r="K26" s="36">
        <v>12900</v>
      </c>
      <c r="L26" s="36">
        <v>3395</v>
      </c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>
        <v>12340</v>
      </c>
      <c r="W26" s="36">
        <v>11410</v>
      </c>
      <c r="X26" s="21">
        <f>IF(W26&gt;0,SUM(W$7:W26)-SUM(V$7:V26),0)</f>
      </c>
      <c r="Y26" s="118">
        <f>IF(W26&gt;0,IF(V26&gt;0,W26/V26,0),0)</f>
      </c>
      <c r="Z26" s="36">
        <v>12340</v>
      </c>
      <c r="AA26" s="36">
        <v>9312</v>
      </c>
      <c r="AB26" s="21">
        <f>IF(AA26&gt;0,SUM(AA$7:AA26)-SUM(Z$7:Z26),0)</f>
      </c>
      <c r="AC26" s="118">
        <f>IF(AA26&gt;0,IF(Z26&gt;0,AA26/Z26,0),0)</f>
      </c>
      <c r="AD26" s="36">
        <v>12340</v>
      </c>
      <c r="AE26" s="36">
        <v>10800</v>
      </c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>
        <v>7700</v>
      </c>
      <c r="AP26" s="36">
        <v>12009</v>
      </c>
      <c r="AQ26" s="36">
        <f>IF(AP26&gt;0,SUM(AP$7:AP26)-SUM(AO$7:AO26),0)</f>
      </c>
      <c r="AR26" s="118">
        <f>IF(AP26&gt;0,IF(AO26&gt;0,AP26/AO26,0),0)</f>
      </c>
      <c r="AS26" s="36">
        <v>7700</v>
      </c>
      <c r="AT26" s="36">
        <v>7059</v>
      </c>
      <c r="AU26" s="21">
        <f>IF(AT26&gt;0,SUM(AT$7:AT26)-SUM(AS$7:AS26),0)</f>
      </c>
      <c r="AV26" s="118">
        <f>IF(AT26&gt;0,IF(AS26&gt;0,AT26/AS26,0),0)</f>
      </c>
      <c r="AW26" s="36">
        <v>7700</v>
      </c>
      <c r="AX26" s="36">
        <v>5450</v>
      </c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>
        <v>18200</v>
      </c>
      <c r="BI26" s="36">
        <v>1</v>
      </c>
      <c r="BJ26" s="36">
        <f>IF(BI26&gt;0,SUM(BI$7:BI26)-SUM(BH$7:BH26),0)</f>
      </c>
      <c r="BK26" s="118">
        <f>IF(BI26&gt;0,IF(BH26&gt;0,BI26/BH26,0),0)</f>
      </c>
      <c r="BL26" s="36">
        <v>8000</v>
      </c>
      <c r="BM26" s="36"/>
      <c r="BN26" s="21">
        <f>IF(BM26&gt;0,SUM(BM$7:BM26)-SUM(BL$7:BL26),0)</f>
      </c>
      <c r="BO26" s="118">
        <f>IF(BM26&gt;0,IF(BL26&gt;0,BM26/BL26,0),0)</f>
      </c>
      <c r="BP26" s="36">
        <v>11000</v>
      </c>
      <c r="BQ26" s="36"/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>
        <v>5000</v>
      </c>
      <c r="CB26" s="36">
        <v>1</v>
      </c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43</v>
      </c>
      <c r="C27" s="36"/>
      <c r="D27" s="36"/>
      <c r="E27" s="21">
        <f>IF(D27&gt;0,SUM(D$7:D27)-SUM(C$7:C27),0)</f>
      </c>
      <c r="F27" s="118">
        <f>IF(D27&gt;0,IF(C27&gt;0,D27/C27,0),0)</f>
      </c>
      <c r="G27" s="36"/>
      <c r="H27" s="36"/>
      <c r="I27" s="36">
        <f>IF(H27&gt;0,SUM(H$7:H27)-SUM(G$7:G27),0)</f>
      </c>
      <c r="J27" s="118">
        <f>IF(H27&gt;0,IF(K27&gt;0,H27/K27,0),0)</f>
      </c>
      <c r="K27" s="36"/>
      <c r="L27" s="36"/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/>
      <c r="W27" s="36">
        <v>12477</v>
      </c>
      <c r="X27" s="21">
        <f>IF(W27&gt;0,SUM(W$7:W27)-SUM(V$7:V27),0)</f>
      </c>
      <c r="Y27" s="118">
        <f>IF(W27&gt;0,IF(V27&gt;0,W27/V27,0),0)</f>
      </c>
      <c r="Z27" s="36"/>
      <c r="AA27" s="36"/>
      <c r="AB27" s="21">
        <f>IF(AA27&gt;0,SUM(AA$7:AA27)-SUM(Z$7:Z27),0)</f>
      </c>
      <c r="AC27" s="118">
        <f>IF(AA27&gt;0,IF(Z27&gt;0,AA27/Z27,0),0)</f>
      </c>
      <c r="AD27" s="36"/>
      <c r="AE27" s="36"/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/>
      <c r="AP27" s="36"/>
      <c r="AQ27" s="36">
        <f>IF(AP27&gt;0,SUM(AP$7:AP27)-SUM(AO$7:AO27),0)</f>
      </c>
      <c r="AR27" s="118">
        <f>IF(AP27&gt;0,IF(AO27&gt;0,AP27/AO27,0),0)</f>
      </c>
      <c r="AS27" s="36"/>
      <c r="AT27" s="36"/>
      <c r="AU27" s="21">
        <f>IF(AT27&gt;0,SUM(AT$7:AT27)-SUM(AS$7:AS27),0)</f>
      </c>
      <c r="AV27" s="118">
        <f>IF(AT27&gt;0,IF(AS27&gt;0,AT27/AS27,0),0)</f>
      </c>
      <c r="AW27" s="36"/>
      <c r="AX27" s="36"/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/>
      <c r="BI27" s="36"/>
      <c r="BJ27" s="36">
        <f>IF(BI27&gt;0,SUM(BI$7:BI27)-SUM(BH$7:BH27),0)</f>
      </c>
      <c r="BK27" s="118">
        <f>IF(BI27&gt;0,IF(BH27&gt;0,BI27/BH27,0),0)</f>
      </c>
      <c r="BL27" s="36"/>
      <c r="BM27" s="36"/>
      <c r="BN27" s="21">
        <f>IF(BM27&gt;0,SUM(BM$7:BM27)-SUM(BL$7:BL27),0)</f>
      </c>
      <c r="BO27" s="118">
        <f>IF(BM27&gt;0,IF(BL27&gt;0,BM27/BL27,0),0)</f>
      </c>
      <c r="BP27" s="36"/>
      <c r="BQ27" s="36"/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/>
      <c r="CB27" s="36"/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44</v>
      </c>
      <c r="C28" s="36">
        <v>12900</v>
      </c>
      <c r="D28" s="36">
        <v>5914</v>
      </c>
      <c r="E28" s="21">
        <f>IF(D28&gt;0,SUM(D$7:D28)-SUM(C$7:C28),0)</f>
      </c>
      <c r="F28" s="118">
        <f>IF(D28&gt;0,IF(C28&gt;0,D28/C28,0),0)</f>
      </c>
      <c r="G28" s="36">
        <v>12900</v>
      </c>
      <c r="H28" s="36">
        <v>9216</v>
      </c>
      <c r="I28" s="36">
        <f>IF(H28&gt;0,SUM(H$7:H28)-SUM(G$7:G28),0)</f>
      </c>
      <c r="J28" s="118">
        <f>IF(H28&gt;0,IF(K28&gt;0,H28/K28,0),0)</f>
      </c>
      <c r="K28" s="36">
        <v>12900</v>
      </c>
      <c r="L28" s="36">
        <v>11573</v>
      </c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>
        <v>12340</v>
      </c>
      <c r="W28" s="36">
        <v>7440</v>
      </c>
      <c r="X28" s="21">
        <f>IF(W28&gt;0,SUM(W$7:W28)-SUM(V$7:V28),0)</f>
      </c>
      <c r="Y28" s="118">
        <f>IF(W28&gt;0,IF(V28&gt;0,W28/V28,0),0)</f>
      </c>
      <c r="Z28" s="36">
        <v>12340</v>
      </c>
      <c r="AA28" s="36">
        <v>10681</v>
      </c>
      <c r="AB28" s="21">
        <f>IF(AA28&gt;0,SUM(AA$7:AA28)-SUM(Z$7:Z28),0)</f>
      </c>
      <c r="AC28" s="118">
        <f>IF(AA28&gt;0,IF(Z28&gt;0,AA28/Z28,0),0)</f>
      </c>
      <c r="AD28" s="36">
        <v>12340</v>
      </c>
      <c r="AE28" s="36">
        <v>7768</v>
      </c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>
        <v>7700</v>
      </c>
      <c r="AP28" s="36">
        <v>8067</v>
      </c>
      <c r="AQ28" s="36">
        <f>IF(AP28&gt;0,SUM(AP$7:AP28)-SUM(AO$7:AO28),0)</f>
      </c>
      <c r="AR28" s="118">
        <f>IF(AP28&gt;0,IF(AO28&gt;0,AP28/AO28,0),0)</f>
      </c>
      <c r="AS28" s="36">
        <v>7700</v>
      </c>
      <c r="AT28" s="36">
        <v>6200</v>
      </c>
      <c r="AU28" s="21">
        <f>IF(AT28&gt;0,SUM(AT$7:AT28)-SUM(AS$7:AS28),0)</f>
      </c>
      <c r="AV28" s="118">
        <f>IF(AT28&gt;0,IF(AS28&gt;0,AT28/AS28,0),0)</f>
      </c>
      <c r="AW28" s="36">
        <v>7700</v>
      </c>
      <c r="AX28" s="36">
        <v>8180</v>
      </c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>
        <v>18200</v>
      </c>
      <c r="BI28" s="36">
        <v>17228</v>
      </c>
      <c r="BJ28" s="36">
        <f>IF(BI28&gt;0,SUM(BI$7:BI28)-SUM(BH$7:BH28),0)</f>
      </c>
      <c r="BK28" s="118">
        <f>IF(BI28&gt;0,IF(BH28&gt;0,BI28/BH28,0),0)</f>
      </c>
      <c r="BL28" s="36">
        <v>8000</v>
      </c>
      <c r="BM28" s="36">
        <v>5224</v>
      </c>
      <c r="BN28" s="21">
        <f>IF(BM28&gt;0,SUM(BM$7:BM28)-SUM(BL$7:BL28),0)</f>
      </c>
      <c r="BO28" s="118">
        <f>IF(BM28&gt;0,IF(BL28&gt;0,BM28/BL28,0),0)</f>
      </c>
      <c r="BP28" s="36">
        <v>11000</v>
      </c>
      <c r="BQ28" s="36">
        <v>9350</v>
      </c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>
        <v>5000</v>
      </c>
      <c r="CB28" s="36">
        <v>1</v>
      </c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45</v>
      </c>
      <c r="C29" s="36">
        <v>12900</v>
      </c>
      <c r="D29" s="36">
        <v>9817</v>
      </c>
      <c r="E29" s="21">
        <f>IF(D29&gt;0,SUM(D$7:D29)-SUM(C$7:C29),0)</f>
      </c>
      <c r="F29" s="118">
        <f>IF(D29&gt;0,IF(C29&gt;0,D29/C29,0),0)</f>
      </c>
      <c r="G29" s="36">
        <v>12900</v>
      </c>
      <c r="H29" s="36">
        <v>10186</v>
      </c>
      <c r="I29" s="36">
        <f>IF(H29&gt;0,SUM(H$7:H29)-SUM(G$7:G29),0)</f>
      </c>
      <c r="J29" s="118">
        <f>IF(H29&gt;0,IF(K29&gt;0,H29/K29,0),0)</f>
      </c>
      <c r="K29" s="36">
        <v>12900</v>
      </c>
      <c r="L29" s="36">
        <v>10695</v>
      </c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>
        <v>12340</v>
      </c>
      <c r="W29" s="36">
        <v>5193</v>
      </c>
      <c r="X29" s="21">
        <f>IF(W29&gt;0,SUM(W$7:W29)-SUM(V$7:V29),0)</f>
      </c>
      <c r="Y29" s="118">
        <f>IF(W29&gt;0,IF(V29&gt;0,W29/V29,0),0)</f>
      </c>
      <c r="Z29" s="36">
        <v>12340</v>
      </c>
      <c r="AA29" s="36">
        <v>9010</v>
      </c>
      <c r="AB29" s="21">
        <f>IF(AA29&gt;0,SUM(AA$7:AA29)-SUM(Z$7:Z29),0)</f>
      </c>
      <c r="AC29" s="118">
        <f>IF(AA29&gt;0,IF(Z29&gt;0,AA29/Z29,0),0)</f>
      </c>
      <c r="AD29" s="36">
        <v>12340</v>
      </c>
      <c r="AE29" s="36">
        <v>6831</v>
      </c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>
        <v>7700</v>
      </c>
      <c r="AP29" s="36">
        <v>6619</v>
      </c>
      <c r="AQ29" s="36">
        <f>IF(AP29&gt;0,SUM(AP$7:AP29)-SUM(AO$7:AO29),0)</f>
      </c>
      <c r="AR29" s="118">
        <f>IF(AP29&gt;0,IF(AO29&gt;0,AP29/AO29,0),0)</f>
      </c>
      <c r="AS29" s="36">
        <v>7700</v>
      </c>
      <c r="AT29" s="36">
        <v>7884</v>
      </c>
      <c r="AU29" s="21">
        <f>IF(AT29&gt;0,SUM(AT$7:AT29)-SUM(AS$7:AS29),0)</f>
      </c>
      <c r="AV29" s="118">
        <f>IF(AT29&gt;0,IF(AS29&gt;0,AT29/AS29,0),0)</f>
      </c>
      <c r="AW29" s="36">
        <v>7700</v>
      </c>
      <c r="AX29" s="36">
        <v>7965</v>
      </c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>
        <v>18200</v>
      </c>
      <c r="BI29" s="36">
        <v>15644</v>
      </c>
      <c r="BJ29" s="36">
        <f>IF(BI29&gt;0,SUM(BI$7:BI29)-SUM(BH$7:BH29),0)</f>
      </c>
      <c r="BK29" s="118">
        <f>IF(BI29&gt;0,IF(BH29&gt;0,BI29/BH29,0),0)</f>
      </c>
      <c r="BL29" s="36">
        <v>8000</v>
      </c>
      <c r="BM29" s="36">
        <v>6828</v>
      </c>
      <c r="BN29" s="21">
        <f>IF(BM29&gt;0,SUM(BM$7:BM29)-SUM(BL$7:BL29),0)</f>
      </c>
      <c r="BO29" s="118">
        <f>IF(BM29&gt;0,IF(BL29&gt;0,BM29/BL29,0),0)</f>
      </c>
      <c r="BP29" s="36">
        <v>11000</v>
      </c>
      <c r="BQ29" s="36">
        <v>5826</v>
      </c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>
        <v>5000</v>
      </c>
      <c r="CB29" s="36">
        <v>3708</v>
      </c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46</v>
      </c>
      <c r="C30" s="36">
        <v>12900</v>
      </c>
      <c r="D30" s="36">
        <v>8525</v>
      </c>
      <c r="E30" s="21">
        <f>IF(D30&gt;0,SUM(D$7:D30)-SUM(C$7:C30),0)</f>
      </c>
      <c r="F30" s="118">
        <f>IF(D30&gt;0,IF(C30&gt;0,D30/C30,0),0)</f>
      </c>
      <c r="G30" s="36">
        <v>12900</v>
      </c>
      <c r="H30" s="36">
        <v>11740</v>
      </c>
      <c r="I30" s="36">
        <f>IF(H30&gt;0,SUM(H$7:H30)-SUM(G$7:G30),0)</f>
      </c>
      <c r="J30" s="118">
        <f>IF(H30&gt;0,IF(K30&gt;0,H30/K30,0),0)</f>
      </c>
      <c r="K30" s="36">
        <v>12900</v>
      </c>
      <c r="L30" s="36">
        <v>7114</v>
      </c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>
        <v>12340</v>
      </c>
      <c r="W30" s="36">
        <v>6715</v>
      </c>
      <c r="X30" s="21">
        <f>IF(W30&gt;0,SUM(W$7:W30)-SUM(V$7:V30),0)</f>
      </c>
      <c r="Y30" s="118">
        <f>IF(W30&gt;0,IF(V30&gt;0,W30/V30,0),0)</f>
      </c>
      <c r="Z30" s="36">
        <v>12340</v>
      </c>
      <c r="AA30" s="36">
        <v>7237</v>
      </c>
      <c r="AB30" s="21">
        <f>IF(AA30&gt;0,SUM(AA$7:AA30)-SUM(Z$7:Z30),0)</f>
      </c>
      <c r="AC30" s="118">
        <f>IF(AA30&gt;0,IF(Z30&gt;0,AA30/Z30,0),0)</f>
      </c>
      <c r="AD30" s="36">
        <v>12340</v>
      </c>
      <c r="AE30" s="36">
        <v>9424</v>
      </c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>
        <v>7700</v>
      </c>
      <c r="AP30" s="36">
        <v>6253</v>
      </c>
      <c r="AQ30" s="36">
        <f>IF(AP30&gt;0,SUM(AP$7:AP30)-SUM(AO$7:AO30),0)</f>
      </c>
      <c r="AR30" s="118">
        <f>IF(AP30&gt;0,IF(AO30&gt;0,AP30/AO30,0),0)</f>
      </c>
      <c r="AS30" s="36">
        <v>7700</v>
      </c>
      <c r="AT30" s="36">
        <v>6968</v>
      </c>
      <c r="AU30" s="21">
        <f>IF(AT30&gt;0,SUM(AT$7:AT30)-SUM(AS$7:AS30),0)</f>
      </c>
      <c r="AV30" s="118">
        <f>IF(AT30&gt;0,IF(AS30&gt;0,AT30/AS30,0),0)</f>
      </c>
      <c r="AW30" s="36">
        <v>7700</v>
      </c>
      <c r="AX30" s="36">
        <v>4967</v>
      </c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>
        <v>18200</v>
      </c>
      <c r="BI30" s="36">
        <v>12591</v>
      </c>
      <c r="BJ30" s="36">
        <f>IF(BI30&gt;0,SUM(BI$7:BI30)-SUM(BH$7:BH30),0)</f>
      </c>
      <c r="BK30" s="118">
        <f>IF(BI30&gt;0,IF(BH30&gt;0,BI30/BH30,0),0)</f>
      </c>
      <c r="BL30" s="36">
        <v>8000</v>
      </c>
      <c r="BM30" s="36">
        <v>5601</v>
      </c>
      <c r="BN30" s="21">
        <f>IF(BM30&gt;0,SUM(BM$7:BM30)-SUM(BL$7:BL30),0)</f>
      </c>
      <c r="BO30" s="118">
        <f>IF(BM30&gt;0,IF(BL30&gt;0,BM30/BL30,0),0)</f>
      </c>
      <c r="BP30" s="36">
        <v>11000</v>
      </c>
      <c r="BQ30" s="36">
        <v>10297</v>
      </c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>
        <v>5000</v>
      </c>
      <c r="CB30" s="36">
        <v>6202</v>
      </c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40</v>
      </c>
      <c r="C31" s="36">
        <v>12900</v>
      </c>
      <c r="D31" s="36">
        <v>5263</v>
      </c>
      <c r="E31" s="21">
        <f>IF(D31&gt;0,SUM(D$7:D31)-SUM(C$7:C31),0)</f>
      </c>
      <c r="F31" s="118">
        <f>IF(D31&gt;0,IF(C31&gt;0,D31/C31,0),0)</f>
      </c>
      <c r="G31" s="36">
        <v>12900</v>
      </c>
      <c r="H31" s="36">
        <v>9188</v>
      </c>
      <c r="I31" s="36">
        <f>IF(H31&gt;0,SUM(H$7:H31)-SUM(G$7:G31),0)</f>
      </c>
      <c r="J31" s="118">
        <f>IF(H31&gt;0,IF(K31&gt;0,H31/K31,0),0)</f>
      </c>
      <c r="K31" s="36">
        <v>12900</v>
      </c>
      <c r="L31" s="36">
        <v>11860</v>
      </c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>
        <v>12340</v>
      </c>
      <c r="W31" s="36">
        <v>8429</v>
      </c>
      <c r="X31" s="21">
        <f>IF(W31&gt;0,SUM(W$7:W31)-SUM(V$7:V31),0)</f>
      </c>
      <c r="Y31" s="118">
        <f>IF(W31&gt;0,IF(V31&gt;0,W31/V31,0),0)</f>
      </c>
      <c r="Z31" s="36">
        <v>12340</v>
      </c>
      <c r="AA31" s="36">
        <v>12430</v>
      </c>
      <c r="AB31" s="21">
        <f>IF(AA31&gt;0,SUM(AA$7:AA31)-SUM(Z$7:Z31),0)</f>
      </c>
      <c r="AC31" s="118">
        <f>IF(AA31&gt;0,IF(Z31&gt;0,AA31/Z31,0),0)</f>
      </c>
      <c r="AD31" s="36">
        <v>12340</v>
      </c>
      <c r="AE31" s="36">
        <v>8263</v>
      </c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>
        <v>7700</v>
      </c>
      <c r="AP31" s="36">
        <v>4347</v>
      </c>
      <c r="AQ31" s="36">
        <f>IF(AP31&gt;0,SUM(AP$7:AP31)-SUM(AO$7:AO31),0)</f>
      </c>
      <c r="AR31" s="118">
        <f>IF(AP31&gt;0,IF(AO31&gt;0,AP31/AO31,0),0)</f>
      </c>
      <c r="AS31" s="36">
        <v>7700</v>
      </c>
      <c r="AT31" s="36">
        <v>6220</v>
      </c>
      <c r="AU31" s="21">
        <f>IF(AT31&gt;0,SUM(AT$7:AT31)-SUM(AS$7:AS31),0)</f>
      </c>
      <c r="AV31" s="118">
        <f>IF(AT31&gt;0,IF(AS31&gt;0,AT31/AS31,0),0)</f>
      </c>
      <c r="AW31" s="36">
        <v>7700</v>
      </c>
      <c r="AX31" s="36">
        <v>5156</v>
      </c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>
        <v>18200</v>
      </c>
      <c r="BI31" s="36">
        <v>11447</v>
      </c>
      <c r="BJ31" s="36">
        <f>IF(BI31&gt;0,SUM(BI$7:BI31)-SUM(BH$7:BH31),0)</f>
      </c>
      <c r="BK31" s="118">
        <f>IF(BI31&gt;0,IF(BH31&gt;0,BI31/BH31,0),0)</f>
      </c>
      <c r="BL31" s="36">
        <v>8000</v>
      </c>
      <c r="BM31" s="36">
        <v>4281</v>
      </c>
      <c r="BN31" s="21">
        <f>IF(BM31&gt;0,SUM(BM$7:BM31)-SUM(BL$7:BL31),0)</f>
      </c>
      <c r="BO31" s="118">
        <f>IF(BM31&gt;0,IF(BL31&gt;0,BM31/BL31,0),0)</f>
      </c>
      <c r="BP31" s="36">
        <v>11000</v>
      </c>
      <c r="BQ31" s="36">
        <v>11186</v>
      </c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>
        <v>5000</v>
      </c>
      <c r="CB31" s="36">
        <v>4183</v>
      </c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41</v>
      </c>
      <c r="C32" s="36">
        <v>12900</v>
      </c>
      <c r="D32" s="36">
        <v>7703</v>
      </c>
      <c r="E32" s="21">
        <f>IF(D32&gt;0,SUM(D$7:D32)-SUM(C$7:C32),0)</f>
      </c>
      <c r="F32" s="118">
        <f>IF(D32&gt;0,IF(C32&gt;0,D32/C32,0),0)</f>
      </c>
      <c r="G32" s="36">
        <v>12900</v>
      </c>
      <c r="H32" s="36">
        <v>10269</v>
      </c>
      <c r="I32" s="36">
        <f>IF(H32&gt;0,SUM(H$7:H32)-SUM(G$7:G32),0)</f>
      </c>
      <c r="J32" s="118">
        <f>IF(H32&gt;0,IF(K32&gt;0,H32/K32,0),0)</f>
      </c>
      <c r="K32" s="36">
        <v>12900</v>
      </c>
      <c r="L32" s="36">
        <v>11618</v>
      </c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>
        <v>12340</v>
      </c>
      <c r="W32" s="36">
        <v>9195</v>
      </c>
      <c r="X32" s="21">
        <f>IF(W32&gt;0,SUM(W$7:W32)-SUM(V$7:V32),0)</f>
      </c>
      <c r="Y32" s="118">
        <f>IF(W32&gt;0,IF(V32&gt;0,W32/V32,0),0)</f>
      </c>
      <c r="Z32" s="36">
        <v>12340</v>
      </c>
      <c r="AA32" s="36">
        <v>11492</v>
      </c>
      <c r="AB32" s="21">
        <f>IF(AA32&gt;0,SUM(AA$7:AA32)-SUM(Z$7:Z32),0)</f>
      </c>
      <c r="AC32" s="118">
        <f>IF(AA32&gt;0,IF(Z32&gt;0,AA32/Z32,0),0)</f>
      </c>
      <c r="AD32" s="36">
        <v>12340</v>
      </c>
      <c r="AE32" s="36">
        <v>7397</v>
      </c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>
        <v>7700</v>
      </c>
      <c r="AP32" s="36">
        <v>6527</v>
      </c>
      <c r="AQ32" s="36">
        <f>IF(AP32&gt;0,SUM(AP$7:AP32)-SUM(AO$7:AO32),0)</f>
      </c>
      <c r="AR32" s="118">
        <f>IF(AP32&gt;0,IF(AO32&gt;0,AP32/AO32,0),0)</f>
      </c>
      <c r="AS32" s="36">
        <v>7700</v>
      </c>
      <c r="AT32" s="36">
        <v>7712</v>
      </c>
      <c r="AU32" s="21">
        <f>IF(AT32&gt;0,SUM(AT$7:AT32)-SUM(AS$7:AS32),0)</f>
      </c>
      <c r="AV32" s="118">
        <f>IF(AT32&gt;0,IF(AS32&gt;0,AT32/AS32,0),0)</f>
      </c>
      <c r="AW32" s="36">
        <v>7700</v>
      </c>
      <c r="AX32" s="36">
        <v>4502</v>
      </c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>
        <v>18200</v>
      </c>
      <c r="BI32" s="36">
        <v>12020</v>
      </c>
      <c r="BJ32" s="36">
        <f>IF(BI32&gt;0,SUM(BI$7:BI32)-SUM(BH$7:BH32),0)</f>
      </c>
      <c r="BK32" s="118">
        <f>IF(BI32&gt;0,IF(BH32&gt;0,BI32/BH32,0),0)</f>
      </c>
      <c r="BL32" s="36">
        <v>8000</v>
      </c>
      <c r="BM32" s="36">
        <v>6722</v>
      </c>
      <c r="BN32" s="21">
        <f>IF(BM32&gt;0,SUM(BM$7:BM32)-SUM(BL$7:BL32),0)</f>
      </c>
      <c r="BO32" s="118">
        <f>IF(BM32&gt;0,IF(BL32&gt;0,BM32/BL32,0),0)</f>
      </c>
      <c r="BP32" s="36">
        <v>11000</v>
      </c>
      <c r="BQ32" s="36">
        <v>10014</v>
      </c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>
        <v>5000</v>
      </c>
      <c r="CB32" s="36">
        <v>1</v>
      </c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42</v>
      </c>
      <c r="C33" s="36">
        <v>12900</v>
      </c>
      <c r="D33" s="36">
        <v>11663</v>
      </c>
      <c r="E33" s="21">
        <f>IF(D33&gt;0,SUM(D$7:D33)-SUM(C$7:C33),0)</f>
      </c>
      <c r="F33" s="118">
        <f>IF(D33&gt;0,IF(C33&gt;0,D33/C33,0),0)</f>
      </c>
      <c r="G33" s="36">
        <v>12900</v>
      </c>
      <c r="H33" s="36">
        <v>5796</v>
      </c>
      <c r="I33" s="36">
        <f>IF(H33&gt;0,SUM(H$7:H33)-SUM(G$7:G33),0)</f>
      </c>
      <c r="J33" s="118">
        <f>IF(H33&gt;0,IF(K33&gt;0,H33/K33,0),0)</f>
      </c>
      <c r="K33" s="36">
        <v>12900</v>
      </c>
      <c r="L33" s="36">
        <v>5498</v>
      </c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>
        <v>12340</v>
      </c>
      <c r="W33" s="36">
        <v>6700</v>
      </c>
      <c r="X33" s="21">
        <f>IF(W33&gt;0,SUM(W$7:W33)-SUM(V$7:V33),0)</f>
      </c>
      <c r="Y33" s="118">
        <f>IF(W33&gt;0,IF(V33&gt;0,W33/V33,0),0)</f>
      </c>
      <c r="Z33" s="36">
        <v>12340</v>
      </c>
      <c r="AA33" s="36">
        <v>7605</v>
      </c>
      <c r="AB33" s="21">
        <f>IF(AA33&gt;0,SUM(AA$7:AA33)-SUM(Z$7:Z33),0)</f>
      </c>
      <c r="AC33" s="118">
        <f>IF(AA33&gt;0,IF(Z33&gt;0,AA33/Z33,0),0)</f>
      </c>
      <c r="AD33" s="36">
        <v>12340</v>
      </c>
      <c r="AE33" s="36">
        <v>7306</v>
      </c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>
        <v>7700</v>
      </c>
      <c r="AP33" s="36">
        <v>7119</v>
      </c>
      <c r="AQ33" s="36">
        <f>IF(AP33&gt;0,SUM(AP$7:AP33)-SUM(AO$7:AO33),0)</f>
      </c>
      <c r="AR33" s="118">
        <f>IF(AP33&gt;0,IF(AO33&gt;0,AP33/AO33,0),0)</f>
      </c>
      <c r="AS33" s="36">
        <v>7700</v>
      </c>
      <c r="AT33" s="36">
        <v>6775</v>
      </c>
      <c r="AU33" s="21">
        <f>IF(AT33&gt;0,SUM(AT$7:AT33)-SUM(AS$7:AS33),0)</f>
      </c>
      <c r="AV33" s="118">
        <f>IF(AT33&gt;0,IF(AS33&gt;0,AT33/AS33,0),0)</f>
      </c>
      <c r="AW33" s="36">
        <v>7700</v>
      </c>
      <c r="AX33" s="36">
        <v>5831</v>
      </c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>
        <v>18200</v>
      </c>
      <c r="BI33" s="36">
        <v>10492</v>
      </c>
      <c r="BJ33" s="36">
        <f>IF(BI33&gt;0,SUM(BI$7:BI33)-SUM(BH$7:BH33),0)</f>
      </c>
      <c r="BK33" s="118">
        <f>IF(BI33&gt;0,IF(BH33&gt;0,BI33/BH33,0),0)</f>
      </c>
      <c r="BL33" s="36">
        <v>8000</v>
      </c>
      <c r="BM33" s="36">
        <v>9236</v>
      </c>
      <c r="BN33" s="21">
        <f>IF(BM33&gt;0,SUM(BM$7:BM33)-SUM(BL$7:BL33),0)</f>
      </c>
      <c r="BO33" s="118">
        <f>IF(BM33&gt;0,IF(BL33&gt;0,BM33/BL33,0),0)</f>
      </c>
      <c r="BP33" s="36">
        <v>11000</v>
      </c>
      <c r="BQ33" s="36">
        <v>10014</v>
      </c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>
        <v>5000</v>
      </c>
      <c r="CB33" s="36"/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43</v>
      </c>
      <c r="C34" s="36"/>
      <c r="D34" s="36"/>
      <c r="E34" s="21">
        <f>IF(D34&gt;0,SUM(D$7:D34)-SUM(C$7:C34),0)</f>
      </c>
      <c r="F34" s="118">
        <f>IF(D34&gt;0,IF(C34&gt;0,D34/C34,0),0)</f>
      </c>
      <c r="G34" s="36"/>
      <c r="H34" s="36"/>
      <c r="I34" s="36">
        <f>IF(H34&gt;0,SUM(H$7:H34)-SUM(G$7:G34),0)</f>
      </c>
      <c r="J34" s="118">
        <f>IF(H34&gt;0,IF(K34&gt;0,H34/K34,0),0)</f>
      </c>
      <c r="K34" s="36"/>
      <c r="L34" s="36"/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/>
      <c r="W34" s="36">
        <v>21452</v>
      </c>
      <c r="X34" s="21">
        <f>IF(W34&gt;0,SUM(W$7:W34)-SUM(V$7:V34),0)</f>
      </c>
      <c r="Y34" s="118">
        <f>IF(W34&gt;0,IF(V34&gt;0,W34/V34,0),0)</f>
      </c>
      <c r="Z34" s="36"/>
      <c r="AA34" s="36"/>
      <c r="AB34" s="21">
        <f>IF(AA34&gt;0,SUM(AA$7:AA34)-SUM(Z$7:Z34),0)</f>
      </c>
      <c r="AC34" s="118">
        <f>IF(AA34&gt;0,IF(Z34&gt;0,AA34/Z34,0),0)</f>
      </c>
      <c r="AD34" s="36"/>
      <c r="AE34" s="36"/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/>
      <c r="AP34" s="36"/>
      <c r="AQ34" s="36">
        <f>IF(AP34&gt;0,SUM(AP$7:AP34)-SUM(AO$7:AO34),0)</f>
      </c>
      <c r="AR34" s="118">
        <f>IF(AP34&gt;0,IF(AO34&gt;0,AP34/AO34,0),0)</f>
      </c>
      <c r="AS34" s="36"/>
      <c r="AT34" s="36"/>
      <c r="AU34" s="21">
        <f>IF(AT34&gt;0,SUM(AT$7:AT34)-SUM(AS$7:AS34),0)</f>
      </c>
      <c r="AV34" s="118">
        <f>IF(AT34&gt;0,IF(AS34&gt;0,AT34/AS34,0),0)</f>
      </c>
      <c r="AW34" s="36"/>
      <c r="AX34" s="36"/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/>
      <c r="BI34" s="36"/>
      <c r="BJ34" s="36">
        <f>IF(BI34&gt;0,SUM(BI$7:BI34)-SUM(BH$7:BH34),0)</f>
      </c>
      <c r="BK34" s="118">
        <f>IF(BI34&gt;0,IF(BH34&gt;0,BI34/BH34,0),0)</f>
      </c>
      <c r="BL34" s="36"/>
      <c r="BM34" s="36"/>
      <c r="BN34" s="21">
        <f>IF(BM34&gt;0,SUM(BM$7:BM34)-SUM(BL$7:BL34),0)</f>
      </c>
      <c r="BO34" s="118">
        <f>IF(BM34&gt;0,IF(BL34&gt;0,BM34/BL34,0),0)</f>
      </c>
      <c r="BP34" s="36"/>
      <c r="BQ34" s="36"/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/>
      <c r="CB34" s="36"/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44</v>
      </c>
      <c r="C35" s="36">
        <v>12900</v>
      </c>
      <c r="D35" s="36">
        <v>1350</v>
      </c>
      <c r="E35" s="21">
        <f>IF(D35&gt;0,SUM(D$7:D35)-SUM(C$7:C35),0)</f>
      </c>
      <c r="F35" s="118">
        <f>IF(D35&gt;0,IF(C35&gt;0,D35/C35,0),0)</f>
      </c>
      <c r="G35" s="36">
        <v>12900</v>
      </c>
      <c r="H35" s="36">
        <v>1963</v>
      </c>
      <c r="I35" s="36">
        <f>IF(H35&gt;0,SUM(H$7:H35)-SUM(G$7:G35),0)</f>
      </c>
      <c r="J35" s="118">
        <f>IF(H35&gt;0,IF(K35&gt;0,H35/K35,0),0)</f>
      </c>
      <c r="K35" s="36">
        <v>12900</v>
      </c>
      <c r="L35" s="36">
        <v>11686</v>
      </c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>
        <v>12340</v>
      </c>
      <c r="W35" s="36">
        <v>8094</v>
      </c>
      <c r="X35" s="21">
        <f>IF(W35&gt;0,SUM(W$7:W35)-SUM(V$7:V35),0)</f>
      </c>
      <c r="Y35" s="118">
        <f>IF(W35&gt;0,IF(V35&gt;0,W35/V35,0),0)</f>
      </c>
      <c r="Z35" s="36">
        <v>12340</v>
      </c>
      <c r="AA35" s="36">
        <v>7903</v>
      </c>
      <c r="AB35" s="21">
        <f>IF(AA35&gt;0,SUM(AA$7:AA35)-SUM(Z$7:Z35),0)</f>
      </c>
      <c r="AC35" s="118">
        <f>IF(AA35&gt;0,IF(Z35&gt;0,AA35/Z35,0),0)</f>
      </c>
      <c r="AD35" s="36">
        <v>12340</v>
      </c>
      <c r="AE35" s="36">
        <v>7009</v>
      </c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>
        <v>7700</v>
      </c>
      <c r="AP35" s="36">
        <v>8628</v>
      </c>
      <c r="AQ35" s="36">
        <f>IF(AP35&gt;0,SUM(AP$7:AP35)-SUM(AO$7:AO35),0)</f>
      </c>
      <c r="AR35" s="118">
        <f>IF(AP35&gt;0,IF(AO35&gt;0,AP35/AO35,0),0)</f>
      </c>
      <c r="AS35" s="36">
        <v>7700</v>
      </c>
      <c r="AT35" s="36">
        <v>9450</v>
      </c>
      <c r="AU35" s="21">
        <f>IF(AT35&gt;0,SUM(AT$7:AT35)-SUM(AS$7:AS35),0)</f>
      </c>
      <c r="AV35" s="118">
        <f>IF(AT35&gt;0,IF(AS35&gt;0,AT35/AS35,0),0)</f>
      </c>
      <c r="AW35" s="36">
        <v>7700</v>
      </c>
      <c r="AX35" s="36">
        <v>6525</v>
      </c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>
        <v>18200</v>
      </c>
      <c r="BI35" s="36">
        <v>15643</v>
      </c>
      <c r="BJ35" s="36">
        <f>IF(BI35&gt;0,SUM(BI$7:BI35)-SUM(BH$7:BH35),0)</f>
      </c>
      <c r="BK35" s="118">
        <f>IF(BI35&gt;0,IF(BH35&gt;0,BI35/BH35,0),0)</f>
      </c>
      <c r="BL35" s="36">
        <v>8000</v>
      </c>
      <c r="BM35" s="36">
        <v>8936</v>
      </c>
      <c r="BN35" s="21">
        <f>IF(BM35&gt;0,SUM(BM$7:BM35)-SUM(BL$7:BL35),0)</f>
      </c>
      <c r="BO35" s="118">
        <f>IF(BM35&gt;0,IF(BL35&gt;0,BM35/BL35,0),0)</f>
      </c>
      <c r="BP35" s="36">
        <v>11000</v>
      </c>
      <c r="BQ35" s="36">
        <v>9050</v>
      </c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>
        <v>5000</v>
      </c>
      <c r="CB35" s="36">
        <v>1</v>
      </c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45</v>
      </c>
      <c r="C36" s="36">
        <v>12900</v>
      </c>
      <c r="D36" s="36">
        <v>6836</v>
      </c>
      <c r="E36" s="21">
        <f>IF(D36&gt;0,SUM(D$7:D36)-SUM(C$7:C36),0)</f>
      </c>
      <c r="F36" s="118">
        <f>IF(D36&gt;0,IF(C36&gt;0,D36/C36,0),0)</f>
      </c>
      <c r="G36" s="36">
        <v>12900</v>
      </c>
      <c r="H36" s="36">
        <v>9025</v>
      </c>
      <c r="I36" s="36">
        <f>IF(H36&gt;0,SUM(H$7:H36)-SUM(G$7:G36),0)</f>
      </c>
      <c r="J36" s="118">
        <f>IF(H36&gt;0,IF(K36&gt;0,H36/K36,0),0)</f>
      </c>
      <c r="K36" s="36">
        <v>12900</v>
      </c>
      <c r="L36" s="36">
        <v>9965</v>
      </c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>
        <v>12340</v>
      </c>
      <c r="W36" s="36">
        <v>7716</v>
      </c>
      <c r="X36" s="21">
        <f>IF(W36&gt;0,SUM(W$7:W36)-SUM(V$7:V36),0)</f>
      </c>
      <c r="Y36" s="118">
        <f>IF(W36&gt;0,IF(V36&gt;0,W36/V36,0),0)</f>
      </c>
      <c r="Z36" s="36">
        <v>12340</v>
      </c>
      <c r="AA36" s="36">
        <v>7936</v>
      </c>
      <c r="AB36" s="21">
        <f>IF(AA36&gt;0,SUM(AA$7:AA36)-SUM(Z$7:Z36),0)</f>
      </c>
      <c r="AC36" s="118">
        <f>IF(AA36&gt;0,IF(Z36&gt;0,AA36/Z36,0),0)</f>
      </c>
      <c r="AD36" s="36">
        <v>12340</v>
      </c>
      <c r="AE36" s="36">
        <v>8738</v>
      </c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>
        <v>7700</v>
      </c>
      <c r="AP36" s="36">
        <v>5812</v>
      </c>
      <c r="AQ36" s="36">
        <f>IF(AP36&gt;0,SUM(AP$7:AP36)-SUM(AO$7:AO36),0)</f>
      </c>
      <c r="AR36" s="118">
        <f>IF(AP36&gt;0,IF(AO36&gt;0,AP36/AO36,0),0)</f>
      </c>
      <c r="AS36" s="36">
        <v>7700</v>
      </c>
      <c r="AT36" s="36">
        <v>8839</v>
      </c>
      <c r="AU36" s="21">
        <f>IF(AT36&gt;0,SUM(AT$7:AT36)-SUM(AS$7:AS36),0)</f>
      </c>
      <c r="AV36" s="118">
        <f>IF(AT36&gt;0,IF(AS36&gt;0,AT36/AS36,0),0)</f>
      </c>
      <c r="AW36" s="36">
        <v>7700</v>
      </c>
      <c r="AX36" s="36">
        <v>7277</v>
      </c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>
        <v>18200</v>
      </c>
      <c r="BI36" s="36">
        <v>12341</v>
      </c>
      <c r="BJ36" s="36">
        <f>IF(BI36&gt;0,SUM(BI$7:BI36)-SUM(BH$7:BH36),0)</f>
      </c>
      <c r="BK36" s="118">
        <f>IF(BI36&gt;0,IF(BH36&gt;0,BI36/BH36,0),0)</f>
      </c>
      <c r="BL36" s="36">
        <v>8000</v>
      </c>
      <c r="BM36" s="36">
        <v>9318</v>
      </c>
      <c r="BN36" s="21">
        <f>IF(BM36&gt;0,SUM(BM$7:BM36)-SUM(BL$7:BL36),0)</f>
      </c>
      <c r="BO36" s="118">
        <f>IF(BM36&gt;0,IF(BL36&gt;0,BM36/BL36,0),0)</f>
      </c>
      <c r="BP36" s="36">
        <v>11000</v>
      </c>
      <c r="BQ36" s="36">
        <v>3479</v>
      </c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>
        <v>5000</v>
      </c>
      <c r="CB36" s="36">
        <v>5098</v>
      </c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46</v>
      </c>
      <c r="C37" s="36">
        <v>12900</v>
      </c>
      <c r="D37" s="36">
        <v>6484</v>
      </c>
      <c r="E37" s="21">
        <f>IF(D37&gt;0,SUM(D$7:D37)-SUM(C$7:C37),0)</f>
      </c>
      <c r="F37" s="118">
        <f>IF(D37&gt;0,IF(C37&gt;0,D37/C37,0),0)</f>
      </c>
      <c r="G37" s="36">
        <v>12900</v>
      </c>
      <c r="H37" s="36">
        <v>11427</v>
      </c>
      <c r="I37" s="36">
        <f>IF(H37&gt;0,SUM(H$7:H37)-SUM(G$7:G37),0)</f>
      </c>
      <c r="J37" s="118">
        <f>IF(H37&gt;0,IF(G37&gt;0,H37/G37,0),0)</f>
      </c>
      <c r="K37" s="36">
        <v>12900</v>
      </c>
      <c r="L37" s="36">
        <v>13096</v>
      </c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>
        <v>12340</v>
      </c>
      <c r="W37" s="36">
        <v>7738</v>
      </c>
      <c r="X37" s="21">
        <f>IF(W37&gt;0,SUM(W$7:W37)-SUM(V$7:V37),0)</f>
      </c>
      <c r="Y37" s="118">
        <f>IF(W37&gt;0,IF(V37&gt;0,W37/V37,0),0)</f>
      </c>
      <c r="Z37" s="36">
        <v>12340</v>
      </c>
      <c r="AA37" s="36">
        <v>9806</v>
      </c>
      <c r="AB37" s="21">
        <f>IF(AA37&gt;0,SUM(AA$7:AA37)-SUM(Z$7:Z37),0)</f>
      </c>
      <c r="AC37" s="118">
        <f>IF(AA37&gt;0,IF(Z37&gt;0,AA37/Z37,0),0)</f>
      </c>
      <c r="AD37" s="36">
        <v>12340</v>
      </c>
      <c r="AE37" s="36">
        <v>8666</v>
      </c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>
        <v>7700</v>
      </c>
      <c r="AP37" s="36">
        <v>7293</v>
      </c>
      <c r="AQ37" s="36">
        <f>IF(AP37&gt;0,SUM(AP$7:AP37)-SUM(AO$7:AO37),0)</f>
      </c>
      <c r="AR37" s="118">
        <f>IF(AP37&gt;0,IF(AO37&gt;0,AP37/AO37,0),0)</f>
      </c>
      <c r="AS37" s="36">
        <v>7700</v>
      </c>
      <c r="AT37" s="36">
        <v>10151</v>
      </c>
      <c r="AU37" s="21">
        <f>IF(AT37&gt;0,SUM(AT$7:AT37)-SUM(AS$7:AS37),0)</f>
      </c>
      <c r="AV37" s="118">
        <f>IF(AT37&gt;0,IF(AS37&gt;0,AT37/AS37,0),0)</f>
      </c>
      <c r="AW37" s="36">
        <v>7700</v>
      </c>
      <c r="AX37" s="36">
        <v>8602</v>
      </c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>
        <v>18200</v>
      </c>
      <c r="BI37" s="36">
        <v>15835</v>
      </c>
      <c r="BJ37" s="36">
        <f>IF(BI37&gt;0,SUM(BI$7:BI37)-SUM(BH$7:BH37),0)</f>
      </c>
      <c r="BK37" s="118">
        <f>IF(BI37&gt;0,IF(BH37&gt;0,BI37/BH37,0),0)</f>
      </c>
      <c r="BL37" s="36">
        <v>8000</v>
      </c>
      <c r="BM37" s="36">
        <v>10215</v>
      </c>
      <c r="BN37" s="21">
        <f>IF(BM37&gt;0,SUM(BM$7:BM37)-SUM(BL$7:BL37),0)</f>
      </c>
      <c r="BO37" s="118">
        <f>IF(BM37&gt;0,IF(BL37&gt;0,BM37/BL37,0),0)</f>
      </c>
      <c r="BP37" s="36">
        <v>11000</v>
      </c>
      <c r="BQ37" s="36">
        <v>7026</v>
      </c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>
        <v>5000</v>
      </c>
      <c r="CB37" s="36">
        <v>5923</v>
      </c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CB38-CA38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SUM(O38/0.7)</f>
      </c>
      <c r="P39" s="38">
        <f>SUM(P38/0.7)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SUM(AH38/0.74)</f>
      </c>
      <c r="AI39" s="38">
        <f>SUM(AI38/0.7)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SUM(BA38/0.7)</f>
      </c>
      <c r="BB39" s="38">
        <f>SUM(BB38/0.7)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SUM(BT38/0.74)</f>
      </c>
      <c r="BU39" s="38">
        <f>SUM(BU38/0.7)</f>
      </c>
      <c r="BV39" s="4"/>
      <c r="BW39" s="92"/>
      <c r="BX39" s="1"/>
      <c r="BY39" s="4"/>
      <c r="BZ39" s="1"/>
      <c r="CA39" s="38">
        <f>SUM(CA38/0.74)</f>
      </c>
      <c r="CB39" s="38">
        <f>SUM(CB38/0.7)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43132</v>
      </c>
      <c r="C5" s="21">
        <v>47555</v>
      </c>
      <c r="D5" s="21">
        <f>SUM(C5:C5)-(F5*1)</f>
      </c>
      <c r="E5" s="21">
        <f>C5/1</f>
      </c>
      <c r="F5" s="22">
        <f>$F$29/$G$28</f>
      </c>
      <c r="G5" s="23">
        <v>1</v>
      </c>
      <c r="H5" s="20">
        <v>43132</v>
      </c>
      <c r="I5" s="24">
        <v>33162</v>
      </c>
      <c r="J5" s="21">
        <f>SUM(I5:I5)-(L5*G5)</f>
      </c>
      <c r="K5" s="21">
        <f>I5/1</f>
      </c>
      <c r="L5" s="21">
        <f>$L$29/$G$28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43133</v>
      </c>
      <c r="C6" s="21">
        <v>44650</v>
      </c>
      <c r="D6" s="21">
        <f>SUM(C$5:C6)-(F6*G6)</f>
      </c>
      <c r="E6" s="21">
        <f>SUM(C$5:C6)/G6</f>
      </c>
      <c r="F6" s="22">
        <f>$F$29/$G$28</f>
      </c>
      <c r="G6" s="23">
        <v>2</v>
      </c>
      <c r="H6" s="20">
        <v>43133</v>
      </c>
      <c r="I6" s="24">
        <v>30308</v>
      </c>
      <c r="J6" s="21">
        <f>SUM(I$5:I6)-(L6*G6)</f>
      </c>
      <c r="K6" s="21">
        <f>SUM(I$5:I6)/G6</f>
      </c>
      <c r="L6" s="21">
        <f>$L$29/$G$28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43134</v>
      </c>
      <c r="C7" s="21">
        <v>49863</v>
      </c>
      <c r="D7" s="21">
        <f>SUM(C$5:C7)-(F7*G7)</f>
      </c>
      <c r="E7" s="21">
        <f>SUM(C$5:C7)/G7</f>
      </c>
      <c r="F7" s="22">
        <f>$F$29/$G$28</f>
      </c>
      <c r="G7" s="23">
        <v>3</v>
      </c>
      <c r="H7" s="20">
        <v>43134</v>
      </c>
      <c r="I7" s="24">
        <v>20018</v>
      </c>
      <c r="J7" s="21">
        <f>SUM(I$5:I7)-(L7*G7)</f>
      </c>
      <c r="K7" s="21">
        <f>SUM(I$5:I7)/G7</f>
      </c>
      <c r="L7" s="21">
        <f>$L$29/$G$28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43136</v>
      </c>
      <c r="C8" s="21">
        <v>53493</v>
      </c>
      <c r="D8" s="21">
        <f>SUM(C$5:C8)-(F8*G8)</f>
      </c>
      <c r="E8" s="21">
        <f>SUM(C$5:C8)/G8</f>
      </c>
      <c r="F8" s="22">
        <f>$F$29/$G$28</f>
      </c>
      <c r="G8" s="23">
        <v>4</v>
      </c>
      <c r="H8" s="20">
        <v>43136</v>
      </c>
      <c r="I8" s="24">
        <v>7537</v>
      </c>
      <c r="J8" s="21">
        <f>SUM(I$5:I8)-(L8*G8)</f>
      </c>
      <c r="K8" s="21">
        <f>SUM(I$5:I8)/G8</f>
      </c>
      <c r="L8" s="21">
        <f>$L$29/$G$28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43137</v>
      </c>
      <c r="C9" s="21">
        <v>45820</v>
      </c>
      <c r="D9" s="21">
        <f>SUM(C$5:C9)-(F9*G9)</f>
      </c>
      <c r="E9" s="21">
        <f>SUM(C$5:C9)/G9</f>
      </c>
      <c r="F9" s="22">
        <f>$F$29/$G$28</f>
      </c>
      <c r="G9" s="23">
        <v>5</v>
      </c>
      <c r="H9" s="20">
        <v>43137</v>
      </c>
      <c r="I9" s="24">
        <v>21644</v>
      </c>
      <c r="J9" s="21">
        <f>SUM(I$5:I9)-(L9*G9)</f>
      </c>
      <c r="K9" s="21">
        <f>SUM(I$5:I9)/G9</f>
      </c>
      <c r="L9" s="21">
        <f>$L$29/$G$28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43138</v>
      </c>
      <c r="C10" s="21">
        <v>41428</v>
      </c>
      <c r="D10" s="21">
        <f>SUM(C$5:C10)-(F10*G10)</f>
      </c>
      <c r="E10" s="21">
        <f>SUM(C$5:C10)/G10</f>
      </c>
      <c r="F10" s="22">
        <f>$F$29/$G$28</f>
      </c>
      <c r="G10" s="23">
        <v>6</v>
      </c>
      <c r="H10" s="20">
        <v>43138</v>
      </c>
      <c r="I10" s="24">
        <v>37202</v>
      </c>
      <c r="J10" s="21">
        <f>SUM(I$5:I10)-(L10*G10)</f>
      </c>
      <c r="K10" s="21">
        <f>SUM(I$5:I10)/G10</f>
      </c>
      <c r="L10" s="21">
        <f>$L$29/$G$28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43139</v>
      </c>
      <c r="C11" s="21">
        <v>48365</v>
      </c>
      <c r="D11" s="21">
        <f>SUM(C$5:C11)-(F11*G11)</f>
      </c>
      <c r="E11" s="21">
        <f>SUM(C$5:C11)/G11</f>
      </c>
      <c r="F11" s="22">
        <f>$F$29/$G$28</f>
      </c>
      <c r="G11" s="23">
        <v>7</v>
      </c>
      <c r="H11" s="20">
        <v>43139</v>
      </c>
      <c r="I11" s="24">
        <v>33194</v>
      </c>
      <c r="J11" s="21">
        <f>SUM(I$5:I11)-(L11*G11)</f>
      </c>
      <c r="K11" s="21">
        <f>SUM(I$5:I11)/G11</f>
      </c>
      <c r="L11" s="21">
        <f>$L$29/$G$28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43140</v>
      </c>
      <c r="C12" s="21">
        <v>33703</v>
      </c>
      <c r="D12" s="21">
        <f>SUM(C$5:C12)-(F12*G12)</f>
      </c>
      <c r="E12" s="21">
        <f>SUM(C$5:C12)/G12</f>
      </c>
      <c r="F12" s="22">
        <f>$F$29/$G$28</f>
      </c>
      <c r="G12" s="23">
        <v>8</v>
      </c>
      <c r="H12" s="20">
        <v>43140</v>
      </c>
      <c r="I12" s="24">
        <v>24983</v>
      </c>
      <c r="J12" s="21">
        <f>SUM(I$5:I12)-(L12*G12)</f>
      </c>
      <c r="K12" s="21">
        <f>SUM(I$5:I12)/G12</f>
      </c>
      <c r="L12" s="21">
        <f>$L$29/$G$28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43141</v>
      </c>
      <c r="C13" s="22">
        <v>41145</v>
      </c>
      <c r="D13" s="21">
        <f>SUM(C$5:C13)-(F13*G13)</f>
      </c>
      <c r="E13" s="21">
        <f>SUM(C$5:C13)/G13</f>
      </c>
      <c r="F13" s="22">
        <f>$F$29/$G$28</f>
      </c>
      <c r="G13" s="23">
        <v>9</v>
      </c>
      <c r="H13" s="20">
        <v>43141</v>
      </c>
      <c r="I13" s="24">
        <v>13078</v>
      </c>
      <c r="J13" s="21">
        <f>SUM(I$5:I13)-(L13*G13)</f>
      </c>
      <c r="K13" s="21">
        <f>SUM(I$5:I13)/G13</f>
      </c>
      <c r="L13" s="21">
        <f>$L$29/$G$28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43143</v>
      </c>
      <c r="C14" s="22">
        <v>39682</v>
      </c>
      <c r="D14" s="21">
        <f>SUM(C$5:C14)-(F14*G14)</f>
      </c>
      <c r="E14" s="21">
        <f>SUM(C$5:C14)/G14</f>
      </c>
      <c r="F14" s="22">
        <f>$F$29/$G$28</f>
      </c>
      <c r="G14" s="23">
        <v>10</v>
      </c>
      <c r="H14" s="20">
        <v>43143</v>
      </c>
      <c r="I14" s="24">
        <v>16272</v>
      </c>
      <c r="J14" s="21">
        <f>SUM(I$5:I14)-(L14*G14)</f>
      </c>
      <c r="K14" s="21">
        <f>SUM(I$5:I14)/G14</f>
      </c>
      <c r="L14" s="21">
        <f>$L$29/$G$28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43144</v>
      </c>
      <c r="C15" s="22">
        <v>38903</v>
      </c>
      <c r="D15" s="21">
        <f>SUM(C$5:C15)-(F15*G15)</f>
      </c>
      <c r="E15" s="21">
        <f>SUM(C$5:C15)/G15</f>
      </c>
      <c r="F15" s="22">
        <f>$F$29/$G$28</f>
      </c>
      <c r="G15" s="23">
        <v>11</v>
      </c>
      <c r="H15" s="20">
        <v>43144</v>
      </c>
      <c r="I15" s="24">
        <v>13442</v>
      </c>
      <c r="J15" s="21">
        <f>SUM(I$5:I15)-(L15*G15)</f>
      </c>
      <c r="K15" s="21">
        <f>SUM(I$5:I15)/G15</f>
      </c>
      <c r="L15" s="21">
        <f>$L$29/$G$28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43145</v>
      </c>
      <c r="C16" s="22">
        <v>46541</v>
      </c>
      <c r="D16" s="21">
        <f>SUM(C$5:C16)-(F16*G16)</f>
      </c>
      <c r="E16" s="21">
        <f>SUM(C$5:C16)/G16</f>
      </c>
      <c r="F16" s="22">
        <f>$F$29/$G$28</f>
      </c>
      <c r="G16" s="23">
        <v>12</v>
      </c>
      <c r="H16" s="20">
        <v>43145</v>
      </c>
      <c r="I16" s="24">
        <v>7648</v>
      </c>
      <c r="J16" s="21">
        <f>SUM(I$5:I16)-(L16*G16)</f>
      </c>
      <c r="K16" s="21">
        <f>SUM(I$5:I16)/G16</f>
      </c>
      <c r="L16" s="21">
        <f>$L$29/$G$28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43146</v>
      </c>
      <c r="C17" s="22">
        <v>47459</v>
      </c>
      <c r="D17" s="21">
        <f>SUM(C$5:C17)-(F17*G17)</f>
      </c>
      <c r="E17" s="21">
        <f>SUM(C$5:C17)/G17</f>
      </c>
      <c r="F17" s="22">
        <f>$F$29/$G$28</f>
      </c>
      <c r="G17" s="23">
        <v>13</v>
      </c>
      <c r="H17" s="20">
        <v>43146</v>
      </c>
      <c r="I17" s="24">
        <v>25078</v>
      </c>
      <c r="J17" s="21">
        <f>SUM(I$5:I17)-(L17*G17)</f>
      </c>
      <c r="K17" s="21">
        <f>SUM(I$5:I17)/G17</f>
      </c>
      <c r="L17" s="21">
        <f>$L$29/$G$28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43147</v>
      </c>
      <c r="C18" s="22">
        <v>51288</v>
      </c>
      <c r="D18" s="21">
        <f>SUM(C$5:C18)-(F18*G18)</f>
      </c>
      <c r="E18" s="21">
        <f>SUM(C$5:C18)/G18</f>
      </c>
      <c r="F18" s="22">
        <f>$F$29/$G$28</f>
      </c>
      <c r="G18" s="23">
        <v>14</v>
      </c>
      <c r="H18" s="20">
        <v>43147</v>
      </c>
      <c r="I18" s="24">
        <v>22329</v>
      </c>
      <c r="J18" s="21">
        <f>SUM(I$5:I18)-(L18*G18)</f>
      </c>
      <c r="K18" s="21">
        <f>SUM(I$5:I18)/G18</f>
      </c>
      <c r="L18" s="21">
        <f>$L$29/$G$28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43148</v>
      </c>
      <c r="C19" s="21">
        <v>48294</v>
      </c>
      <c r="D19" s="21">
        <f>SUM(C$5:C19)-(F19*G19)</f>
      </c>
      <c r="E19" s="21">
        <f>SUM(C$5:C19)/G19</f>
      </c>
      <c r="F19" s="22">
        <f>$F$29/$G$28</f>
      </c>
      <c r="G19" s="23">
        <v>15</v>
      </c>
      <c r="H19" s="20">
        <v>43148</v>
      </c>
      <c r="I19" s="24">
        <v>30739</v>
      </c>
      <c r="J19" s="21">
        <f>SUM(I$5:I19)-(L19*G19)</f>
      </c>
      <c r="K19" s="21">
        <f>SUM(I$5:I19)/G19</f>
      </c>
      <c r="L19" s="21">
        <f>$L$29/$G$28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43150</v>
      </c>
      <c r="C20" s="22">
        <v>35236</v>
      </c>
      <c r="D20" s="21">
        <f>SUM(C$5:C20)-(F20*G20)</f>
      </c>
      <c r="E20" s="21">
        <f>SUM(C$5:C20)/G20</f>
      </c>
      <c r="F20" s="22">
        <f>$F$29/$G$28</f>
      </c>
      <c r="G20" s="23">
        <v>16</v>
      </c>
      <c r="H20" s="20">
        <v>43150</v>
      </c>
      <c r="I20" s="24">
        <v>20119</v>
      </c>
      <c r="J20" s="21">
        <f>SUM(I$5:I20)-(L20*G20)</f>
      </c>
      <c r="K20" s="21">
        <f>SUM(I$5:I20)/G20</f>
      </c>
      <c r="L20" s="21">
        <f>$L$29/$G$28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43151</v>
      </c>
      <c r="C21" s="22">
        <v>60828</v>
      </c>
      <c r="D21" s="21">
        <f>SUM(C$5:C21)-(F21*G21)</f>
      </c>
      <c r="E21" s="21">
        <f>SUM(C$5:C21)/G21</f>
      </c>
      <c r="F21" s="22">
        <f>$F$29/$G$28</f>
      </c>
      <c r="G21" s="23">
        <v>17</v>
      </c>
      <c r="H21" s="20">
        <v>43151</v>
      </c>
      <c r="I21" s="24">
        <v>28785</v>
      </c>
      <c r="J21" s="21">
        <f>SUM(I$5:I21)-(L21*G21)</f>
      </c>
      <c r="K21" s="21">
        <f>SUM(I$5:I21)/G21</f>
      </c>
      <c r="L21" s="21">
        <f>$L$29/$G$28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43152</v>
      </c>
      <c r="C22" s="22">
        <v>31763</v>
      </c>
      <c r="D22" s="21">
        <f>SUM(C$5:C22)-(F22*G22)</f>
      </c>
      <c r="E22" s="21">
        <f>SUM(C$5:C22)/G22</f>
      </c>
      <c r="F22" s="22">
        <f>$F$29/$G$28</f>
      </c>
      <c r="G22" s="23">
        <v>18</v>
      </c>
      <c r="H22" s="20">
        <v>43152</v>
      </c>
      <c r="I22" s="24">
        <v>13968</v>
      </c>
      <c r="J22" s="21">
        <f>SUM(I$5:I22)-(L22*G22)</f>
      </c>
      <c r="K22" s="21">
        <f>SUM(I$5:I22)/G22</f>
      </c>
      <c r="L22" s="21">
        <f>$L$29/$G$28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43153</v>
      </c>
      <c r="C23" s="22">
        <v>48940</v>
      </c>
      <c r="D23" s="21">
        <f>SUM(C$5:C23)-(F23*G23)</f>
      </c>
      <c r="E23" s="21">
        <f>SUM(C$5:C23)/G23</f>
      </c>
      <c r="F23" s="22">
        <f>$F$29/$G$28</f>
      </c>
      <c r="G23" s="23">
        <v>19</v>
      </c>
      <c r="H23" s="20">
        <v>43153</v>
      </c>
      <c r="I23" s="24">
        <v>21180</v>
      </c>
      <c r="J23" s="21">
        <f>SUM(I$5:I23)-(L23*G23)</f>
      </c>
      <c r="K23" s="21">
        <f>SUM(I$5:I23)/G23</f>
      </c>
      <c r="L23" s="21">
        <f>$L$29/$G$28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43154</v>
      </c>
      <c r="C24" s="22">
        <v>52528</v>
      </c>
      <c r="D24" s="21">
        <f>SUM(C$5:C24)-(F24*G24)</f>
      </c>
      <c r="E24" s="21">
        <f>SUM(C$5:C24)/G24</f>
      </c>
      <c r="F24" s="22">
        <f>$F$29/$G$28</f>
      </c>
      <c r="G24" s="23">
        <v>20</v>
      </c>
      <c r="H24" s="20">
        <v>43154</v>
      </c>
      <c r="I24" s="24">
        <v>32358</v>
      </c>
      <c r="J24" s="21">
        <f>SUM(I$5:I24)-(L24*G24)</f>
      </c>
      <c r="K24" s="21">
        <f>SUM(I$5:I24)/G24</f>
      </c>
      <c r="L24" s="21">
        <f>$L$29/$G$28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43155</v>
      </c>
      <c r="C25" s="22">
        <v>38432</v>
      </c>
      <c r="D25" s="21">
        <f>SUM(C$5:C25)-(F25*G25)</f>
      </c>
      <c r="E25" s="21">
        <f>SUM(C$5:C25)/G25</f>
      </c>
      <c r="F25" s="22">
        <f>$F$29/$G$28</f>
      </c>
      <c r="G25" s="23">
        <v>21</v>
      </c>
      <c r="H25" s="20">
        <v>43155</v>
      </c>
      <c r="I25" s="24">
        <v>39394</v>
      </c>
      <c r="J25" s="21">
        <f>SUM(I$5:I25)-(L25*G25)</f>
      </c>
      <c r="K25" s="21">
        <f>SUM(I$5:I25)/G25</f>
      </c>
      <c r="L25" s="21">
        <f>$L$29/$G$28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43157</v>
      </c>
      <c r="C26" s="22">
        <v>37713</v>
      </c>
      <c r="D26" s="21">
        <f>SUM(C$5:C26)-(F26*G26)</f>
      </c>
      <c r="E26" s="21">
        <f>SUM(C$5:C26)/G26</f>
      </c>
      <c r="F26" s="22">
        <f>$F$29/$G$28</f>
      </c>
      <c r="G26" s="23">
        <v>22</v>
      </c>
      <c r="H26" s="20">
        <v>43157</v>
      </c>
      <c r="I26" s="24">
        <v>26978</v>
      </c>
      <c r="J26" s="21">
        <f>SUM(I$5:I26)-(L26*G26)</f>
      </c>
      <c r="K26" s="21">
        <f>SUM(I$5:I26)/G26</f>
      </c>
      <c r="L26" s="21">
        <f>$L$29/$G$28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43158</v>
      </c>
      <c r="C27" s="22">
        <v>66882</v>
      </c>
      <c r="D27" s="21">
        <f>SUM(C$5:C27)-(F27*G27)</f>
      </c>
      <c r="E27" s="21">
        <f>SUM(C$5:C27)/G27</f>
      </c>
      <c r="F27" s="22">
        <f>$F$29/$G$28</f>
      </c>
      <c r="G27" s="23">
        <v>23</v>
      </c>
      <c r="H27" s="20">
        <v>43158</v>
      </c>
      <c r="I27" s="24">
        <v>44698</v>
      </c>
      <c r="J27" s="21">
        <f>SUM(I$5:I27)-(L27*G27)</f>
      </c>
      <c r="K27" s="21">
        <f>SUM(I$5:I27)/G27</f>
      </c>
      <c r="L27" s="21">
        <f>$L$29/$G$28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43159</v>
      </c>
      <c r="C28" s="22">
        <v>19680</v>
      </c>
      <c r="D28" s="21">
        <f>SUM(C$5:C28)-(F28*G28)</f>
      </c>
      <c r="E28" s="21">
        <f>SUM(C$5:C28)/G28</f>
      </c>
      <c r="F28" s="22">
        <f>$F$29/$G$28</f>
      </c>
      <c r="G28" s="23">
        <v>24</v>
      </c>
      <c r="H28" s="20">
        <v>43159</v>
      </c>
      <c r="I28" s="24">
        <v>17567</v>
      </c>
      <c r="J28" s="21">
        <f>SUM(I$5:I28)-(L28*G28)</f>
      </c>
      <c r="K28" s="21">
        <f>SUM(I$5:I28)/G28</f>
      </c>
      <c r="L28" s="21">
        <f>$L$29/$G$28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35" t="s">
        <v>15</v>
      </c>
      <c r="C29" s="24">
        <f>SUM(C5:C28)</f>
      </c>
      <c r="D29" s="15"/>
      <c r="E29" s="15"/>
      <c r="F29" s="22">
        <v>1100000</v>
      </c>
      <c r="G29" s="32"/>
      <c r="H29" s="35" t="s">
        <v>15</v>
      </c>
      <c r="I29" s="24">
        <f>SUM(I5:I28)</f>
      </c>
      <c r="J29" s="36"/>
      <c r="K29" s="36"/>
      <c r="L29" s="21">
        <v>600000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46"/>
      <c r="B33" s="47"/>
      <c r="C33" s="48"/>
      <c r="D33" s="48"/>
      <c r="E33" s="4"/>
      <c r="F33" s="4"/>
      <c r="G33" s="4"/>
      <c r="H33" s="7"/>
      <c r="I33" s="38"/>
      <c r="J33" s="49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9"/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mergeCells count="5">
    <mergeCell ref="B1:F2"/>
    <mergeCell ref="H1:L2"/>
    <mergeCell ref="B3:F3"/>
    <mergeCell ref="H3:L3"/>
    <mergeCell ref="A33:D3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51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31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31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31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51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31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31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31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1" width="9.862142857142858" customWidth="1" bestFit="1"/>
    <col min="44" max="44" style="131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6" width="9.862142857142858" customWidth="1" bestFit="1"/>
    <col min="48" max="48" style="131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31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31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1" width="9.290714285714287" customWidth="1" bestFit="1"/>
    <col min="63" max="63" style="131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31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31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31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31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23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73" t="s">
        <v>25</v>
      </c>
      <c r="BZ1" s="74"/>
      <c r="CA1" s="75"/>
      <c r="CB1" s="75"/>
      <c r="CC1" s="75"/>
      <c r="CD1" s="76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89"/>
      <c r="BZ2" s="90"/>
      <c r="CA2" s="37"/>
      <c r="CB2" s="37"/>
      <c r="CC2" s="37"/>
      <c r="CD2" s="91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"/>
      <c r="V3" s="4"/>
      <c r="W3" s="4"/>
      <c r="X3" s="4"/>
      <c r="Y3" s="92"/>
      <c r="Z3" s="4"/>
      <c r="AA3" s="4"/>
      <c r="AB3" s="4"/>
      <c r="AC3" s="92"/>
      <c r="AD3" s="4"/>
      <c r="AE3" s="4"/>
      <c r="AF3" s="4"/>
      <c r="AG3" s="92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94"/>
      <c r="BZ3" s="95"/>
      <c r="CA3" s="96"/>
      <c r="CB3" s="96"/>
      <c r="CC3" s="96"/>
      <c r="CD3" s="97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00"/>
      <c r="BZ4" s="101"/>
      <c r="CA4" s="102" t="s">
        <v>34</v>
      </c>
      <c r="CB4" s="103"/>
      <c r="CC4" s="103"/>
      <c r="CD4" s="104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06"/>
      <c r="BZ5" s="107"/>
      <c r="CA5" s="108" t="s">
        <v>35</v>
      </c>
      <c r="CB5" s="109"/>
      <c r="CC5" s="109"/>
      <c r="CD5" s="110"/>
    </row>
    <row x14ac:dyDescent="0.25" r="6" customHeight="1" ht="18.75">
      <c r="A6" s="111" t="s">
        <v>36</v>
      </c>
      <c r="B6" s="112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11">
        <f>A6</f>
      </c>
      <c r="U6" s="112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11">
        <f>T6</f>
      </c>
      <c r="AN6" s="112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11">
        <f>AM6</f>
      </c>
      <c r="BG6" s="112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11">
        <f>BF6</f>
      </c>
      <c r="BZ6" s="112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40</v>
      </c>
      <c r="C7" s="36">
        <v>12900</v>
      </c>
      <c r="D7" s="36">
        <v>7414</v>
      </c>
      <c r="E7" s="21">
        <f>IF(D7&gt;0,SUM(D$7:D7)-SUM(C$7:C7),0)</f>
      </c>
      <c r="F7" s="118">
        <f>IF(D7&gt;0,IF(C7&gt;0,D7/C7,0),0)</f>
      </c>
      <c r="G7" s="36">
        <v>12900</v>
      </c>
      <c r="H7" s="36">
        <v>6503</v>
      </c>
      <c r="I7" s="36">
        <f>IF(H7&gt;0,SUM(H$7:H7)-SUM(G$7:G7),0)</f>
      </c>
      <c r="J7" s="118">
        <f>IF(H7&gt;0,IF(G7&gt;0,H7/G7,0),0)</f>
      </c>
      <c r="K7" s="36">
        <v>12900</v>
      </c>
      <c r="L7" s="36">
        <v>11356</v>
      </c>
      <c r="M7" s="21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IF(SUM(D7,H7,L7,)&gt;0,SUM(D7,H7,L7,),0)</f>
      </c>
      <c r="Q7" s="120">
        <f>IF(P7&gt;0,SUM(P$7:P7)-SUM(O$7:O7),0)</f>
      </c>
      <c r="R7" s="118">
        <f>IF(P7&gt;0,IF(O7&gt;0,P7/O7,0),0)</f>
      </c>
      <c r="S7" s="1"/>
      <c r="T7" s="98">
        <v>40817</v>
      </c>
      <c r="U7" s="121">
        <f>B7</f>
      </c>
      <c r="V7" s="36">
        <v>12340</v>
      </c>
      <c r="W7" s="36">
        <v>8385</v>
      </c>
      <c r="X7" s="21">
        <f>IF(W7&gt;0,SUM(W$7:W7)-SUM(V$7:V7),0)</f>
      </c>
      <c r="Y7" s="118">
        <f>IF(W7&gt;0,IF(V7&gt;0,W7/V7,0),0)</f>
      </c>
      <c r="Z7" s="36">
        <v>12340</v>
      </c>
      <c r="AA7" s="36">
        <v>11550</v>
      </c>
      <c r="AB7" s="21">
        <f>IF(AA7&gt;0,SUM(AA$7:AA7)-SUM(Z$7:Z7),0)</f>
      </c>
      <c r="AC7" s="118">
        <f>IF(AA7&gt;0,IF(Z7&gt;0,AA7/Z7,0),0)</f>
      </c>
      <c r="AD7" s="36">
        <v>12340</v>
      </c>
      <c r="AE7" s="36">
        <v>9380</v>
      </c>
      <c r="AF7" s="21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IF(SUM(W7,AA7,AE7,)&gt;0,SUM(W7,AA7,AE7),0)</f>
      </c>
      <c r="AJ7" s="120">
        <f>IF(AI7&gt;0,SUM(AI$7:AI7)-SUM(AH$7:AH7),0)</f>
      </c>
      <c r="AK7" s="118">
        <f>IF(AI7&gt;0,IF(AH7&gt;0,AI7/AH7,0),0)</f>
      </c>
      <c r="AL7" s="1"/>
      <c r="AM7" s="98">
        <v>40817</v>
      </c>
      <c r="AN7" s="121">
        <f>U7</f>
      </c>
      <c r="AO7" s="36">
        <v>7700</v>
      </c>
      <c r="AP7" s="36">
        <v>4822</v>
      </c>
      <c r="AQ7" s="36">
        <f>IF(AP7&gt;0,SUM(AP$7:AP7)-SUM(AO$7:AO7),0)</f>
      </c>
      <c r="AR7" s="118">
        <f>IF(AP7&gt;0,IF(AO7&gt;0,AP7/AO7,0),0)</f>
      </c>
      <c r="AS7" s="36">
        <v>7700</v>
      </c>
      <c r="AT7" s="36">
        <v>7948</v>
      </c>
      <c r="AU7" s="21">
        <f>IF(AT7&gt;0,SUM(AT$7:AT7)-SUM(AS$7:AS7),0)</f>
      </c>
      <c r="AV7" s="118">
        <f>IF(AT7&gt;0,IF(AS7&gt;0,AT7/AS7,0),0)</f>
      </c>
      <c r="AW7" s="36">
        <v>7700</v>
      </c>
      <c r="AX7" s="36">
        <v>7103</v>
      </c>
      <c r="AY7" s="21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IF(SUM(AP7,AT7,AX7,)&gt;0,SUM(AP7,AT7,AX7,),0)</f>
      </c>
      <c r="BC7" s="120">
        <f>IF(BB7&gt;0,SUM(BB$7:BB7)-SUM(BA$7:BA7),0)</f>
      </c>
      <c r="BD7" s="118">
        <f>IF(BB7&gt;0,IF(BA7&gt;0,BB7/BA7,0),0)</f>
      </c>
      <c r="BE7" s="1"/>
      <c r="BF7" s="98">
        <v>40817</v>
      </c>
      <c r="BG7" s="121">
        <f>AN7</f>
      </c>
      <c r="BH7" s="36">
        <v>18200</v>
      </c>
      <c r="BI7" s="36">
        <v>11824</v>
      </c>
      <c r="BJ7" s="36">
        <f>IF(BI7&gt;0,SUM(BI$7:BI7)-SUM(BH$7:BH7),0)</f>
      </c>
      <c r="BK7" s="118">
        <f>IF(BI7&gt;0,IF(BH7&gt;0,BI7/BH7,0),0)</f>
      </c>
      <c r="BL7" s="36">
        <v>8000</v>
      </c>
      <c r="BM7" s="36">
        <v>8051</v>
      </c>
      <c r="BN7" s="21">
        <f>IF(BM7&gt;0,SUM(BM$7:BM7)-SUM(BL$7:BL7),0)</f>
      </c>
      <c r="BO7" s="118">
        <f>IF(BM7&gt;0,IF(BL7&gt;0,BM7/BL7,0),0)</f>
      </c>
      <c r="BP7" s="36">
        <v>11000</v>
      </c>
      <c r="BQ7" s="36">
        <v>5874</v>
      </c>
      <c r="BR7" s="21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20">
        <f>IF(BU7&gt;0,SUM(BU$7:BU7)-SUM(BT$7:BT7),0)</f>
      </c>
      <c r="BW7" s="118">
        <f>IF(BU7&gt;0,IF(BT7&gt;0,BU7/BT7,0),0)</f>
      </c>
      <c r="BX7" s="1"/>
      <c r="BY7" s="98">
        <v>40817</v>
      </c>
      <c r="BZ7" s="121">
        <f>BG7</f>
      </c>
      <c r="CA7" s="36">
        <v>5000</v>
      </c>
      <c r="CB7" s="36">
        <v>4752</v>
      </c>
      <c r="CC7" s="21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41</v>
      </c>
      <c r="C8" s="36">
        <v>12900</v>
      </c>
      <c r="D8" s="36">
        <v>11770</v>
      </c>
      <c r="E8" s="21">
        <f>IF(D8&gt;0,SUM(D$7:D8)-SUM(C$7:C8),0)</f>
      </c>
      <c r="F8" s="118">
        <f>IF(D8&gt;0,IF(C8&gt;0,D8/C8,0),0)</f>
      </c>
      <c r="G8" s="36">
        <v>12900</v>
      </c>
      <c r="H8" s="122">
        <v>10012</v>
      </c>
      <c r="I8" s="36">
        <f>IF(H8&gt;0,SUM(H$7:H8)-SUM(G$7:G8),0)</f>
      </c>
      <c r="J8" s="118">
        <f>IF(H8&gt;0,IF(G8&gt;0,H8/G8,0),0)</f>
      </c>
      <c r="K8" s="36">
        <v>12900</v>
      </c>
      <c r="L8" s="36">
        <v>14251</v>
      </c>
      <c r="M8" s="21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IF(SUM(D8,H8,L8,)&gt;0,SUM(D8,H8,L8,),0)</f>
      </c>
      <c r="Q8" s="120">
        <f>IF(P8&gt;0,SUM(P$7:P8)-SUM(O$7:O8),0)</f>
      </c>
      <c r="R8" s="118">
        <f>IF(P8&gt;0,IF(O8&gt;0,P8/O8,0),0)</f>
      </c>
      <c r="S8" s="1"/>
      <c r="T8" s="98">
        <f>T7+1</f>
      </c>
      <c r="U8" s="121">
        <f>B8</f>
      </c>
      <c r="V8" s="36">
        <v>12340</v>
      </c>
      <c r="W8" s="36">
        <v>9970</v>
      </c>
      <c r="X8" s="21">
        <f>IF(W8&gt;0,SUM(W$7:W8)-SUM(V$7:V8),0)</f>
      </c>
      <c r="Y8" s="118">
        <f>IF(W8&gt;0,IF(V8&gt;0,W8/V8,0),0)</f>
      </c>
      <c r="Z8" s="36">
        <v>12340</v>
      </c>
      <c r="AA8" s="36">
        <v>11625</v>
      </c>
      <c r="AB8" s="21">
        <f>IF(AA8&gt;0,SUM(AA$7:AA8)-SUM(Z$7:Z8),0)</f>
      </c>
      <c r="AC8" s="118">
        <f>IF(AA8&gt;0,IF(Z8&gt;0,AA8/Z8,0),0)</f>
      </c>
      <c r="AD8" s="36">
        <v>12340</v>
      </c>
      <c r="AE8" s="36">
        <v>8629</v>
      </c>
      <c r="AF8" s="21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IF(SUM(W8,AA8,AE8,)&gt;0,SUM(W8,AA8,AE8),0)</f>
      </c>
      <c r="AJ8" s="120">
        <f>IF(AI8&gt;0,SUM(AI$7:AI8)-SUM(AH$7:AH8),0)</f>
      </c>
      <c r="AK8" s="118">
        <f>IF(AI8&gt;0,IF(AH8&gt;0,AI8/AH8,0),0)</f>
      </c>
      <c r="AL8" s="1"/>
      <c r="AM8" s="98">
        <f>AM7+1</f>
      </c>
      <c r="AN8" s="121">
        <f>U8</f>
      </c>
      <c r="AO8" s="36">
        <v>7700</v>
      </c>
      <c r="AP8" s="36">
        <v>5908</v>
      </c>
      <c r="AQ8" s="36">
        <f>IF(AP8&gt;0,SUM(AP$7:AP8)-SUM(AO$7:AO8),0)</f>
      </c>
      <c r="AR8" s="118">
        <f>IF(AP8&gt;0,IF(AO8&gt;0,AP8/AO8,0),0)</f>
      </c>
      <c r="AS8" s="36">
        <v>7700</v>
      </c>
      <c r="AT8" s="36">
        <v>6826</v>
      </c>
      <c r="AU8" s="21">
        <f>IF(AT8&gt;0,SUM(AT$7:AT8)-SUM(AS$7:AS8),0)</f>
      </c>
      <c r="AV8" s="118">
        <f>IF(AT8&gt;0,IF(AS8&gt;0,AT8/AS8,0),0)</f>
      </c>
      <c r="AW8" s="36">
        <v>7700</v>
      </c>
      <c r="AX8" s="36">
        <v>4580</v>
      </c>
      <c r="AY8" s="21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IF(SUM(AP8,AT8,AX8,)&gt;0,SUM(AP8,AT8,AX8,),0)</f>
      </c>
      <c r="BC8" s="120">
        <f>IF(BB8&gt;0,SUM(BB$7:BB8)-SUM(BA$7:BA8),0)</f>
      </c>
      <c r="BD8" s="118">
        <f>IF(BB8&gt;0,IF(BA8&gt;0,BB8/BA8,0),0)</f>
      </c>
      <c r="BE8" s="1"/>
      <c r="BF8" s="98">
        <f>BF7+1</f>
      </c>
      <c r="BG8" s="121">
        <f>AN8</f>
      </c>
      <c r="BH8" s="36">
        <v>18200</v>
      </c>
      <c r="BI8" s="36">
        <v>10873</v>
      </c>
      <c r="BJ8" s="36">
        <f>IF(BI8&gt;0,SUM(BI$7:BI8)-SUM(BH$7:BH8),0)</f>
      </c>
      <c r="BK8" s="118">
        <f>IF(BI8&gt;0,IF(BH8&gt;0,BI8/BH8,0),0)</f>
      </c>
      <c r="BL8" s="36">
        <v>8000</v>
      </c>
      <c r="BM8" s="36">
        <v>6444</v>
      </c>
      <c r="BN8" s="21">
        <f>IF(BM8&gt;0,SUM(BM$7:BM8)-SUM(BL$7:BL8),0)</f>
      </c>
      <c r="BO8" s="118">
        <f>IF(BM8&gt;0,IF(BL8&gt;0,BM8/BL8,0),0)</f>
      </c>
      <c r="BP8" s="36">
        <v>11000</v>
      </c>
      <c r="BQ8" s="36">
        <v>10132</v>
      </c>
      <c r="BR8" s="21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20">
        <f>IF(BU8&gt;0,SUM(BU$7:BU8)-SUM(BT$7:BT8),0)</f>
      </c>
      <c r="BW8" s="118">
        <f>IF(BU8&gt;0,IF(BT8&gt;0,BU8/BT8,0),0)</f>
      </c>
      <c r="BX8" s="1"/>
      <c r="BY8" s="98">
        <f>BY7+1</f>
      </c>
      <c r="BZ8" s="121">
        <f>BG8</f>
      </c>
      <c r="CA8" s="36">
        <v>5000</v>
      </c>
      <c r="CB8" s="36">
        <v>5857</v>
      </c>
      <c r="CC8" s="21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42</v>
      </c>
      <c r="C9" s="36">
        <v>12900</v>
      </c>
      <c r="D9" s="36">
        <v>9998</v>
      </c>
      <c r="E9" s="21">
        <f>IF(D9&gt;0,SUM(D$7:D9)-SUM(C$7:C9),0)</f>
      </c>
      <c r="F9" s="118">
        <f>IF(D9&gt;0,IF(C9&gt;0,D9/C9,0),0)</f>
      </c>
      <c r="G9" s="36">
        <v>12900</v>
      </c>
      <c r="H9" s="36">
        <v>9014</v>
      </c>
      <c r="I9" s="36">
        <f>IF(H9&gt;0,SUM(H$7:H9)-SUM(G$7:G9),0)</f>
      </c>
      <c r="J9" s="118">
        <f>IF(H9&gt;0,IF(G9&gt;0,H9/G9,0),0)</f>
      </c>
      <c r="K9" s="36">
        <v>12900</v>
      </c>
      <c r="L9" s="36">
        <v>11583</v>
      </c>
      <c r="M9" s="21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IF(SUM(D9,H9,L9,)&gt;0,SUM(D9,H9,L9,),0)</f>
      </c>
      <c r="Q9" s="120">
        <f>IF(P9&gt;0,SUM(P$7:P9)-SUM(O$7:O9),0)</f>
      </c>
      <c r="R9" s="118">
        <f>IF(P9&gt;0,IF(O9&gt;0,P9/O9,0),0)</f>
      </c>
      <c r="S9" s="1"/>
      <c r="T9" s="98">
        <f>T8+1</f>
      </c>
      <c r="U9" s="121">
        <f>B9</f>
      </c>
      <c r="V9" s="36">
        <v>12340</v>
      </c>
      <c r="W9" s="36">
        <v>9688</v>
      </c>
      <c r="X9" s="21">
        <f>IF(W9&gt;0,SUM(W$7:W9)-SUM(V$7:V9),0)</f>
      </c>
      <c r="Y9" s="118">
        <f>IF(W9&gt;0,IF(V9&gt;0,W9/V9,0),0)</f>
      </c>
      <c r="Z9" s="36">
        <v>12340</v>
      </c>
      <c r="AA9" s="36">
        <v>7656</v>
      </c>
      <c r="AB9" s="21">
        <f>IF(AA9&gt;0,SUM(AA$7:AA9)-SUM(Z$7:Z9),0)</f>
      </c>
      <c r="AC9" s="118">
        <f>IF(AA9&gt;0,IF(Z9&gt;0,AA9/Z9,0),0)</f>
      </c>
      <c r="AD9" s="36">
        <v>12340</v>
      </c>
      <c r="AE9" s="36">
        <v>10391</v>
      </c>
      <c r="AF9" s="21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IF(SUM(W9,AA9,AE9,)&gt;0,SUM(W9,AA9,AE9),0)</f>
      </c>
      <c r="AJ9" s="120">
        <f>IF(AI9&gt;0,SUM(AI$7:AI9)-SUM(AH$7:AH9),0)</f>
      </c>
      <c r="AK9" s="118">
        <f>IF(AI9&gt;0,IF(AH9&gt;0,AI9/AH9,0),0)</f>
      </c>
      <c r="AL9" s="1"/>
      <c r="AM9" s="98">
        <f>AM8+1</f>
      </c>
      <c r="AN9" s="121">
        <f>U9</f>
      </c>
      <c r="AO9" s="36">
        <v>7700</v>
      </c>
      <c r="AP9" s="36">
        <v>6630</v>
      </c>
      <c r="AQ9" s="36">
        <f>IF(AP9&gt;0,SUM(AP$7:AP9)-SUM(AO$7:AO9),0)</f>
      </c>
      <c r="AR9" s="118">
        <f>IF(AP9&gt;0,IF(AO9&gt;0,AP9/AO9,0),0)</f>
      </c>
      <c r="AS9" s="36">
        <v>7700</v>
      </c>
      <c r="AT9" s="36">
        <v>5181</v>
      </c>
      <c r="AU9" s="21">
        <f>IF(AT9&gt;0,SUM(AT$7:AT9)-SUM(AS$7:AS9),0)</f>
      </c>
      <c r="AV9" s="118">
        <f>IF(AT9&gt;0,IF(AS9&gt;0,AT9/AS9,0),0)</f>
      </c>
      <c r="AW9" s="36">
        <v>7700</v>
      </c>
      <c r="AX9" s="36">
        <v>6015</v>
      </c>
      <c r="AY9" s="21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IF(SUM(AP9,AT9,AX9,)&gt;0,SUM(AP9,AT9,AX9,),0)</f>
      </c>
      <c r="BC9" s="120">
        <f>IF(BB9&gt;0,SUM(BB$7:BB9)-SUM(BA$7:BA9),0)</f>
      </c>
      <c r="BD9" s="118">
        <f>IF(BB9&gt;0,IF(BA9&gt;0,BB9/BA9,0),0)</f>
      </c>
      <c r="BE9" s="1"/>
      <c r="BF9" s="98">
        <f>BF8+1</f>
      </c>
      <c r="BG9" s="121">
        <f>AN9</f>
      </c>
      <c r="BH9" s="36">
        <v>18200</v>
      </c>
      <c r="BI9" s="36">
        <v>13165</v>
      </c>
      <c r="BJ9" s="36">
        <f>IF(BI9&gt;0,SUM(BI$7:BI9)-SUM(BH$7:BH9),0)</f>
      </c>
      <c r="BK9" s="118">
        <f>IF(BI9&gt;0,IF(BH9&gt;0,BI9/BH9,0),0)</f>
      </c>
      <c r="BL9" s="36">
        <v>8000</v>
      </c>
      <c r="BM9" s="36">
        <v>4663</v>
      </c>
      <c r="BN9" s="21">
        <f>IF(BM9&gt;0,SUM(BM$7:BM9)-SUM(BL$7:BL9),0)</f>
      </c>
      <c r="BO9" s="118">
        <f>IF(BM9&gt;0,IF(BL9&gt;0,BM9/BL9,0),0)</f>
      </c>
      <c r="BP9" s="36">
        <v>11000</v>
      </c>
      <c r="BQ9" s="36">
        <v>14925</v>
      </c>
      <c r="BR9" s="21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20">
        <f>IF(BU9&gt;0,SUM(BU$7:BU9)-SUM(BT$7:BT9),0)</f>
      </c>
      <c r="BW9" s="118">
        <f>IF(BU9&gt;0,IF(BT9&gt;0,BU9/BT9,0),0)</f>
      </c>
      <c r="BX9" s="1"/>
      <c r="BY9" s="98">
        <f>BY8+1</f>
      </c>
      <c r="BZ9" s="121">
        <f>BG9</f>
      </c>
      <c r="CA9" s="36">
        <v>5000</v>
      </c>
      <c r="CB9" s="36">
        <v>8439</v>
      </c>
      <c r="CC9" s="21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43</v>
      </c>
      <c r="C10" s="36"/>
      <c r="D10" s="36">
        <v>13425</v>
      </c>
      <c r="E10" s="21">
        <f>IF(D10&gt;0,SUM(D$7:D10)-SUM(C$7:C10),0)</f>
      </c>
      <c r="F10" s="118">
        <f>IF(D10&gt;0,IF(C10&gt;0,D10/C10,0),0)</f>
      </c>
      <c r="G10" s="36"/>
      <c r="H10" s="36"/>
      <c r="I10" s="36">
        <f>IF(H10&gt;0,SUM(H$7:H10)-SUM(G$7:G10),0)</f>
      </c>
      <c r="J10" s="118">
        <f>IF(H10&gt;0,IF(G10&gt;0,H10/G10,0),0)</f>
      </c>
      <c r="K10" s="36"/>
      <c r="L10" s="36"/>
      <c r="M10" s="21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IF(SUM(D10,H10,L10,)&gt;0,SUM(D10,H10,L10,),0)</f>
      </c>
      <c r="Q10" s="120">
        <f>IF(P10&gt;0,SUM(P$7:P10)-SUM(O$7:O10),0)</f>
      </c>
      <c r="R10" s="118">
        <f>IF(P10&gt;0,IF(O10&gt;0,P10/O10,0),0)</f>
      </c>
      <c r="S10" s="1"/>
      <c r="T10" s="98">
        <f>T9+1</f>
      </c>
      <c r="U10" s="121">
        <f>B10</f>
      </c>
      <c r="V10" s="36"/>
      <c r="W10" s="36">
        <v>21264</v>
      </c>
      <c r="X10" s="21">
        <f>IF(W10&gt;0,SUM(W$7:W10)-SUM(V$7:V10),0)</f>
      </c>
      <c r="Y10" s="118">
        <f>IF(W10&gt;0,IF(V10&gt;0,W10/V10,0),0)</f>
      </c>
      <c r="Z10" s="36"/>
      <c r="AA10" s="36"/>
      <c r="AB10" s="21">
        <f>IF(AA10&gt;0,SUM(AA$7:AA10)-SUM(Z$7:Z10),0)</f>
      </c>
      <c r="AC10" s="118">
        <f>IF(AA10&gt;0,IF(Z10&gt;0,AA10/Z10,0),0)</f>
      </c>
      <c r="AD10" s="36"/>
      <c r="AE10" s="36"/>
      <c r="AF10" s="21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20">
        <f>IF(SUM(W10,AA10,AE10,)&gt;0,SUM(W10,AA10,AE10),0)</f>
      </c>
      <c r="AJ10" s="120">
        <f>IF(AI10&gt;0,SUM(AI$7:AI10)-SUM(AH$7:AH10),0)</f>
      </c>
      <c r="AK10" s="118">
        <f>IF(AI10&gt;0,IF(AH10&gt;0,AI10/AH10,0),0)</f>
      </c>
      <c r="AL10" s="1"/>
      <c r="AM10" s="98">
        <f>AM9+1</f>
      </c>
      <c r="AN10" s="121">
        <f>U10</f>
      </c>
      <c r="AO10" s="36"/>
      <c r="AP10" s="36"/>
      <c r="AQ10" s="36">
        <f>IF(AP10&gt;0,SUM(AP$7:AP10)-SUM(AO$7:AO10),0)</f>
      </c>
      <c r="AR10" s="118">
        <f>IF(AP10&gt;0,IF(AO10&gt;0,AP10/AO10,0),0)</f>
      </c>
      <c r="AS10" s="36"/>
      <c r="AT10" s="36"/>
      <c r="AU10" s="21">
        <f>IF(AT10&gt;0,SUM(AT$7:AT10)-SUM(AS$7:AS10),0)</f>
      </c>
      <c r="AV10" s="118">
        <f>IF(AT10&gt;0,IF(AS10&gt;0,AT10/AS10,0),0)</f>
      </c>
      <c r="AW10" s="36"/>
      <c r="AX10" s="36"/>
      <c r="AY10" s="21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IF(SUM(AP10,AT10,AX10,)&gt;0,SUM(AP10,AT10,AX10,),0)</f>
      </c>
      <c r="BC10" s="120">
        <f>IF(BB10&gt;0,SUM(BB$7:BB10)-SUM(BA$7:BA10),0)</f>
      </c>
      <c r="BD10" s="118">
        <f>IF(BB10&gt;0,IF(BA10&gt;0,BB10/BA10,0),0)</f>
      </c>
      <c r="BE10" s="1"/>
      <c r="BF10" s="98">
        <f>BF9+1</f>
      </c>
      <c r="BG10" s="121">
        <f>AN10</f>
      </c>
      <c r="BH10" s="36"/>
      <c r="BI10" s="36"/>
      <c r="BJ10" s="36">
        <f>IF(BI10&gt;0,SUM(BI$7:BI10)-SUM(BH$7:BH10),0)</f>
      </c>
      <c r="BK10" s="118">
        <f>IF(BI10&gt;0,IF(BH10&gt;0,BI10/BH10,0),0)</f>
      </c>
      <c r="BL10" s="36"/>
      <c r="BM10" s="36"/>
      <c r="BN10" s="21">
        <f>IF(BM10&gt;0,SUM(BM$7:BM10)-SUM(BL$7:BL10),0)</f>
      </c>
      <c r="BO10" s="118">
        <f>IF(BM10&gt;0,IF(BL10&gt;0,BM10/BL10,0),0)</f>
      </c>
      <c r="BP10" s="36"/>
      <c r="BQ10" s="36"/>
      <c r="BR10" s="21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20">
        <f>IF(BU10&gt;0,SUM(BU$7:BU10)-SUM(BT$7:BT10),0)</f>
      </c>
      <c r="BW10" s="118">
        <f>IF(BU10&gt;0,IF(BT10&gt;0,BU10/BT10,0),0)</f>
      </c>
      <c r="BX10" s="1"/>
      <c r="BY10" s="98">
        <f>BY9+1</f>
      </c>
      <c r="BZ10" s="121">
        <f>BG10</f>
      </c>
      <c r="CA10" s="36"/>
      <c r="CB10" s="36"/>
      <c r="CC10" s="21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44</v>
      </c>
      <c r="C11" s="36">
        <v>12900</v>
      </c>
      <c r="D11" s="36">
        <v>2392</v>
      </c>
      <c r="E11" s="21">
        <f>IF(D11&gt;0,SUM(D$7:D11)-SUM(C$7:C11),0)</f>
      </c>
      <c r="F11" s="118">
        <f>IF(D11&gt;0,IF(C11&gt;0,D11/C11,0),0)</f>
      </c>
      <c r="G11" s="36">
        <v>12900</v>
      </c>
      <c r="H11" s="36">
        <v>1128</v>
      </c>
      <c r="I11" s="36">
        <f>IF(H11&gt;0,SUM(H$7:H11)-SUM(G$7:G11),0)</f>
      </c>
      <c r="J11" s="118">
        <f>IF(H11&gt;0,IF(G11&gt;0,H11/G11,0),0)</f>
      </c>
      <c r="K11" s="36">
        <v>12900</v>
      </c>
      <c r="L11" s="36">
        <v>2260</v>
      </c>
      <c r="M11" s="21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IF(SUM(D11,H11,L11,)&gt;0,SUM(D11,H11,L11,),0)</f>
      </c>
      <c r="Q11" s="120">
        <f>IF(P11&gt;0,SUM(P$7:P11)-SUM(O$7:O11),0)</f>
      </c>
      <c r="R11" s="118">
        <f>IF(P11&gt;0,IF(O11&gt;0,P11/O11,0),0)</f>
      </c>
      <c r="S11" s="1"/>
      <c r="T11" s="98">
        <f>T10+1</f>
      </c>
      <c r="U11" s="121">
        <f>B11</f>
      </c>
      <c r="V11" s="36">
        <v>12340</v>
      </c>
      <c r="W11" s="36">
        <v>12016</v>
      </c>
      <c r="X11" s="21">
        <f>IF(W11&gt;0,SUM(W$7:W11)-SUM(V$7:V11),0)</f>
      </c>
      <c r="Y11" s="118">
        <f>IF(W11&gt;0,IF(V11&gt;0,W11/V11,0),0)</f>
      </c>
      <c r="Z11" s="36">
        <v>12340</v>
      </c>
      <c r="AA11" s="36">
        <v>10246</v>
      </c>
      <c r="AB11" s="21">
        <f>IF(AA11&gt;0,SUM(AA$7:AA11)-SUM(Z$7:Z11),0)</f>
      </c>
      <c r="AC11" s="118">
        <f>IF(AA11&gt;0,IF(Z11&gt;0,AA11/Z11,0),0)</f>
      </c>
      <c r="AD11" s="36">
        <v>12340</v>
      </c>
      <c r="AE11" s="36">
        <v>11583</v>
      </c>
      <c r="AF11" s="21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IF(SUM(W11,AA11,AE11,)&gt;0,SUM(W11,AA11,AE11),0)</f>
      </c>
      <c r="AJ11" s="120">
        <f>IF(AI11&gt;0,SUM(AI$7:AI11)-SUM(AH$7:AH11),0)</f>
      </c>
      <c r="AK11" s="118">
        <f>IF(AI11&gt;0,IF(AH11&gt;0,AI11/AH11,0),0)</f>
      </c>
      <c r="AL11" s="1"/>
      <c r="AM11" s="98">
        <f>AM10+1</f>
      </c>
      <c r="AN11" s="121">
        <f>U11</f>
      </c>
      <c r="AO11" s="36">
        <v>7700</v>
      </c>
      <c r="AP11" s="36">
        <v>9110</v>
      </c>
      <c r="AQ11" s="36">
        <f>IF(AP11&gt;0,SUM(AP$7:AP11)-SUM(AO$7:AO11),0)</f>
      </c>
      <c r="AR11" s="118">
        <f>IF(AP11&gt;0,IF(AO11&gt;0,AP11/AO11,0),0)</f>
      </c>
      <c r="AS11" s="36">
        <v>7700</v>
      </c>
      <c r="AT11" s="36">
        <v>6833</v>
      </c>
      <c r="AU11" s="21">
        <f>IF(AT11&gt;0,SUM(AT$7:AT11)-SUM(AS$7:AS11),0)</f>
      </c>
      <c r="AV11" s="118">
        <f>IF(AT11&gt;0,IF(AS11&gt;0,AT11/AS11,0),0)</f>
      </c>
      <c r="AW11" s="36">
        <v>7700</v>
      </c>
      <c r="AX11" s="36">
        <v>8617</v>
      </c>
      <c r="AY11" s="21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IF(SUM(AP11,AT11,AX11,)&gt;0,SUM(AP11,AT11,AX11,),0)</f>
      </c>
      <c r="BC11" s="120">
        <f>IF(BB11&gt;0,SUM(BB$7:BB11)-SUM(BA$7:BA11),0)</f>
      </c>
      <c r="BD11" s="118">
        <f>IF(BB11&gt;0,IF(BA11&gt;0,BB11/BA11,0),0)</f>
      </c>
      <c r="BE11" s="1"/>
      <c r="BF11" s="98">
        <f>BF10+1</f>
      </c>
      <c r="BG11" s="121">
        <f>AN11</f>
      </c>
      <c r="BH11" s="36">
        <v>18200</v>
      </c>
      <c r="BI11" s="36">
        <v>15070</v>
      </c>
      <c r="BJ11" s="36">
        <f>IF(BI11&gt;0,SUM(BI$7:BI11)-SUM(BH$7:BH11),0)</f>
      </c>
      <c r="BK11" s="118">
        <f>IF(BI11&gt;0,IF(BH11&gt;0,BI11/BH11,0),0)</f>
      </c>
      <c r="BL11" s="36">
        <v>8000</v>
      </c>
      <c r="BM11" s="36">
        <v>7776</v>
      </c>
      <c r="BN11" s="21">
        <f>IF(BM11&gt;0,SUM(BM$7:BM11)-SUM(BL$7:BL11),0)</f>
      </c>
      <c r="BO11" s="118">
        <f>IF(BM11&gt;0,IF(BL11&gt;0,BM11/BL11,0),0)</f>
      </c>
      <c r="BP11" s="36">
        <v>11000</v>
      </c>
      <c r="BQ11" s="36">
        <v>12672</v>
      </c>
      <c r="BR11" s="21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20">
        <f>IF(BU11&gt;0,SUM(BU$7:BU11)-SUM(BT$7:BT11),0)</f>
      </c>
      <c r="BW11" s="118">
        <f>IF(BU11&gt;0,IF(BT11&gt;0,BU11/BT11,0),0)</f>
      </c>
      <c r="BX11" s="1"/>
      <c r="BY11" s="98">
        <f>BY10+1</f>
      </c>
      <c r="BZ11" s="121">
        <f>BG11</f>
      </c>
      <c r="CA11" s="36">
        <v>5000</v>
      </c>
      <c r="CB11" s="36">
        <v>5779</v>
      </c>
      <c r="CC11" s="21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45</v>
      </c>
      <c r="C12" s="36">
        <v>12900</v>
      </c>
      <c r="D12" s="36">
        <v>3851</v>
      </c>
      <c r="E12" s="21">
        <f>IF(D12&gt;0,SUM(D$7:D12)-SUM(C$7:C12),0)</f>
      </c>
      <c r="F12" s="118">
        <f>IF(D12&gt;0,IF(C12&gt;0,D12/C12,0),0)</f>
      </c>
      <c r="G12" s="36">
        <v>12900</v>
      </c>
      <c r="H12" s="36">
        <v>14443</v>
      </c>
      <c r="I12" s="36">
        <f>IF(H12&gt;0,SUM(H$7:H12)-SUM(G$7:G12),0)</f>
      </c>
      <c r="J12" s="118">
        <f>IF(H12&gt;0,IF(G12&gt;0,H12/G12,0),0)</f>
      </c>
      <c r="K12" s="36">
        <v>12900</v>
      </c>
      <c r="L12" s="36">
        <v>12888</v>
      </c>
      <c r="M12" s="21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IF(SUM(D12,H12,L12,)&gt;0,SUM(D12,H12,L12,),0)</f>
      </c>
      <c r="Q12" s="120">
        <f>IF(P12&gt;0,SUM(P$7:P12)-SUM(O$7:O12),0)</f>
      </c>
      <c r="R12" s="118">
        <f>IF(P12&gt;0,IF(O12&gt;0,P12/O12,0),0)</f>
      </c>
      <c r="S12" s="1"/>
      <c r="T12" s="98">
        <f>T11+1</f>
      </c>
      <c r="U12" s="121">
        <f>B12</f>
      </c>
      <c r="V12" s="36">
        <v>12340</v>
      </c>
      <c r="W12" s="36">
        <v>11945</v>
      </c>
      <c r="X12" s="21">
        <f>IF(W12&gt;0,SUM(W$7:W12)-SUM(V$7:V12),0)</f>
      </c>
      <c r="Y12" s="118">
        <f>IF(W12&gt;0,IF(V12&gt;0,W12/V12,0),0)</f>
      </c>
      <c r="Z12" s="36">
        <v>12340</v>
      </c>
      <c r="AA12" s="36">
        <v>11322</v>
      </c>
      <c r="AB12" s="21">
        <f>IF(AA12&gt;0,SUM(AA$7:AA12)-SUM(Z$7:Z12),0)</f>
      </c>
      <c r="AC12" s="118">
        <f>IF(AA12&gt;0,IF(Z12&gt;0,AA12/Z12,0),0)</f>
      </c>
      <c r="AD12" s="36">
        <v>12340</v>
      </c>
      <c r="AE12" s="36">
        <v>10783</v>
      </c>
      <c r="AF12" s="21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IF(SUM(W12,AA12,AE12,)&gt;0,SUM(W12,AA12,AE12),0)</f>
      </c>
      <c r="AJ12" s="120">
        <f>IF(AI12&gt;0,SUM(AI$7:AI12)-SUM(AH$7:AH12),0)</f>
      </c>
      <c r="AK12" s="118">
        <f>IF(AI12&gt;0,IF(AH12&gt;0,AI12/AH12,0),0)</f>
      </c>
      <c r="AL12" s="1"/>
      <c r="AM12" s="98">
        <f>AM11+1</f>
      </c>
      <c r="AN12" s="121">
        <f>U12</f>
      </c>
      <c r="AO12" s="36">
        <v>7700</v>
      </c>
      <c r="AP12" s="36">
        <v>9575</v>
      </c>
      <c r="AQ12" s="36">
        <f>IF(AP12&gt;0,SUM(AP$7:AP12)-SUM(AO$7:AO12),0)</f>
      </c>
      <c r="AR12" s="118">
        <f>IF(AP12&gt;0,IF(AO12&gt;0,AP12/AO12,0),0)</f>
      </c>
      <c r="AS12" s="36">
        <v>7700</v>
      </c>
      <c r="AT12" s="36">
        <v>6603</v>
      </c>
      <c r="AU12" s="21">
        <f>IF(AT12&gt;0,SUM(AT$7:AT12)-SUM(AS$7:AS12),0)</f>
      </c>
      <c r="AV12" s="118">
        <f>IF(AT12&gt;0,IF(AS12&gt;0,AT12/AS12,0),0)</f>
      </c>
      <c r="AW12" s="36">
        <v>7700</v>
      </c>
      <c r="AX12" s="36">
        <v>6302</v>
      </c>
      <c r="AY12" s="21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IF(SUM(AP12,AT12,AX12,)&gt;0,SUM(AP12,AT12,AX12,),0)</f>
      </c>
      <c r="BC12" s="120">
        <f>IF(BB12&gt;0,SUM(BB$7:BB12)-SUM(BA$7:BA12),0)</f>
      </c>
      <c r="BD12" s="118">
        <f>IF(BB12&gt;0,IF(BA12&gt;0,BB12/BA12,0),0)</f>
      </c>
      <c r="BE12" s="1"/>
      <c r="BF12" s="98">
        <f>BF11+1</f>
      </c>
      <c r="BG12" s="121">
        <f>AN12</f>
      </c>
      <c r="BH12" s="36">
        <v>18200</v>
      </c>
      <c r="BI12" s="36">
        <v>13505</v>
      </c>
      <c r="BJ12" s="36">
        <f>IF(BI12&gt;0,SUM(BI$7:BI12)-SUM(BH$7:BH12),0)</f>
      </c>
      <c r="BK12" s="118">
        <f>IF(BI12&gt;0,IF(BH12&gt;0,BI12/BH12,0),0)</f>
      </c>
      <c r="BL12" s="36">
        <v>8000</v>
      </c>
      <c r="BM12" s="36">
        <v>8977</v>
      </c>
      <c r="BN12" s="21">
        <f>IF(BM12&gt;0,SUM(BM$7:BM12)-SUM(BL$7:BL12),0)</f>
      </c>
      <c r="BO12" s="118">
        <f>IF(BM12&gt;0,IF(BL12&gt;0,BM12/BL12,0),0)</f>
      </c>
      <c r="BP12" s="36">
        <v>11000</v>
      </c>
      <c r="BQ12" s="36">
        <v>7361</v>
      </c>
      <c r="BR12" s="21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20">
        <f>IF(BU12&gt;0,SUM(BU$7:BU12)-SUM(BT$7:BT12),0)</f>
      </c>
      <c r="BW12" s="118">
        <f>IF(BU12&gt;0,IF(BT12&gt;0,BU12/BT12,0),0)</f>
      </c>
      <c r="BX12" s="1"/>
      <c r="BY12" s="98">
        <f>BY11+1</f>
      </c>
      <c r="BZ12" s="121">
        <f>BG12</f>
      </c>
      <c r="CA12" s="36">
        <v>5000</v>
      </c>
      <c r="CB12" s="36">
        <v>5288</v>
      </c>
      <c r="CC12" s="21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46</v>
      </c>
      <c r="C13" s="36">
        <v>12900</v>
      </c>
      <c r="D13" s="36">
        <v>9242</v>
      </c>
      <c r="E13" s="21">
        <f>IF(D13&gt;0,SUM(D$7:D13)-SUM(C$7:C13),0)</f>
      </c>
      <c r="F13" s="118">
        <f>IF(D13&gt;0,IF(C13&gt;0,D13/C13,0),0)</f>
      </c>
      <c r="G13" s="36">
        <v>12900</v>
      </c>
      <c r="H13" s="36">
        <v>8151</v>
      </c>
      <c r="I13" s="36">
        <f>IF(H13&gt;0,SUM(H$7:H13)-SUM(G$7:G13),0)</f>
      </c>
      <c r="J13" s="118">
        <f>IF(H13&gt;0,IF(G13&gt;0,H13/G13,0),0)</f>
      </c>
      <c r="K13" s="36">
        <v>12900</v>
      </c>
      <c r="L13" s="36">
        <v>10993</v>
      </c>
      <c r="M13" s="21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IF(SUM(D13,H13,L13,)&gt;0,SUM(D13,H13,L13,),0)</f>
      </c>
      <c r="Q13" s="120">
        <f>IF(P13&gt;0,SUM(P$7:P13)-SUM(O$7:O13),0)</f>
      </c>
      <c r="R13" s="118">
        <f>IF(P13&gt;0,IF(O13&gt;0,P13/O13,0),0)</f>
      </c>
      <c r="S13" s="1"/>
      <c r="T13" s="98">
        <f>T12+1</f>
      </c>
      <c r="U13" s="121">
        <f>B13</f>
      </c>
      <c r="V13" s="36">
        <v>12340</v>
      </c>
      <c r="W13" s="36">
        <v>12398</v>
      </c>
      <c r="X13" s="21">
        <f>IF(W13&gt;0,SUM(W$7:W13)-SUM(V$7:V13),0)</f>
      </c>
      <c r="Y13" s="118">
        <f>IF(W13&gt;0,IF(V13&gt;0,W13/V13,0),0)</f>
      </c>
      <c r="Z13" s="36">
        <v>12340</v>
      </c>
      <c r="AA13" s="36">
        <v>11245</v>
      </c>
      <c r="AB13" s="21">
        <f>IF(AA13&gt;0,SUM(AA$7:AA13)-SUM(Z$7:Z13),0)</f>
      </c>
      <c r="AC13" s="118">
        <f>IF(AA13&gt;0,IF(Z13&gt;0,AA13/Z13,0),0)</f>
      </c>
      <c r="AD13" s="36">
        <v>12340</v>
      </c>
      <c r="AE13" s="36">
        <v>12020</v>
      </c>
      <c r="AF13" s="21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IF(SUM(W13,AA13,AE13,)&gt;0,SUM(W13,AA13,AE13),0)</f>
      </c>
      <c r="AJ13" s="120">
        <f>IF(AI13&gt;0,SUM(AI$7:AI13)-SUM(AH$7:AH13),0)</f>
      </c>
      <c r="AK13" s="118">
        <f>IF(AI13&gt;0,IF(AH13&gt;0,AI13/AH13,0),0)</f>
      </c>
      <c r="AL13" s="1"/>
      <c r="AM13" s="98">
        <f>AM12+1</f>
      </c>
      <c r="AN13" s="121">
        <f>U13</f>
      </c>
      <c r="AO13" s="36">
        <v>7700</v>
      </c>
      <c r="AP13" s="36">
        <v>6918</v>
      </c>
      <c r="AQ13" s="36">
        <f>IF(AP13&gt;0,SUM(AP$7:AP13)-SUM(AO$7:AO13),0)</f>
      </c>
      <c r="AR13" s="118">
        <f>IF(AP13&gt;0,IF(AO13&gt;0,AP13/AO13,0),0)</f>
      </c>
      <c r="AS13" s="36">
        <v>7700</v>
      </c>
      <c r="AT13" s="36">
        <v>5807</v>
      </c>
      <c r="AU13" s="21">
        <f>IF(AT13&gt;0,SUM(AT$7:AT13)-SUM(AS$7:AS13),0)</f>
      </c>
      <c r="AV13" s="118">
        <f>IF(AT13&gt;0,IF(AS13&gt;0,AT13/AS13,0),0)</f>
      </c>
      <c r="AW13" s="36">
        <v>7700</v>
      </c>
      <c r="AX13" s="36">
        <v>6714</v>
      </c>
      <c r="AY13" s="21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IF(SUM(AP13,AT13,AX13,)&gt;0,SUM(AP13,AT13,AX13,),0)</f>
      </c>
      <c r="BC13" s="120">
        <f>IF(BB13&gt;0,SUM(BB$7:BB13)-SUM(BA$7:BA13),0)</f>
      </c>
      <c r="BD13" s="118">
        <f>IF(BB13&gt;0,IF(BA13&gt;0,BB13/BA13,0),0)</f>
      </c>
      <c r="BE13" s="1"/>
      <c r="BF13" s="98">
        <f>BF12+1</f>
      </c>
      <c r="BG13" s="121">
        <f>AN13</f>
      </c>
      <c r="BH13" s="36">
        <v>18200</v>
      </c>
      <c r="BI13" s="36">
        <v>11065</v>
      </c>
      <c r="BJ13" s="36">
        <f>IF(BI13&gt;0,SUM(BI$7:BI13)-SUM(BH$7:BH13),0)</f>
      </c>
      <c r="BK13" s="118">
        <f>IF(BI13&gt;0,IF(BH13&gt;0,BI13/BH13,0),0)</f>
      </c>
      <c r="BL13" s="36">
        <v>8000</v>
      </c>
      <c r="BM13" s="36">
        <v>8376</v>
      </c>
      <c r="BN13" s="21">
        <f>IF(BM13&gt;0,SUM(BM$7:BM13)-SUM(BL$7:BL13),0)</f>
      </c>
      <c r="BO13" s="118">
        <f>IF(BM13&gt;0,IF(BL13&gt;0,BM13/BL13,0),0)</f>
      </c>
      <c r="BP13" s="36">
        <v>11000</v>
      </c>
      <c r="BQ13" s="36">
        <v>7296</v>
      </c>
      <c r="BR13" s="21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20">
        <f>IF(BU13&gt;0,SUM(BU$7:BU13)-SUM(BT$7:BT13),0)</f>
      </c>
      <c r="BW13" s="118">
        <f>IF(BU13&gt;0,IF(BT13&gt;0,BU13/BT13,0),0)</f>
      </c>
      <c r="BX13" s="1"/>
      <c r="BY13" s="98">
        <f>BY12+1</f>
      </c>
      <c r="BZ13" s="121">
        <f>BG13</f>
      </c>
      <c r="CA13" s="36">
        <v>5000</v>
      </c>
      <c r="CB13" s="36">
        <v>6362</v>
      </c>
      <c r="CC13" s="21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40</v>
      </c>
      <c r="C14" s="36">
        <v>12900</v>
      </c>
      <c r="D14" s="36">
        <v>8520</v>
      </c>
      <c r="E14" s="21">
        <f>IF(D14&gt;0,SUM(D$7:D14)-SUM(C$7:C14),0)</f>
      </c>
      <c r="F14" s="118">
        <f>IF(D14&gt;0,IF(C14&gt;0,D14/C14,0),0)</f>
      </c>
      <c r="G14" s="36">
        <v>12900</v>
      </c>
      <c r="H14" s="36">
        <v>13722</v>
      </c>
      <c r="I14" s="36">
        <f>IF(H14&gt;0,SUM(H$7:H14)-SUM(G$7:G14),0)</f>
      </c>
      <c r="J14" s="118">
        <f>IF(H14&gt;0,IF(G14&gt;0,H14/G14,0),0)</f>
      </c>
      <c r="K14" s="36">
        <v>12900</v>
      </c>
      <c r="L14" s="36">
        <v>13022</v>
      </c>
      <c r="M14" s="21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IF(SUM(D14,H14,L14,)&gt;0,SUM(D14,H14,L14,),0)</f>
      </c>
      <c r="Q14" s="120">
        <f>IF(P14&gt;0,SUM(P$7:P14)-SUM(O$7:O14),0)</f>
      </c>
      <c r="R14" s="118">
        <f>IF(P14&gt;0,IF(O14&gt;0,P14/O14,0),0)</f>
      </c>
      <c r="S14" s="1"/>
      <c r="T14" s="98">
        <f>T13+1</f>
      </c>
      <c r="U14" s="121">
        <f>B14</f>
      </c>
      <c r="V14" s="36">
        <v>12340</v>
      </c>
      <c r="W14" s="36">
        <v>12405</v>
      </c>
      <c r="X14" s="21">
        <f>IF(W14&gt;0,SUM(W$7:W14)-SUM(V$7:V14),0)</f>
      </c>
      <c r="Y14" s="118">
        <f>IF(W14&gt;0,IF(V14&gt;0,W14/V14,0),0)</f>
      </c>
      <c r="Z14" s="36">
        <v>12340</v>
      </c>
      <c r="AA14" s="36">
        <v>10851</v>
      </c>
      <c r="AB14" s="21">
        <f>IF(AA14&gt;0,SUM(AA$7:AA14)-SUM(Z$7:Z14),0)</f>
      </c>
      <c r="AC14" s="118">
        <f>IF(AA14&gt;0,IF(Z14&gt;0,AA14/Z14,0),0)</f>
      </c>
      <c r="AD14" s="36">
        <v>12340</v>
      </c>
      <c r="AE14" s="36">
        <v>12768</v>
      </c>
      <c r="AF14" s="21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IF(SUM(W14,AA14,AE14,)&gt;0,SUM(W14,AA14,AE14),0)</f>
      </c>
      <c r="AJ14" s="120">
        <f>IF(AI14&gt;0,SUM(AI$7:AI14)-SUM(AH$7:AH14),0)</f>
      </c>
      <c r="AK14" s="118">
        <f>IF(AI14&gt;0,IF(AH14&gt;0,AI14/AH14,0),0)</f>
      </c>
      <c r="AL14" s="1"/>
      <c r="AM14" s="98">
        <f>AM13+1</f>
      </c>
      <c r="AN14" s="121">
        <f>U14</f>
      </c>
      <c r="AO14" s="36">
        <v>7700</v>
      </c>
      <c r="AP14" s="36">
        <v>7066</v>
      </c>
      <c r="AQ14" s="36">
        <f>IF(AP14&gt;0,SUM(AP$7:AP15)-SUM(AO$7:AO14),0)</f>
      </c>
      <c r="AR14" s="118">
        <f>IF(AP14&gt;0,IF(AO14&gt;0,AP14/AO14,0),0)</f>
      </c>
      <c r="AS14" s="36">
        <v>7700</v>
      </c>
      <c r="AT14" s="36">
        <v>7988</v>
      </c>
      <c r="AU14" s="21">
        <f>IF(AT14&gt;0,SUM(AT$7:AT14)-SUM(AS$7:AS14),0)</f>
      </c>
      <c r="AV14" s="118">
        <f>IF(AT14&gt;0,IF(AS14&gt;0,AT14/AS14,0),0)</f>
      </c>
      <c r="AW14" s="36">
        <v>7700</v>
      </c>
      <c r="AX14" s="36">
        <v>9200</v>
      </c>
      <c r="AY14" s="21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IF(SUM(AP14,AT14,AX14,)&gt;0,SUM(AP14,AT14,AX14,),0)</f>
      </c>
      <c r="BC14" s="120">
        <f>IF(BB14&gt;0,SUM(BB$7:BB14)-SUM(BA$7:BA14),0)</f>
      </c>
      <c r="BD14" s="118">
        <f>IF(BB14&gt;0,IF(BA14&gt;0,BB14/BA14,0),0)</f>
      </c>
      <c r="BE14" s="1"/>
      <c r="BF14" s="98">
        <f>BF13+1</f>
      </c>
      <c r="BG14" s="121">
        <f>AN14</f>
      </c>
      <c r="BH14" s="36">
        <v>18200</v>
      </c>
      <c r="BI14" s="36">
        <v>15642</v>
      </c>
      <c r="BJ14" s="36">
        <f>IF(BI14&gt;0,SUM(BI$7:BI14)-SUM(BH$7:BH14),0)</f>
      </c>
      <c r="BK14" s="118">
        <f>IF(BI14&gt;0,IF(BH14&gt;0,BI14/BH14,0),0)</f>
      </c>
      <c r="BL14" s="36">
        <v>8000</v>
      </c>
      <c r="BM14" s="36">
        <v>8614</v>
      </c>
      <c r="BN14" s="21">
        <f>IF(BM14&gt;0,SUM(BM$7:BM14)-SUM(BL$7:BL14),0)</f>
      </c>
      <c r="BO14" s="118">
        <f>IF(BM14&gt;0,IF(BL14&gt;0,BM14/BL14,0),0)</f>
      </c>
      <c r="BP14" s="36">
        <v>11000</v>
      </c>
      <c r="BQ14" s="36">
        <v>12428</v>
      </c>
      <c r="BR14" s="21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20">
        <f>IF(BU14&gt;0,SUM(BU$7:BU14)-SUM(BT$7:BT14),0)</f>
      </c>
      <c r="BW14" s="118">
        <f>IF(BU14&gt;0,IF(BT14&gt;0,BU14/BT14,0),0)</f>
      </c>
      <c r="BX14" s="1"/>
      <c r="BY14" s="98">
        <f>BY13+1</f>
      </c>
      <c r="BZ14" s="121">
        <f>BG14</f>
      </c>
      <c r="CA14" s="36">
        <v>5000</v>
      </c>
      <c r="CB14" s="36">
        <v>5288</v>
      </c>
      <c r="CC14" s="21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41</v>
      </c>
      <c r="C15" s="36">
        <v>12900</v>
      </c>
      <c r="D15" s="36">
        <v>6914</v>
      </c>
      <c r="E15" s="21">
        <f>IF(D15&gt;0,SUM(D$7:D15)-SUM(C$7:C15),0)</f>
      </c>
      <c r="F15" s="118">
        <f>IF(D15&gt;0,IF(C15&gt;0,D15/C15,0),0)</f>
      </c>
      <c r="G15" s="36">
        <v>12900</v>
      </c>
      <c r="H15" s="36">
        <v>6536</v>
      </c>
      <c r="I15" s="36">
        <f>IF(H15&gt;0,SUM(H$7:H15)-SUM(G$7:G15),0)</f>
      </c>
      <c r="J15" s="118">
        <f>IF(H15&gt;0,IF(K15&gt;0,H15/K15,0),0)</f>
      </c>
      <c r="K15" s="36">
        <v>12900</v>
      </c>
      <c r="L15" s="36">
        <v>13874</v>
      </c>
      <c r="M15" s="21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IF(SUM(D15,H15,L15,)&gt;0,SUM(D15,H15,L15,),0)</f>
      </c>
      <c r="Q15" s="120">
        <f>IF(P15&gt;0,SUM(P$7:P15)-SUM(O$7:O15),0)</f>
      </c>
      <c r="R15" s="118">
        <f>IF(P15&gt;0,IF(O15&gt;0,P15/O15,0),0)</f>
      </c>
      <c r="S15" s="1"/>
      <c r="T15" s="98">
        <f>T14+1</f>
      </c>
      <c r="U15" s="121">
        <f>B15</f>
      </c>
      <c r="V15" s="36">
        <v>12340</v>
      </c>
      <c r="W15" s="36">
        <v>5375</v>
      </c>
      <c r="X15" s="21">
        <f>IF(W15&gt;0,SUM(W$7:W15)-SUM(V$7:V15),0)</f>
      </c>
      <c r="Y15" s="118">
        <f>IF(W15&gt;0,IF(V15&gt;0,W15/V15,0),0)</f>
      </c>
      <c r="Z15" s="36">
        <v>12340</v>
      </c>
      <c r="AA15" s="36">
        <v>4552</v>
      </c>
      <c r="AB15" s="21">
        <f>IF(AA15&gt;0,SUM(AA$7:AA15)-SUM(Z$7:Z15),0)</f>
      </c>
      <c r="AC15" s="118">
        <f>IF(AA15&gt;0,IF(Z15&gt;0,AA15/Z15,0),0)</f>
      </c>
      <c r="AD15" s="36">
        <v>12340</v>
      </c>
      <c r="AE15" s="36">
        <v>13993</v>
      </c>
      <c r="AF15" s="21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IF(SUM(W15,AA15,AE15,)&gt;0,SUM(W15,AA15,AE15),0)</f>
      </c>
      <c r="AJ15" s="120">
        <f>IF(AI15&gt;0,SUM(AI$7:AI15)-SUM(AH$7:AH15),0)</f>
      </c>
      <c r="AK15" s="118">
        <f>IF(AI15&gt;0,IF(AH15&gt;0,AI15/AH15,0),0)</f>
      </c>
      <c r="AL15" s="1"/>
      <c r="AM15" s="98">
        <f>AM14+1</f>
      </c>
      <c r="AN15" s="121">
        <f>U15</f>
      </c>
      <c r="AO15" s="36">
        <v>7700</v>
      </c>
      <c r="AP15" s="36">
        <v>3146</v>
      </c>
      <c r="AQ15" s="36">
        <f>IF(AP15&gt;0,SUM(AP$7:AP15)-SUM(AO$7:AO15),0)</f>
      </c>
      <c r="AR15" s="118">
        <f>IF(AP15&gt;0,IF(AO15&gt;0,AP15/AO15,0),0)</f>
      </c>
      <c r="AS15" s="36">
        <v>7700</v>
      </c>
      <c r="AT15" s="36">
        <v>4723</v>
      </c>
      <c r="AU15" s="21">
        <f>IF(AT15&gt;0,SUM(AT$7:AT15)-SUM(AS$7:AS15),0)</f>
      </c>
      <c r="AV15" s="118">
        <f>IF(AT15&gt;0,IF(AS15&gt;0,AT15/AS15,0),0)</f>
      </c>
      <c r="AW15" s="36">
        <v>7700</v>
      </c>
      <c r="AX15" s="36">
        <v>8647</v>
      </c>
      <c r="AY15" s="21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IF(SUM(AP15,AT15,AX15,)&gt;0,SUM(AP15,AT15,AX15,),0)</f>
      </c>
      <c r="BC15" s="120">
        <f>IF(BB15&gt;0,SUM(BB$7:BB15)-SUM(BA$7:BA15),0)</f>
      </c>
      <c r="BD15" s="118">
        <f>IF(BB15&gt;0,IF(BA15&gt;0,BB15/BA15,0),0)</f>
      </c>
      <c r="BE15" s="1"/>
      <c r="BF15" s="98">
        <f>BF14+1</f>
      </c>
      <c r="BG15" s="121">
        <f>AN15</f>
      </c>
      <c r="BH15" s="36">
        <v>18200</v>
      </c>
      <c r="BI15" s="36">
        <v>9698</v>
      </c>
      <c r="BJ15" s="36">
        <f>IF(BI15&gt;0,SUM(BI$7:BI15)-SUM(BH$7:BH15),0)</f>
      </c>
      <c r="BK15" s="118">
        <f>IF(BI15&gt;0,IF(BH15&gt;0,BI15/BH15,0),0)</f>
      </c>
      <c r="BL15" s="36">
        <v>8000</v>
      </c>
      <c r="BM15" s="36">
        <v>6821</v>
      </c>
      <c r="BN15" s="21">
        <f>IF(BM15&gt;0,SUM(BM$7:BM15)-SUM(BL$7:BL15),0)</f>
      </c>
      <c r="BO15" s="118">
        <f>IF(BM15&gt;0,IF(BL15&gt;0,BM15/BL15,0),0)</f>
      </c>
      <c r="BP15" s="36">
        <v>11000</v>
      </c>
      <c r="BQ15" s="36">
        <v>12228</v>
      </c>
      <c r="BR15" s="21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20">
        <f>IF(BU15&gt;0,SUM(BU$7:BU15)-SUM(BT$7:BT15),0)</f>
      </c>
      <c r="BW15" s="118">
        <f>IF(BU15&gt;0,IF(BT15&gt;0,BU15/BT15,0),0)</f>
      </c>
      <c r="BX15" s="1"/>
      <c r="BY15" s="98">
        <f>BY14+1</f>
      </c>
      <c r="BZ15" s="121">
        <f>BG15</f>
      </c>
      <c r="CA15" s="36">
        <v>5000</v>
      </c>
      <c r="CB15" s="36">
        <v>5540</v>
      </c>
      <c r="CC15" s="21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42</v>
      </c>
      <c r="C16" s="36">
        <v>12900</v>
      </c>
      <c r="D16" s="36">
        <v>16075</v>
      </c>
      <c r="E16" s="21">
        <f>IF(D16&gt;0,SUM(D$7:D16)-SUM(C$7:C16),0)</f>
      </c>
      <c r="F16" s="118">
        <f>IF(D16&gt;0,IF(C16&gt;0,D16/C16,0),0)</f>
      </c>
      <c r="G16" s="36">
        <v>12900</v>
      </c>
      <c r="H16" s="36">
        <v>4827</v>
      </c>
      <c r="I16" s="36">
        <f>IF(H16&gt;0,SUM(H$7:H16)-SUM(G$7:G16),0)</f>
      </c>
      <c r="J16" s="118">
        <f>IF(H16&gt;0,IF(K16&gt;0,H16/K16,0),0)</f>
      </c>
      <c r="K16" s="36">
        <v>12900</v>
      </c>
      <c r="L16" s="36">
        <v>6680</v>
      </c>
      <c r="M16" s="21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IF(SUM(D16,H16,L16,)&gt;0,SUM(D16,H16,L16,),0)</f>
      </c>
      <c r="Q16" s="120">
        <f>IF(P16&gt;0,SUM(P$7:P16)-SUM(O$7:O16),0)</f>
      </c>
      <c r="R16" s="118">
        <f>IF(P16&gt;0,IF(O16&gt;0,P16/O16,0),0)</f>
      </c>
      <c r="S16" s="1"/>
      <c r="T16" s="98">
        <f>T15+1</f>
      </c>
      <c r="U16" s="121">
        <f>B16</f>
      </c>
      <c r="V16" s="36">
        <v>12340</v>
      </c>
      <c r="W16" s="36">
        <v>12563</v>
      </c>
      <c r="X16" s="21">
        <f>IF(W16&gt;0,SUM(W$7:W16)-SUM(V$7:V16),0)</f>
      </c>
      <c r="Y16" s="118">
        <f>IF(W16&gt;0,IF(V16&gt;0,W16/V16,0),0)</f>
      </c>
      <c r="Z16" s="36">
        <v>12340</v>
      </c>
      <c r="AA16" s="36">
        <v>4294</v>
      </c>
      <c r="AB16" s="21">
        <f>IF(AA16&gt;0,SUM(AA$7:AA16)-SUM(Z$7:Z16),0)</f>
      </c>
      <c r="AC16" s="118">
        <f>IF(AA16&gt;0,IF(Z16&gt;0,AA16/Z16,0),0)</f>
      </c>
      <c r="AD16" s="36">
        <v>12340</v>
      </c>
      <c r="AE16" s="36">
        <v>8675</v>
      </c>
      <c r="AF16" s="21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IF(SUM(W16,AA16,AE16,)&gt;0,SUM(W16,AA16,AE16),0)</f>
      </c>
      <c r="AJ16" s="120">
        <f>IF(AI16&gt;0,SUM(AI$7:AI16)-SUM(AH$7:AH16),0)</f>
      </c>
      <c r="AK16" s="118">
        <f>IF(AI16&gt;0,IF(AH16&gt;0,AI16/AH16,0),0)</f>
      </c>
      <c r="AL16" s="1"/>
      <c r="AM16" s="98">
        <f>AM15+1</f>
      </c>
      <c r="AN16" s="121">
        <f>U16</f>
      </c>
      <c r="AO16" s="36">
        <v>7700</v>
      </c>
      <c r="AP16" s="36">
        <v>11508</v>
      </c>
      <c r="AQ16" s="36">
        <f>IF(AP16&gt;0,SUM(AP$7:AP16)-SUM(AO$7:AO16),0)</f>
      </c>
      <c r="AR16" s="118">
        <f>IF(AP16&gt;0,IF(AO16&gt;0,AP16/AO16,0),0)</f>
      </c>
      <c r="AS16" s="36">
        <v>7700</v>
      </c>
      <c r="AT16" s="36">
        <v>2831</v>
      </c>
      <c r="AU16" s="21">
        <f>IF(AT16&gt;0,SUM(AT$7:AT16)-SUM(AS$7:AS16),0)</f>
      </c>
      <c r="AV16" s="118">
        <f>IF(AT16&gt;0,IF(AS16&gt;0,AT16/AS16,0),0)</f>
      </c>
      <c r="AW16" s="36">
        <v>7700</v>
      </c>
      <c r="AX16" s="36">
        <v>4361</v>
      </c>
      <c r="AY16" s="21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IF(SUM(AP16,AT16,AX16,)&gt;0,SUM(AP16,AT16,AX16,),0)</f>
      </c>
      <c r="BC16" s="120">
        <f>IF(BB16&gt;0,SUM(BB$7:BB16)-SUM(BA$7:BA16),0)</f>
      </c>
      <c r="BD16" s="118">
        <f>IF(BB16&gt;0,IF(BA16&gt;0,BB16/BA16,0),0)</f>
      </c>
      <c r="BE16" s="1"/>
      <c r="BF16" s="98">
        <f>BF15+1</f>
      </c>
      <c r="BG16" s="121">
        <f>AN16</f>
      </c>
      <c r="BH16" s="36">
        <v>18200</v>
      </c>
      <c r="BI16" s="36">
        <v>11256</v>
      </c>
      <c r="BJ16" s="36">
        <f>IF(BI16&gt;0,SUM(BI$7:BI16)-SUM(BH$7:BH16),0)</f>
      </c>
      <c r="BK16" s="118">
        <f>IF(BI16&gt;0,IF(BH16&gt;0,BI16/BH16,0),0)</f>
      </c>
      <c r="BL16" s="36">
        <v>8000</v>
      </c>
      <c r="BM16" s="36">
        <v>7457</v>
      </c>
      <c r="BN16" s="21">
        <f>IF(BM16&gt;0,SUM(BM$7:BM16)-SUM(BL$7:BL16),0)</f>
      </c>
      <c r="BO16" s="118">
        <f>IF(BM16&gt;0,IF(BL16&gt;0,BM16/BL16,0),0)</f>
      </c>
      <c r="BP16" s="36">
        <v>11000</v>
      </c>
      <c r="BQ16" s="36">
        <v>17158</v>
      </c>
      <c r="BR16" s="21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20">
        <f>IF(BU16&gt;0,SUM(BU$7:BU16)-SUM(BT$7:BT16),0)</f>
      </c>
      <c r="BW16" s="118">
        <f>IF(BU16&gt;0,IF(BT16&gt;0,BU16/BT16,0),0)</f>
      </c>
      <c r="BX16" s="1"/>
      <c r="BY16" s="98">
        <f>BY15+1</f>
      </c>
      <c r="BZ16" s="121">
        <f>BG16</f>
      </c>
      <c r="CA16" s="36">
        <v>5000</v>
      </c>
      <c r="CB16" s="36">
        <v>6795</v>
      </c>
      <c r="CC16" s="21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43</v>
      </c>
      <c r="C17" s="36"/>
      <c r="D17" s="36"/>
      <c r="E17" s="21">
        <f>IF(D17&gt;0,SUM(D$7:D17)-SUM(C$7:C17),0)</f>
      </c>
      <c r="F17" s="118">
        <f>IF(D17&gt;0,IF(C17&gt;0,D17/C17,0),0)</f>
      </c>
      <c r="G17" s="36"/>
      <c r="H17" s="36"/>
      <c r="I17" s="36">
        <f>IF(H17&gt;0,SUM(H$7:H17)-SUM(G$7:G17),0)</f>
      </c>
      <c r="J17" s="118">
        <f>IF(H17&gt;0,IF(K17&gt;0,H17/K17,0),0)</f>
      </c>
      <c r="K17" s="36"/>
      <c r="L17" s="36"/>
      <c r="M17" s="21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IF(SUM(D17,H17,L17,)&gt;0,SUM(D17,H17,L17,),0)</f>
      </c>
      <c r="Q17" s="120">
        <f>IF(P17&gt;0,SUM(P$7:P17)-SUM(O$7:O17),0)</f>
      </c>
      <c r="R17" s="118">
        <f>IF(P17&gt;0,IF(O17&gt;0,P17/O17,0),0)</f>
      </c>
      <c r="S17" s="1"/>
      <c r="T17" s="98">
        <f>T16+1</f>
      </c>
      <c r="U17" s="121">
        <f>B17</f>
      </c>
      <c r="V17" s="36"/>
      <c r="W17" s="36">
        <v>15817</v>
      </c>
      <c r="X17" s="21">
        <f>IF(W17&gt;0,SUM(W$7:W17)-SUM(V$7:V17),0)</f>
      </c>
      <c r="Y17" s="118">
        <f>IF(W17&gt;0,IF(V17&gt;0,W17/V17,0),0)</f>
      </c>
      <c r="Z17" s="36"/>
      <c r="AA17" s="36"/>
      <c r="AB17" s="21">
        <f>IF(AA17&gt;0,SUM(AA$7:AA17)-SUM(Z$7:Z17),0)</f>
      </c>
      <c r="AC17" s="118">
        <f>IF(AA17&gt;0,IF(Z17&gt;0,AA17/Z17,0),0)</f>
      </c>
      <c r="AD17" s="36"/>
      <c r="AE17" s="36"/>
      <c r="AF17" s="21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20">
        <f>IF(SUM(W17,AA17,AE17,)&gt;0,SUM(W17,AA17,AE17),0)</f>
      </c>
      <c r="AJ17" s="120">
        <f>IF(AI17&gt;0,SUM(AI$7:AI17)-SUM(AH$7:AH17),0)</f>
      </c>
      <c r="AK17" s="118">
        <f>IF(AI17&gt;0,IF(AH17&gt;0,AI17/AH17,0),0)</f>
      </c>
      <c r="AL17" s="1"/>
      <c r="AM17" s="98">
        <f>AM16+1</f>
      </c>
      <c r="AN17" s="121">
        <f>U17</f>
      </c>
      <c r="AO17" s="36"/>
      <c r="AP17" s="36"/>
      <c r="AQ17" s="36">
        <f>IF(AP17&gt;0,SUM(AP$7:AP17)-SUM(AO$7:AO17),0)</f>
      </c>
      <c r="AR17" s="118">
        <f>IF(AP17&gt;0,IF(AO17&gt;0,AP17/AO17,0),0)</f>
      </c>
      <c r="AS17" s="36"/>
      <c r="AT17" s="36"/>
      <c r="AU17" s="21">
        <f>IF(AT17&gt;0,SUM(AT$7:AT17)-SUM(AS$7:AS17),0)</f>
      </c>
      <c r="AV17" s="118">
        <f>IF(AT17&gt;0,IF(AS17&gt;0,AT17/AS17,0),0)</f>
      </c>
      <c r="AW17" s="36"/>
      <c r="AX17" s="36"/>
      <c r="AY17" s="21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IF(SUM(AP17,AT17,AX17,)&gt;0,SUM(AP17,AT17,AX17,),0)</f>
      </c>
      <c r="BC17" s="120">
        <f>IF(BB17&gt;0,SUM(BB$7:BB17)-SUM(BA$7:BA17),0)</f>
      </c>
      <c r="BD17" s="118">
        <f>IF(BB17&gt;0,IF(BA17&gt;0,BB17/BA17,0),0)</f>
      </c>
      <c r="BE17" s="1"/>
      <c r="BF17" s="98">
        <f>BF16+1</f>
      </c>
      <c r="BG17" s="121">
        <f>AN17</f>
      </c>
      <c r="BH17" s="36"/>
      <c r="BI17" s="36"/>
      <c r="BJ17" s="36">
        <f>IF(BI17&gt;0,SUM(BI$7:BI17)-SUM(BH$7:BH17),0)</f>
      </c>
      <c r="BK17" s="118">
        <f>IF(BI17&gt;0,IF(BH17&gt;0,BI17/BH17,0),0)</f>
      </c>
      <c r="BL17" s="36"/>
      <c r="BM17" s="36"/>
      <c r="BN17" s="21">
        <f>IF(BM17&gt;0,SUM(BM$7:BM17)-SUM(BL$7:BL17),0)</f>
      </c>
      <c r="BO17" s="118">
        <f>IF(BM17&gt;0,IF(BL17&gt;0,BM17/BL17,0),0)</f>
      </c>
      <c r="BP17" s="36"/>
      <c r="BQ17" s="36"/>
      <c r="BR17" s="21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20">
        <f>IF(BU17&gt;0,SUM(BU$7:BU17)-SUM(BT$7:BT17),0)</f>
      </c>
      <c r="BW17" s="118">
        <f>IF(BU17&gt;0,IF(BT17&gt;0,BU17/BT17,0),0)</f>
      </c>
      <c r="BX17" s="1"/>
      <c r="BY17" s="98">
        <f>BY16+1</f>
      </c>
      <c r="BZ17" s="121">
        <f>BG17</f>
      </c>
      <c r="CA17" s="36"/>
      <c r="CB17" s="36"/>
      <c r="CC17" s="21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44</v>
      </c>
      <c r="C18" s="36">
        <v>12900</v>
      </c>
      <c r="D18" s="36">
        <v>3880</v>
      </c>
      <c r="E18" s="21">
        <f>IF(D18&gt;0,SUM(D$7:D18)-SUM(C$7:C18),0)</f>
      </c>
      <c r="F18" s="118">
        <f>IF(D18&gt;0,IF(C18&gt;0,D18/C18,0),0)</f>
      </c>
      <c r="G18" s="36">
        <v>12900</v>
      </c>
      <c r="H18" s="36">
        <v>10390</v>
      </c>
      <c r="I18" s="36">
        <f>IF(H18&gt;0,SUM(H$7:H18)-SUM(G$7:G18),0)</f>
      </c>
      <c r="J18" s="118">
        <f>IF(H18&gt;0,IF(K18&gt;0,H18/K18,0),0)</f>
      </c>
      <c r="K18" s="36">
        <v>12900</v>
      </c>
      <c r="L18" s="36">
        <v>11988</v>
      </c>
      <c r="M18" s="21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IF(SUM(D18,H18,L18,)&gt;0,SUM(D18,H18,L18,),0)</f>
      </c>
      <c r="Q18" s="120">
        <f>IF(P18&gt;0,SUM(P$7:P18)-SUM(O$7:O18),0)</f>
      </c>
      <c r="R18" s="118">
        <f>IF(P18&gt;0,IF(O18&gt;0,P18/O18,0),0)</f>
      </c>
      <c r="S18" s="1"/>
      <c r="T18" s="98">
        <f>T17+1</f>
      </c>
      <c r="U18" s="121">
        <f>B18</f>
      </c>
      <c r="V18" s="36">
        <v>12340</v>
      </c>
      <c r="W18" s="36">
        <v>7221</v>
      </c>
      <c r="X18" s="21">
        <f>IF(W18&gt;0,SUM(W$7:W18)-SUM(V$7:V18),0)</f>
      </c>
      <c r="Y18" s="118">
        <f>IF(W18&gt;0,IF(V18&gt;0,W18/V18,0),0)</f>
      </c>
      <c r="Z18" s="36">
        <v>12340</v>
      </c>
      <c r="AA18" s="36">
        <v>8482</v>
      </c>
      <c r="AB18" s="21">
        <f>IF(AA18&gt;0,SUM(AA$7:AA18)-SUM(Z$7:Z18),0)</f>
      </c>
      <c r="AC18" s="118">
        <f>IF(AA18&gt;0,IF(Z18&gt;0,AA18/Z18,0),0)</f>
      </c>
      <c r="AD18" s="36">
        <v>12340</v>
      </c>
      <c r="AE18" s="36">
        <v>11681</v>
      </c>
      <c r="AF18" s="21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IF(SUM(W18,AA18,AE18,)&gt;0,SUM(W18,AA18,AE18),0)</f>
      </c>
      <c r="AJ18" s="120">
        <f>IF(AI18&gt;0,SUM(AI$7:AI18)-SUM(AH$7:AH18),0)</f>
      </c>
      <c r="AK18" s="118">
        <f>IF(AI18&gt;0,IF(AH18&gt;0,AI18/AH18,0),0)</f>
      </c>
      <c r="AL18" s="1"/>
      <c r="AM18" s="98">
        <f>AM17+1</f>
      </c>
      <c r="AN18" s="121">
        <f>U18</f>
      </c>
      <c r="AO18" s="36">
        <v>7700</v>
      </c>
      <c r="AP18" s="36">
        <v>5637</v>
      </c>
      <c r="AQ18" s="36">
        <f>IF(AP18&gt;0,SUM(AP$7:AP18)-SUM(AO$7:AO18),0)</f>
      </c>
      <c r="AR18" s="118">
        <f>IF(AP18&gt;0,IF(AO18&gt;0,AP18/AO18,0),0)</f>
      </c>
      <c r="AS18" s="36">
        <v>7700</v>
      </c>
      <c r="AT18" s="36">
        <v>6320</v>
      </c>
      <c r="AU18" s="21">
        <f>IF(AT18&gt;0,SUM(AT$7:AT18)-SUM(AS$7:AS18),0)</f>
      </c>
      <c r="AV18" s="118">
        <f>IF(AT18&gt;0,IF(AS18&gt;0,AT18/AS18,0),0)</f>
      </c>
      <c r="AW18" s="36">
        <v>7700</v>
      </c>
      <c r="AX18" s="36">
        <v>5547</v>
      </c>
      <c r="AY18" s="21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IF(SUM(AP18,AT18,AX18,)&gt;0,SUM(AP18,AT18,AX18,),0)</f>
      </c>
      <c r="BC18" s="120">
        <f>IF(BB18&gt;0,SUM(BB$7:BB18)-SUM(BA$7:BA18),0)</f>
      </c>
      <c r="BD18" s="118">
        <f>IF(BB18&gt;0,IF(BA18&gt;0,BB18/BA18,0),0)</f>
      </c>
      <c r="BE18" s="1"/>
      <c r="BF18" s="98">
        <f>BF17+1</f>
      </c>
      <c r="BG18" s="121">
        <f>AN18</f>
      </c>
      <c r="BH18" s="36">
        <v>18200</v>
      </c>
      <c r="BI18" s="36">
        <v>10493</v>
      </c>
      <c r="BJ18" s="36">
        <f>IF(BI18&gt;0,SUM(BI$7:BI18)-SUM(BH$7:BH18),0)</f>
      </c>
      <c r="BK18" s="118">
        <f>IF(BI18&gt;0,IF(BH18&gt;0,BI18/BH18,0),0)</f>
      </c>
      <c r="BL18" s="36">
        <v>8000</v>
      </c>
      <c r="BM18" s="36">
        <v>7011</v>
      </c>
      <c r="BN18" s="21">
        <f>IF(BM18&gt;0,SUM(BM$7:BM18)-SUM(BL$7:BL18),0)</f>
      </c>
      <c r="BO18" s="118">
        <f>IF(BM18&gt;0,IF(BL18&gt;0,BM18/BL18,0),0)</f>
      </c>
      <c r="BP18" s="36">
        <v>11000</v>
      </c>
      <c r="BQ18" s="36">
        <v>11072</v>
      </c>
      <c r="BR18" s="21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20">
        <f>IF(BU18&gt;0,SUM(BU$7:BU18)-SUM(BT$7:BT18),0)</f>
      </c>
      <c r="BW18" s="118">
        <f>IF(BU18&gt;0,IF(BT18&gt;0,BU18/BT18,0),0)</f>
      </c>
      <c r="BX18" s="1"/>
      <c r="BY18" s="98">
        <f>BY17+1</f>
      </c>
      <c r="BZ18" s="121">
        <f>BG18</f>
      </c>
      <c r="CA18" s="36">
        <v>5000</v>
      </c>
      <c r="CB18" s="36">
        <v>2514</v>
      </c>
      <c r="CC18" s="21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45</v>
      </c>
      <c r="C19" s="36">
        <v>12900</v>
      </c>
      <c r="D19" s="36">
        <v>6536</v>
      </c>
      <c r="E19" s="21">
        <f>IF(D19&gt;0,SUM(D$7:D19)-SUM(C$7:C19),0)</f>
      </c>
      <c r="F19" s="118">
        <f>IF(D19&gt;0,IF(C19&gt;0,D19/C19,0),0)</f>
      </c>
      <c r="G19" s="36">
        <v>12900</v>
      </c>
      <c r="H19" s="36">
        <v>8059</v>
      </c>
      <c r="I19" s="36">
        <f>IF(H19&gt;0,SUM(H$7:H19)-SUM(G$7:G19),0)</f>
      </c>
      <c r="J19" s="118">
        <f>IF(H19&gt;0,IF(K19&gt;0,H19/K19,0),0)</f>
      </c>
      <c r="K19" s="36">
        <v>12900</v>
      </c>
      <c r="L19" s="36">
        <v>2899</v>
      </c>
      <c r="M19" s="21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IF(SUM(D19,H19,L19,)&gt;0,SUM(D19,H19,L19,),0)</f>
      </c>
      <c r="Q19" s="120">
        <f>IF(P19&gt;0,SUM(P$7:P19)-SUM(O$7:O19),0)</f>
      </c>
      <c r="R19" s="118">
        <f>IF(P19&gt;0,IF(O19&gt;0,P19/O19,0),0)</f>
      </c>
      <c r="S19" s="1"/>
      <c r="T19" s="98">
        <f>T18+1</f>
      </c>
      <c r="U19" s="121">
        <f>B19</f>
      </c>
      <c r="V19" s="36">
        <v>12340</v>
      </c>
      <c r="W19" s="36">
        <v>10128</v>
      </c>
      <c r="X19" s="21">
        <f>IF(W19&gt;0,SUM(W$7:W19)-SUM(V$7:V19),0)</f>
      </c>
      <c r="Y19" s="118">
        <f>IF(W19&gt;0,IF(V19&gt;0,W19/V19,0),0)</f>
      </c>
      <c r="Z19" s="36">
        <v>12340</v>
      </c>
      <c r="AA19" s="36">
        <v>9040</v>
      </c>
      <c r="AB19" s="21">
        <f>IF(AA19&gt;0,SUM(AA$7:AA19)-SUM(Z$7:Z19),0)</f>
      </c>
      <c r="AC19" s="118">
        <f>IF(AA19&gt;0,IF(Z19&gt;0,AA19/Z19,0),0)</f>
      </c>
      <c r="AD19" s="36">
        <v>12340</v>
      </c>
      <c r="AE19" s="36">
        <v>11064</v>
      </c>
      <c r="AF19" s="21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IF(SUM(W19,AA19,AE19,)&gt;0,SUM(W19,AA19,AE19),0)</f>
      </c>
      <c r="AJ19" s="120">
        <f>IF(AI19&gt;0,SUM(AI$7:AI19)-SUM(AH$7:AH19),0)</f>
      </c>
      <c r="AK19" s="118">
        <f>IF(AI19&gt;0,IF(AH19&gt;0,AI19/AH19,0),0)</f>
      </c>
      <c r="AL19" s="1"/>
      <c r="AM19" s="98">
        <f>AM18+1</f>
      </c>
      <c r="AN19" s="121">
        <f>U19</f>
      </c>
      <c r="AO19" s="36">
        <v>7700</v>
      </c>
      <c r="AP19" s="36">
        <v>7262</v>
      </c>
      <c r="AQ19" s="36">
        <f>IF(AP19&gt;0,SUM(AP$7:AP19)-SUM(AO$7:AO19),0)</f>
      </c>
      <c r="AR19" s="118">
        <f>IF(AP19&gt;0,IF(AO19&gt;0,AP19/AO19,0),0)</f>
      </c>
      <c r="AS19" s="36">
        <v>7700</v>
      </c>
      <c r="AT19" s="36">
        <v>7925</v>
      </c>
      <c r="AU19" s="21">
        <f>IF(AT19&gt;0,SUM(AT$7:AT19)-SUM(AS$7:AS19),0)</f>
      </c>
      <c r="AV19" s="118">
        <f>IF(AT19&gt;0,IF(AS19&gt;0,AT19/AS19,0),0)</f>
      </c>
      <c r="AW19" s="36">
        <v>7700</v>
      </c>
      <c r="AX19" s="36">
        <v>7672</v>
      </c>
      <c r="AY19" s="21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IF(SUM(AP19,AT19,AX19,)&gt;0,SUM(AP19,AT19,AX19,),0)</f>
      </c>
      <c r="BC19" s="120">
        <f>IF(BB19&gt;0,SUM(BB$7:BB19)-SUM(BA$7:BA19),0)</f>
      </c>
      <c r="BD19" s="118">
        <f>IF(BB19&gt;0,IF(BA19&gt;0,BB19/BA19,0),0)</f>
      </c>
      <c r="BE19" s="1"/>
      <c r="BF19" s="98">
        <f>BF18+1</f>
      </c>
      <c r="BG19" s="121">
        <f>AN19</f>
      </c>
      <c r="BH19" s="36">
        <v>18200</v>
      </c>
      <c r="BI19" s="36">
        <v>15455</v>
      </c>
      <c r="BJ19" s="36">
        <f>IF(BI19&gt;0,SUM(BI$7:BI19)-SUM(BH$7:BH19),0)</f>
      </c>
      <c r="BK19" s="118">
        <f>IF(BI19&gt;0,IF(BH19&gt;0,BI19/BH19,0),0)</f>
      </c>
      <c r="BL19" s="36">
        <v>8000</v>
      </c>
      <c r="BM19" s="36">
        <v>7406</v>
      </c>
      <c r="BN19" s="21">
        <f>IF(BM19&gt;0,SUM(BM$7:BM19)-SUM(BL$7:BL19),0)</f>
      </c>
      <c r="BO19" s="118">
        <f>IF(BM19&gt;0,IF(BL19&gt;0,BM19/BL19,0),0)</f>
      </c>
      <c r="BP19" s="36">
        <v>11000</v>
      </c>
      <c r="BQ19" s="36">
        <v>11708</v>
      </c>
      <c r="BR19" s="21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20">
        <f>IF(BU19&gt;0,SUM(BU$7:BU19)-SUM(BT$7:BT19),0)</f>
      </c>
      <c r="BW19" s="118">
        <f>IF(BU19&gt;0,IF(BT19&gt;0,BU19/BT19,0),0)</f>
      </c>
      <c r="BX19" s="1"/>
      <c r="BY19" s="98">
        <f>BY18+1</f>
      </c>
      <c r="BZ19" s="121">
        <f>BG19</f>
      </c>
      <c r="CA19" s="36">
        <v>5000</v>
      </c>
      <c r="CB19" s="36">
        <v>4050</v>
      </c>
      <c r="CC19" s="21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46</v>
      </c>
      <c r="C20" s="36">
        <v>12900</v>
      </c>
      <c r="D20" s="36">
        <v>1</v>
      </c>
      <c r="E20" s="21">
        <f>IF(D20&gt;0,SUM(D$7:D20)-SUM(C$7:C20),0)</f>
      </c>
      <c r="F20" s="118">
        <f>IF(D20&gt;0,IF(C20&gt;0,D20/C20,0),0)</f>
      </c>
      <c r="G20" s="36">
        <v>12900</v>
      </c>
      <c r="H20" s="36">
        <v>1</v>
      </c>
      <c r="I20" s="36">
        <f>IF(H20&gt;0,SUM(H$7:H20)-SUM(G$7:G20),0)</f>
      </c>
      <c r="J20" s="118">
        <f>IF(H20&gt;0,IF(K20&gt;0,H20/K20,0),0)</f>
      </c>
      <c r="K20" s="36">
        <v>12900</v>
      </c>
      <c r="L20" s="36">
        <v>1</v>
      </c>
      <c r="M20" s="21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IF(SUM(D20,H20,L20,)&gt;0,SUM(D20,H20,L20,),0)</f>
      </c>
      <c r="Q20" s="120">
        <f>IF(P20&gt;0,SUM(P$7:P20)-SUM(O$7:O20),0)</f>
      </c>
      <c r="R20" s="118">
        <f>IF(P20&gt;0,IF(O20&gt;0,P20/O20,0),0)</f>
      </c>
      <c r="S20" s="1"/>
      <c r="T20" s="98">
        <f>T19+1</f>
      </c>
      <c r="U20" s="121">
        <f>B20</f>
      </c>
      <c r="V20" s="36">
        <v>12340</v>
      </c>
      <c r="W20" s="36">
        <v>10311</v>
      </c>
      <c r="X20" s="21">
        <f>IF(W20&gt;0,SUM(W$7:W20)-SUM(V$7:V20),0)</f>
      </c>
      <c r="Y20" s="118">
        <f>IF(W20&gt;0,IF(V20&gt;0,W20/V20,0),0)</f>
      </c>
      <c r="Z20" s="36">
        <v>12340</v>
      </c>
      <c r="AA20" s="36">
        <v>6864</v>
      </c>
      <c r="AB20" s="21">
        <f>IF(AA20&gt;0,SUM(AA$7:AA20)-SUM(Z$7:Z20),0)</f>
      </c>
      <c r="AC20" s="118">
        <f>IF(AA20&gt;0,IF(Z20&gt;0,AA20/Z20,0),0)</f>
      </c>
      <c r="AD20" s="36">
        <v>12340</v>
      </c>
      <c r="AE20" s="36">
        <v>7264</v>
      </c>
      <c r="AF20" s="21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IF(SUM(W20,AA20,AE20,)&gt;0,SUM(W20,AA20,AE20),0)</f>
      </c>
      <c r="AJ20" s="120">
        <f>IF(AI20&gt;0,SUM(AI$7:AI20)-SUM(AH$7:AH20),0)</f>
      </c>
      <c r="AK20" s="118">
        <f>IF(AI20&gt;0,IF(AH20&gt;0,AI20/AH20,0),0)</f>
      </c>
      <c r="AL20" s="1"/>
      <c r="AM20" s="98">
        <f>AM19+1</f>
      </c>
      <c r="AN20" s="121">
        <f>U20</f>
      </c>
      <c r="AO20" s="36">
        <v>7700</v>
      </c>
      <c r="AP20" s="36">
        <v>9065</v>
      </c>
      <c r="AQ20" s="36">
        <f>IF(AP20&gt;0,SUM(AP$7:AP20)-SUM(AO$7:AO20),0)</f>
      </c>
      <c r="AR20" s="118">
        <f>IF(AP20&gt;0,IF(AO20&gt;0,AP20/AO20,0),0)</f>
      </c>
      <c r="AS20" s="36">
        <v>7700</v>
      </c>
      <c r="AT20" s="36">
        <v>7908</v>
      </c>
      <c r="AU20" s="21">
        <f>IF(AT20&gt;0,SUM(AT$7:AT20)-SUM(AS$7:AS20),0)</f>
      </c>
      <c r="AV20" s="118">
        <f>IF(AT20&gt;0,IF(AS20&gt;0,AT20/AS20,0),0)</f>
      </c>
      <c r="AW20" s="36">
        <v>7700</v>
      </c>
      <c r="AX20" s="36">
        <v>7358</v>
      </c>
      <c r="AY20" s="21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IF(SUM(AP20,AT20,AX20,)&gt;0,SUM(AP20,AT20,AX20,),0)</f>
      </c>
      <c r="BC20" s="120">
        <f>IF(BB20&gt;0,SUM(BB$7:BB20)-SUM(BA$7:BA20),0)</f>
      </c>
      <c r="BD20" s="118">
        <f>IF(BB20&gt;0,IF(BA20&gt;0,BB20/BA20,0),0)</f>
      </c>
      <c r="BE20" s="1"/>
      <c r="BF20" s="98">
        <f>BF19+1</f>
      </c>
      <c r="BG20" s="121">
        <f>AN20</f>
      </c>
      <c r="BH20" s="36">
        <v>18200</v>
      </c>
      <c r="BI20" s="36">
        <v>14118</v>
      </c>
      <c r="BJ20" s="36">
        <f>IF(BI20&gt;0,SUM(BI$7:BI20)-SUM(BH$7:BH20),0)</f>
      </c>
      <c r="BK20" s="118">
        <f>IF(BI20&gt;0,IF(BH20&gt;0,BI20/BH20,0),0)</f>
      </c>
      <c r="BL20" s="36">
        <v>8000</v>
      </c>
      <c r="BM20" s="36">
        <v>10217</v>
      </c>
      <c r="BN20" s="21">
        <f>IF(BM20&gt;0,SUM(BM$7:BM20)-SUM(BL$7:BL20),0)</f>
      </c>
      <c r="BO20" s="118">
        <f>IF(BM20&gt;0,IF(BL20&gt;0,BM20/BL20,0),0)</f>
      </c>
      <c r="BP20" s="36">
        <v>11000</v>
      </c>
      <c r="BQ20" s="36">
        <v>8124</v>
      </c>
      <c r="BR20" s="21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20">
        <f>IF(BU20&gt;0,SUM(BU$7:BU20)-SUM(BT$7:BT20),0)</f>
      </c>
      <c r="BW20" s="118">
        <f>IF(BU20&gt;0,IF(BT20&gt;0,BU20/BT20,0),0)</f>
      </c>
      <c r="BX20" s="1"/>
      <c r="BY20" s="98">
        <f>BY19+1</f>
      </c>
      <c r="BZ20" s="121">
        <f>BG20</f>
      </c>
      <c r="CA20" s="36">
        <v>5000</v>
      </c>
      <c r="CB20" s="36">
        <v>1</v>
      </c>
      <c r="CC20" s="21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40</v>
      </c>
      <c r="C21" s="36">
        <v>12900</v>
      </c>
      <c r="D21" s="36">
        <v>1</v>
      </c>
      <c r="E21" s="21">
        <f>IF(D21&gt;0,SUM(D$7:D21)-SUM(C$7:C21),0)</f>
      </c>
      <c r="F21" s="118">
        <f>IF(D21&gt;0,IF(C21&gt;0,D21/C21,0),0)</f>
      </c>
      <c r="G21" s="36">
        <v>12900</v>
      </c>
      <c r="H21" s="36">
        <v>1</v>
      </c>
      <c r="I21" s="36">
        <f>IF(H21&gt;0,SUM(H$7:H21)-SUM(G$7:G21),0)</f>
      </c>
      <c r="J21" s="118">
        <f>IF(H21&gt;0,IF(K21&gt;0,H21/K21,0),0)</f>
      </c>
      <c r="K21" s="36">
        <v>12900</v>
      </c>
      <c r="L21" s="36">
        <v>1</v>
      </c>
      <c r="M21" s="21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IF(SUM(D21,H21,L21,)&gt;0,SUM(D21,H21,L21,),0)</f>
      </c>
      <c r="Q21" s="120">
        <f>IF(P21&gt;0,SUM(P$7:P21)-SUM(O$7:O21),0)</f>
      </c>
      <c r="R21" s="118">
        <f>IF(P21&gt;0,IF(O21&gt;0,P21/O21,0),0)</f>
      </c>
      <c r="S21" s="1"/>
      <c r="T21" s="98">
        <f>T20+1</f>
      </c>
      <c r="U21" s="121">
        <f>B21</f>
      </c>
      <c r="V21" s="36">
        <v>12340</v>
      </c>
      <c r="W21" s="36">
        <v>2029</v>
      </c>
      <c r="X21" s="21">
        <f>IF(W21&gt;0,SUM(W$7:W21)-SUM(V$7:V21),0)</f>
      </c>
      <c r="Y21" s="118">
        <f>IF(W21&gt;0,IF(V21&gt;0,W21/V21,0),0)</f>
      </c>
      <c r="Z21" s="36">
        <v>12340</v>
      </c>
      <c r="AA21" s="36">
        <v>2710</v>
      </c>
      <c r="AB21" s="21">
        <f>IF(AA21&gt;0,SUM(AA$7:AA21)-SUM(Z$7:Z21),0)</f>
      </c>
      <c r="AC21" s="118">
        <f>IF(AA21&gt;0,IF(Z21&gt;0,AA21/Z21,0),0)</f>
      </c>
      <c r="AD21" s="36">
        <v>12340</v>
      </c>
      <c r="AE21" s="36">
        <v>1586</v>
      </c>
      <c r="AF21" s="21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IF(SUM(W21,AA21,AE21,)&gt;0,SUM(W21,AA21,AE21),0)</f>
      </c>
      <c r="AJ21" s="120">
        <f>IF(AI21&gt;0,SUM(AI$7:AI21)-SUM(AH$7:AH21),0)</f>
      </c>
      <c r="AK21" s="118">
        <f>IF(AI21&gt;0,IF(AH21&gt;0,AI21/AH21,0),0)</f>
      </c>
      <c r="AL21" s="1"/>
      <c r="AM21" s="98">
        <f>AM20+1</f>
      </c>
      <c r="AN21" s="121">
        <f>U21</f>
      </c>
      <c r="AO21" s="36">
        <v>7700</v>
      </c>
      <c r="AP21" s="36">
        <v>6667</v>
      </c>
      <c r="AQ21" s="36">
        <f>IF(AP21&gt;0,SUM(AP$7:AP21)-SUM(AO$7:AO21),0)</f>
      </c>
      <c r="AR21" s="118">
        <f>IF(AP21&gt;0,IF(AO21&gt;0,AP21/AO21,0),0)</f>
      </c>
      <c r="AS21" s="36">
        <v>7700</v>
      </c>
      <c r="AT21" s="36">
        <v>6535</v>
      </c>
      <c r="AU21" s="21">
        <f>IF(AT21&gt;0,SUM(AT$7:AT21)-SUM(AS$7:AS21),0)</f>
      </c>
      <c r="AV21" s="118">
        <f>IF(AT21&gt;0,IF(AS21&gt;0,AT21/AS21,0),0)</f>
      </c>
      <c r="AW21" s="36">
        <v>7700</v>
      </c>
      <c r="AX21" s="36">
        <v>1604</v>
      </c>
      <c r="AY21" s="21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IF(SUM(AP21,AT21,AX21,)&gt;0,SUM(AP21,AT21,AX21,),0)</f>
      </c>
      <c r="BC21" s="120">
        <f>IF(BB21&gt;0,SUM(BB$7:BB21)-SUM(BA$7:BA21),0)</f>
      </c>
      <c r="BD21" s="118">
        <f>IF(BB21&gt;0,IF(BA21&gt;0,BB21/BA21,0),0)</f>
      </c>
      <c r="BE21" s="1"/>
      <c r="BF21" s="98">
        <f>BF20+1</f>
      </c>
      <c r="BG21" s="121">
        <f>AN21</f>
      </c>
      <c r="BH21" s="36">
        <v>18200</v>
      </c>
      <c r="BI21" s="36">
        <v>8013</v>
      </c>
      <c r="BJ21" s="36">
        <f>IF(BI21&gt;0,SUM(BI$7:BI21)-SUM(BH$7:BH21),0)</f>
      </c>
      <c r="BK21" s="118">
        <f>IF(BI21&gt;0,IF(BH21&gt;0,BI21/BH21,0),0)</f>
      </c>
      <c r="BL21" s="36">
        <v>8000</v>
      </c>
      <c r="BM21" s="36">
        <v>6795</v>
      </c>
      <c r="BN21" s="21">
        <f>IF(BM21&gt;0,SUM(BM$7:BM21)-SUM(BL$7:BL21),0)</f>
      </c>
      <c r="BO21" s="118">
        <f>IF(BM21&gt;0,IF(BL21&gt;0,BM21/BL21,0),0)</f>
      </c>
      <c r="BP21" s="36">
        <v>11000</v>
      </c>
      <c r="BQ21" s="36">
        <v>8577</v>
      </c>
      <c r="BR21" s="21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20">
        <f>IF(BU21&gt;0,SUM(BU$7:BU21)-SUM(BT$7:BT21),0)</f>
      </c>
      <c r="BW21" s="118">
        <f>IF(BU21&gt;0,IF(BT21&gt;0,BU21/BT21,0),0)</f>
      </c>
      <c r="BX21" s="1"/>
      <c r="BY21" s="98">
        <f>BY20+1</f>
      </c>
      <c r="BZ21" s="121">
        <f>BG21</f>
      </c>
      <c r="CA21" s="36">
        <v>5000</v>
      </c>
      <c r="CB21" s="36">
        <v>1</v>
      </c>
      <c r="CC21" s="21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41</v>
      </c>
      <c r="C22" s="36">
        <v>12900</v>
      </c>
      <c r="D22" s="36">
        <v>1</v>
      </c>
      <c r="E22" s="21">
        <f>IF(D22&gt;0,SUM(D$7:D22)-SUM(C$7:C22),0)</f>
      </c>
      <c r="F22" s="118">
        <f>IF(D22&gt;0,IF(C22&gt;0,D22/C22,0),0)</f>
      </c>
      <c r="G22" s="36">
        <v>12900</v>
      </c>
      <c r="H22" s="36">
        <v>7420</v>
      </c>
      <c r="I22" s="36">
        <f>IF(H22&gt;0,SUM(H$7:H22)-SUM(G$7:G22),0)</f>
      </c>
      <c r="J22" s="118">
        <f>IF(H22&gt;0,IF(K22&gt;0,H22/K22,0),0)</f>
      </c>
      <c r="K22" s="36">
        <v>12900</v>
      </c>
      <c r="L22" s="36">
        <v>14260</v>
      </c>
      <c r="M22" s="21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IF(SUM(D22,H22,L22,)&gt;0,SUM(D22,H22,L22,),0)</f>
      </c>
      <c r="Q22" s="120">
        <f>IF(P22&gt;0,SUM(P$7:P22)-SUM(O$7:O22),0)</f>
      </c>
      <c r="R22" s="118">
        <f>IF(P22&gt;0,IF(O22&gt;0,P22/O22,0),0)</f>
      </c>
      <c r="S22" s="1"/>
      <c r="T22" s="98">
        <f>T21+1</f>
      </c>
      <c r="U22" s="121">
        <f>B22</f>
      </c>
      <c r="V22" s="36">
        <v>12340</v>
      </c>
      <c r="W22" s="36">
        <v>900</v>
      </c>
      <c r="X22" s="21">
        <f>IF(W22&gt;0,SUM(W$7:W22)-SUM(V$7:V22),0)</f>
      </c>
      <c r="Y22" s="118">
        <f>IF(W22&gt;0,IF(V22&gt;0,W22/V22,0),0)</f>
      </c>
      <c r="Z22" s="36">
        <v>12340</v>
      </c>
      <c r="AA22" s="36">
        <v>4680</v>
      </c>
      <c r="AB22" s="21">
        <f>IF(AA22&gt;0,SUM(AA$7:AA22)-SUM(Z$7:Z22),0)</f>
      </c>
      <c r="AC22" s="118">
        <f>IF(AA22&gt;0,IF(Z22&gt;0,AA22/Z22,0),0)</f>
      </c>
      <c r="AD22" s="36">
        <v>12340</v>
      </c>
      <c r="AE22" s="36">
        <v>7675</v>
      </c>
      <c r="AF22" s="21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IF(SUM(W22,AA22,AE22,)&gt;0,SUM(W22,AA22,AE22),0)</f>
      </c>
      <c r="AJ22" s="120">
        <f>IF(AI22&gt;0,SUM(AI$7:AI22)-SUM(AH$7:AH22),0)</f>
      </c>
      <c r="AK22" s="118">
        <f>IF(AI22&gt;0,IF(AH22&gt;0,AI22/AH22,0),0)</f>
      </c>
      <c r="AL22" s="1"/>
      <c r="AM22" s="98">
        <f>AM21+1</f>
      </c>
      <c r="AN22" s="121">
        <f>U22</f>
      </c>
      <c r="AO22" s="36">
        <v>7700</v>
      </c>
      <c r="AP22" s="36">
        <v>3094</v>
      </c>
      <c r="AQ22" s="36">
        <f>IF(AP22&gt;0,SUM(AP$7:AP22)-SUM(AO$7:AO22),0)</f>
      </c>
      <c r="AR22" s="118">
        <f>IF(AP22&gt;0,IF(AO22&gt;0,AP22/AO22,0),0)</f>
      </c>
      <c r="AS22" s="36">
        <v>7700</v>
      </c>
      <c r="AT22" s="36">
        <v>2336</v>
      </c>
      <c r="AU22" s="21">
        <f>IF(AT22&gt;0,SUM(AT$7:AT22)-SUM(AS$7:AS22),0)</f>
      </c>
      <c r="AV22" s="118">
        <f>IF(AT22&gt;0,IF(AS22&gt;0,AT22/AS22,0),0)</f>
      </c>
      <c r="AW22" s="36">
        <v>7700</v>
      </c>
      <c r="AX22" s="36">
        <v>5773</v>
      </c>
      <c r="AY22" s="21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IF(SUM(AP22,AT22,AX22,)&gt;0,SUM(AP22,AT22,AX22,),0)</f>
      </c>
      <c r="BC22" s="120">
        <f>IF(BB22&gt;0,SUM(BB$7:BB22)-SUM(BA$7:BA22),0)</f>
      </c>
      <c r="BD22" s="118">
        <f>IF(BB22&gt;0,IF(BA22&gt;0,BB22/BA22,0),0)</f>
      </c>
      <c r="BE22" s="1"/>
      <c r="BF22" s="98">
        <f>BF21+1</f>
      </c>
      <c r="BG22" s="121">
        <f>AN22</f>
      </c>
      <c r="BH22" s="36">
        <v>18200</v>
      </c>
      <c r="BI22" s="36">
        <v>7249</v>
      </c>
      <c r="BJ22" s="36">
        <f>IF(BI22&gt;0,SUM(BI$7:BI22)-SUM(BH$7:BH22),0)</f>
      </c>
      <c r="BK22" s="118">
        <f>IF(BI22&gt;0,IF(BH22&gt;0,BI22/BH22,0),0)</f>
      </c>
      <c r="BL22" s="36">
        <v>8000</v>
      </c>
      <c r="BM22" s="36">
        <v>2762</v>
      </c>
      <c r="BN22" s="21">
        <f>IF(BM22&gt;0,SUM(BM$7:BM22)-SUM(BL$7:BL22),0)</f>
      </c>
      <c r="BO22" s="118">
        <f>IF(BM22&gt;0,IF(BL22&gt;0,BM22/BL22,0),0)</f>
      </c>
      <c r="BP22" s="36">
        <v>11000</v>
      </c>
      <c r="BQ22" s="36">
        <v>1014</v>
      </c>
      <c r="BR22" s="21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20">
        <f>IF(BU22&gt;0,SUM(BU$7:BU22)-SUM(BT$7:BT22),0)</f>
      </c>
      <c r="BW22" s="118">
        <f>IF(BU22&gt;0,IF(BT22&gt;0,BU22/BT22,0),0)</f>
      </c>
      <c r="BX22" s="1"/>
      <c r="BY22" s="98">
        <f>BY21+1</f>
      </c>
      <c r="BZ22" s="121">
        <f>BG22</f>
      </c>
      <c r="CA22" s="36">
        <v>5000</v>
      </c>
      <c r="CB22" s="36">
        <v>1</v>
      </c>
      <c r="CC22" s="21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42</v>
      </c>
      <c r="C23" s="36">
        <v>12900</v>
      </c>
      <c r="D23" s="36">
        <v>10647</v>
      </c>
      <c r="E23" s="21">
        <f>IF(D23&gt;0,SUM(D$7:D23)-SUM(C$7:C23),0)</f>
      </c>
      <c r="F23" s="118">
        <f>IF(D23&gt;0,IF(C23&gt;0,D23/C23,0),0)</f>
      </c>
      <c r="G23" s="36">
        <v>12900</v>
      </c>
      <c r="H23" s="36">
        <v>6766</v>
      </c>
      <c r="I23" s="36">
        <f>IF(H23&gt;0,SUM(H$7:H23)-SUM(G$7:G23),0)</f>
      </c>
      <c r="J23" s="118">
        <f>IF(H23&gt;0,IF(K23&gt;0,H23/K23,0),0)</f>
      </c>
      <c r="K23" s="36">
        <v>12900</v>
      </c>
      <c r="L23" s="36">
        <v>10417</v>
      </c>
      <c r="M23" s="21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IF(SUM(D23,H23,L23,)&gt;0,SUM(D23,H23,L23,),0)</f>
      </c>
      <c r="Q23" s="120">
        <f>IF(P23&gt;0,SUM(P$7:P23)-SUM(O$7:O23),0)</f>
      </c>
      <c r="R23" s="118">
        <f>IF(P23&gt;0,IF(O23&gt;0,P23/O23,0),0)</f>
      </c>
      <c r="S23" s="1"/>
      <c r="T23" s="98">
        <f>T22+1</f>
      </c>
      <c r="U23" s="121">
        <f>B23</f>
      </c>
      <c r="V23" s="36">
        <v>12340</v>
      </c>
      <c r="W23" s="36">
        <v>9186</v>
      </c>
      <c r="X23" s="21">
        <f>IF(W23&gt;0,SUM(W$7:W23)-SUM(V$7:V23),0)</f>
      </c>
      <c r="Y23" s="118">
        <f>IF(W23&gt;0,IF(V23&gt;0,W23/V23,0),0)</f>
      </c>
      <c r="Z23" s="36">
        <v>12340</v>
      </c>
      <c r="AA23" s="36">
        <v>7845</v>
      </c>
      <c r="AB23" s="21">
        <f>IF(AA23&gt;0,SUM(AA$7:AA23)-SUM(Z$7:Z23),0)</f>
      </c>
      <c r="AC23" s="118">
        <f>IF(AA23&gt;0,IF(Z23&gt;0,AA23/Z23,0),0)</f>
      </c>
      <c r="AD23" s="36">
        <v>12340</v>
      </c>
      <c r="AE23" s="36">
        <v>9884</v>
      </c>
      <c r="AF23" s="21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IF(SUM(W23,AA23,AE23,)&gt;0,SUM(W23,AA23,AE23),0)</f>
      </c>
      <c r="AJ23" s="120">
        <f>IF(AI23&gt;0,SUM(AI$7:AI23)-SUM(AH$7:AH23),0)</f>
      </c>
      <c r="AK23" s="118">
        <f>IF(AI23&gt;0,IF(AH23&gt;0,AI23/AH23,0),0)</f>
      </c>
      <c r="AL23" s="1"/>
      <c r="AM23" s="98">
        <f>AM22+1</f>
      </c>
      <c r="AN23" s="121">
        <f>U23</f>
      </c>
      <c r="AO23" s="36">
        <v>7700</v>
      </c>
      <c r="AP23" s="36">
        <v>9758</v>
      </c>
      <c r="AQ23" s="36">
        <f>IF(AP23&gt;0,SUM(AP$7:AP23)-SUM(AO$7:AO22),0)</f>
      </c>
      <c r="AR23" s="118">
        <f>IF(AP23&gt;0,IF(AO18&gt;0,AP23/AO18,0),0)</f>
      </c>
      <c r="AS23" s="36">
        <v>7700</v>
      </c>
      <c r="AT23" s="36">
        <v>5990</v>
      </c>
      <c r="AU23" s="21">
        <f>IF(AT23&gt;0,SUM(AT$7:AT23)-SUM(AS$7:AS23),0)</f>
      </c>
      <c r="AV23" s="118">
        <f>IF(AT23&gt;0,IF(AS23&gt;0,AT23/AS23,0),0)</f>
      </c>
      <c r="AW23" s="36">
        <v>7700</v>
      </c>
      <c r="AX23" s="36">
        <v>7108</v>
      </c>
      <c r="AY23" s="21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IF(SUM(AP23,AT23,AX23,)&gt;0,SUM(AP23,AT23,AX23,),0)</f>
      </c>
      <c r="BC23" s="120">
        <f>IF(BB23&gt;0,SUM(BB$7:BB23)-SUM(BA$7:BA23),0)</f>
      </c>
      <c r="BD23" s="118">
        <f>IF(BB23&gt;0,IF(BA23&gt;0,BB23/BA23,0),0)</f>
      </c>
      <c r="BE23" s="1"/>
      <c r="BF23" s="98">
        <f>BF22+1</f>
      </c>
      <c r="BG23" s="121">
        <f>AN23</f>
      </c>
      <c r="BH23" s="36">
        <v>18200</v>
      </c>
      <c r="BI23" s="36">
        <v>12974</v>
      </c>
      <c r="BJ23" s="36">
        <f>IF(BI23&gt;0,SUM(BI$7:BI23)-SUM(BH$7:BH23),0)</f>
      </c>
      <c r="BK23" s="118">
        <f>IF(BI23&gt;0,IF(BH23&gt;0,BI23/BH23,0),0)</f>
      </c>
      <c r="BL23" s="36">
        <v>8000</v>
      </c>
      <c r="BM23" s="36">
        <v>9869</v>
      </c>
      <c r="BN23" s="21">
        <f>IF(BM23&gt;0,SUM(BM$7:BM23)-SUM(BL$7:BL23),0)</f>
      </c>
      <c r="BO23" s="118">
        <f>IF(BM23&gt;0,IF(BL23&gt;0,BM23/BL23,0),0)</f>
      </c>
      <c r="BP23" s="36">
        <v>11000</v>
      </c>
      <c r="BQ23" s="36">
        <v>3988</v>
      </c>
      <c r="BR23" s="21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20">
        <f>IF(BU23&gt;0,SUM(BU$7:BU23)-SUM(BT$7:BT23),0)</f>
      </c>
      <c r="BW23" s="118">
        <f>IF(BU23&gt;0,IF(BT23&gt;0,BU23/BT23,0),0)</f>
      </c>
      <c r="BX23" s="1"/>
      <c r="BY23" s="98">
        <f>BY22+1</f>
      </c>
      <c r="BZ23" s="121">
        <f>BG23</f>
      </c>
      <c r="CA23" s="36">
        <v>5000</v>
      </c>
      <c r="CB23" s="36">
        <v>1</v>
      </c>
      <c r="CC23" s="21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43</v>
      </c>
      <c r="C24" s="36"/>
      <c r="D24" s="36">
        <v>17626</v>
      </c>
      <c r="E24" s="21">
        <f>IF(D24&gt;0,SUM(D$7:D24)-SUM(C$7:C24),0)</f>
      </c>
      <c r="F24" s="118">
        <f>IF(D24&gt;0,IF(C24&gt;0,D24/C24,0),0)</f>
      </c>
      <c r="G24" s="36"/>
      <c r="H24" s="36"/>
      <c r="I24" s="36">
        <f>IF(H24&gt;0,SUM(H$7:H24)-SUM(G$7:G24),0)</f>
      </c>
      <c r="J24" s="118">
        <f>IF(H24&gt;0,IF(K24&gt;0,H24/K24,0),0)</f>
      </c>
      <c r="K24" s="36"/>
      <c r="L24" s="36"/>
      <c r="M24" s="21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IF(SUM(D24,H24,L24,)&gt;0,SUM(D24,H24,L24,),0)</f>
      </c>
      <c r="Q24" s="120">
        <f>IF(P24&gt;0,SUM(P$7:P24)-SUM(O$7:O24),0)</f>
      </c>
      <c r="R24" s="118">
        <f>IF(P24&gt;0,IF(O24&gt;0,P24/O24,0),0)</f>
      </c>
      <c r="S24" s="1"/>
      <c r="T24" s="98">
        <f>T23+1</f>
      </c>
      <c r="U24" s="121">
        <f>B24</f>
      </c>
      <c r="V24" s="36"/>
      <c r="W24" s="36">
        <v>15676</v>
      </c>
      <c r="X24" s="21">
        <f>IF(W24&gt;0,SUM(W$7:W24)-SUM(V$7:V24),0)</f>
      </c>
      <c r="Y24" s="118">
        <f>IF(W24&gt;0,IF(V24&gt;0,W24/V24,0),0)</f>
      </c>
      <c r="Z24" s="36"/>
      <c r="AA24" s="36"/>
      <c r="AB24" s="21">
        <f>IF(AA24&gt;0,SUM(AA$7:AA24)-SUM(Z$7:Z24),0)</f>
      </c>
      <c r="AC24" s="118">
        <f>IF(AA24&gt;0,IF(Z24&gt;0,AA24/Z24,0),0)</f>
      </c>
      <c r="AD24" s="36"/>
      <c r="AE24" s="36"/>
      <c r="AF24" s="21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20">
        <f>IF(SUM(W24,AA24,AE24,)&gt;0,SUM(W24,AA24,AE24),0)</f>
      </c>
      <c r="AJ24" s="120">
        <f>IF(AI24&gt;0,SUM(AI$7:AI24)-SUM(AH$7:AH24),0)</f>
      </c>
      <c r="AK24" s="118">
        <f>IF(AI24&gt;0,IF(AH24&gt;0,AI24/AH24,0),0)</f>
      </c>
      <c r="AL24" s="1"/>
      <c r="AM24" s="98">
        <f>AM23+1</f>
      </c>
      <c r="AN24" s="121">
        <f>U24</f>
      </c>
      <c r="AO24" s="36"/>
      <c r="AP24" s="36"/>
      <c r="AQ24" s="36">
        <f>IF(AP24&gt;0,SUM(AP$7:AP24)-SUM(AO$7:AO24),0)</f>
      </c>
      <c r="AR24" s="118">
        <f>IF(AP24&gt;0,IF(AO24&gt;0,AP24/AO24,0),0)</f>
      </c>
      <c r="AS24" s="36"/>
      <c r="AT24" s="36"/>
      <c r="AU24" s="21">
        <f>IF(AT24&gt;0,SUM(AT$7:AT24)-SUM(AS$7:AS24),0)</f>
      </c>
      <c r="AV24" s="118">
        <f>IF(AT24&gt;0,IF(AS24&gt;0,AT24/AS24,0),0)</f>
      </c>
      <c r="AW24" s="36"/>
      <c r="AX24" s="36"/>
      <c r="AY24" s="21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IF(SUM(AP24,AT24,AX24,)&gt;0,SUM(AP24,AT24,AX24,),0)</f>
      </c>
      <c r="BC24" s="120">
        <f>IF(BB24&gt;0,SUM(BB$7:BB24)-SUM(BA$7:BA24),0)</f>
      </c>
      <c r="BD24" s="118">
        <f>IF(BB24&gt;0,IF(BA24&gt;0,BB24/BA24,0),0)</f>
      </c>
      <c r="BE24" s="1"/>
      <c r="BF24" s="98">
        <f>BF23+1</f>
      </c>
      <c r="BG24" s="121">
        <f>AN24</f>
      </c>
      <c r="BH24" s="36"/>
      <c r="BI24" s="36"/>
      <c r="BJ24" s="36">
        <f>IF(BI24&gt;0,SUM(BI$7:BI24)-SUM(BH$7:BH24),0)</f>
      </c>
      <c r="BK24" s="118">
        <f>IF(BI24&gt;0,IF(BH24&gt;0,BI24/BH24,0),0)</f>
      </c>
      <c r="BL24" s="36"/>
      <c r="BM24" s="36"/>
      <c r="BN24" s="21">
        <f>IF(BM24&gt;0,SUM(BM$7:BM24)-SUM(BL$7:BL24),0)</f>
      </c>
      <c r="BO24" s="118">
        <f>IF(BM24&gt;0,IF(BL24&gt;0,BM24/BL24,0),0)</f>
      </c>
      <c r="BP24" s="36"/>
      <c r="BQ24" s="36"/>
      <c r="BR24" s="21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20">
        <f>IF(BU24&gt;0,SUM(BU$7:BU24)-SUM(BT$7:BT24),0)</f>
      </c>
      <c r="BW24" s="118">
        <f>IF(BU24&gt;0,IF(BT24&gt;0,BU24/BT24,0),0)</f>
      </c>
      <c r="BX24" s="1"/>
      <c r="BY24" s="98">
        <f>BY23+1</f>
      </c>
      <c r="BZ24" s="121">
        <f>BG24</f>
      </c>
      <c r="CA24" s="36"/>
      <c r="CB24" s="36"/>
      <c r="CC24" s="21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44</v>
      </c>
      <c r="C25" s="36">
        <v>12900</v>
      </c>
      <c r="D25" s="36">
        <v>10048</v>
      </c>
      <c r="E25" s="21">
        <f>IF(D25&gt;0,SUM(D$7:D25)-SUM(C$7:C25),0)</f>
      </c>
      <c r="F25" s="118">
        <f>IF(D25&gt;0,IF(C25&gt;0,D25/C25,0),0)</f>
      </c>
      <c r="G25" s="36">
        <v>12900</v>
      </c>
      <c r="H25" s="36">
        <v>12205</v>
      </c>
      <c r="I25" s="36">
        <f>IF(H25&gt;0,SUM(H$7:H25)-SUM(G$7:G25),0)</f>
      </c>
      <c r="J25" s="118">
        <f>IF(H25&gt;0,IF(K25&gt;0,H25/K25,0),0)</f>
      </c>
      <c r="K25" s="36">
        <v>12900</v>
      </c>
      <c r="L25" s="36">
        <v>16216</v>
      </c>
      <c r="M25" s="21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IF(SUM(D25,H25,L25,)&gt;0,SUM(D25,H25,L25,),0)</f>
      </c>
      <c r="Q25" s="120">
        <f>IF(P25&gt;0,SUM(P$7:P25)-SUM(O$7:O25),0)</f>
      </c>
      <c r="R25" s="118">
        <f>IF(P25&gt;0,IF(O25&gt;0,P25/O25,0),0)</f>
      </c>
      <c r="S25" s="1"/>
      <c r="T25" s="98">
        <f>T24+1</f>
      </c>
      <c r="U25" s="121">
        <f>B25</f>
      </c>
      <c r="V25" s="36">
        <v>12340</v>
      </c>
      <c r="W25" s="36">
        <v>9627</v>
      </c>
      <c r="X25" s="21">
        <f>IF(W25&gt;0,SUM(W$7:W25)-SUM(V$7:V25),0)</f>
      </c>
      <c r="Y25" s="118">
        <f>IF(W25&gt;0,IF(V25&gt;0,W25/V25,0),0)</f>
      </c>
      <c r="Z25" s="36">
        <v>12340</v>
      </c>
      <c r="AA25" s="36">
        <v>9257</v>
      </c>
      <c r="AB25" s="21">
        <f>IF(AA25&gt;0,SUM(AA$7:AA25)-SUM(Z$7:Z25),0)</f>
      </c>
      <c r="AC25" s="118">
        <f>IF(AA25&gt;0,IF(Z25&gt;0,AA25/Z25,0),0)</f>
      </c>
      <c r="AD25" s="36">
        <v>12340</v>
      </c>
      <c r="AE25" s="36">
        <v>9772</v>
      </c>
      <c r="AF25" s="21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IF(SUM(W25,AA25,AE25,)&gt;0,SUM(W25,AA25,AE25),0)</f>
      </c>
      <c r="AJ25" s="120">
        <f>IF(AI25&gt;0,SUM(AI$7:AI25)-SUM(AH$7:AH25),0)</f>
      </c>
      <c r="AK25" s="118">
        <f>IF(AI25&gt;0,IF(AH25&gt;0,AI25/AH25,0),0)</f>
      </c>
      <c r="AL25" s="1"/>
      <c r="AM25" s="98">
        <f>AM24+1</f>
      </c>
      <c r="AN25" s="121">
        <f>U25</f>
      </c>
      <c r="AO25" s="36">
        <v>7700</v>
      </c>
      <c r="AP25" s="36">
        <v>9338</v>
      </c>
      <c r="AQ25" s="36">
        <f>IF(AP25&gt;0,SUM(AP$7:AP25)-SUM(AO$7:AO25),0)</f>
      </c>
      <c r="AR25" s="118">
        <f>IF(AP25&gt;0,IF(AO25&gt;0,AP25/AO25,0),0)</f>
      </c>
      <c r="AS25" s="36">
        <v>7700</v>
      </c>
      <c r="AT25" s="36">
        <v>6922</v>
      </c>
      <c r="AU25" s="21">
        <f>IF(AT25&gt;0,SUM(AT$7:AT25)-SUM(AS$7:AS25),0)</f>
      </c>
      <c r="AV25" s="118">
        <f>IF(AT25&gt;0,IF(AS25&gt;0,AT25/AS25,0),0)</f>
      </c>
      <c r="AW25" s="36">
        <v>7700</v>
      </c>
      <c r="AX25" s="36">
        <v>9764</v>
      </c>
      <c r="AY25" s="21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IF(SUM(AP25,AT25,AX25,)&gt;0,SUM(AP25,AT25,AX25,),0)</f>
      </c>
      <c r="BC25" s="120">
        <f>IF(BB25&gt;0,SUM(BB$7:BB25)-SUM(BA$7:BA25),0)</f>
      </c>
      <c r="BD25" s="118">
        <f>IF(BB25&gt;0,IF(BA25&gt;0,BB25/BA25,0),0)</f>
      </c>
      <c r="BE25" s="1"/>
      <c r="BF25" s="98">
        <f>BF24+1</f>
      </c>
      <c r="BG25" s="121">
        <f>AN25</f>
      </c>
      <c r="BH25" s="36">
        <v>18200</v>
      </c>
      <c r="BI25" s="36">
        <v>19267</v>
      </c>
      <c r="BJ25" s="36">
        <f>IF(BI25&gt;0,SUM(BI$7:BI25)-SUM(BH$7:BH25),0)</f>
      </c>
      <c r="BK25" s="118">
        <f>IF(BI25&gt;0,IF(BH25&gt;0,BI25/BH25,0),0)</f>
      </c>
      <c r="BL25" s="36">
        <v>8000</v>
      </c>
      <c r="BM25" s="36">
        <v>6758</v>
      </c>
      <c r="BN25" s="21">
        <f>IF(BM25&gt;0,SUM(BM$7:BM25)-SUM(BL$7:BL25),0)</f>
      </c>
      <c r="BO25" s="118">
        <f>IF(BM25&gt;0,IF(BL25&gt;0,BM25/BL25,0),0)</f>
      </c>
      <c r="BP25" s="36">
        <v>11000</v>
      </c>
      <c r="BQ25" s="36">
        <v>12765</v>
      </c>
      <c r="BR25" s="21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20">
        <f>IF(BU25&gt;0,SUM(BU$7:BU25)-SUM(BT$7:BT25),0)</f>
      </c>
      <c r="BW25" s="118">
        <f>IF(BU25&gt;0,IF(BT25&gt;0,BU25/BT25,0),0)</f>
      </c>
      <c r="BX25" s="1"/>
      <c r="BY25" s="98">
        <f>BY24+1</f>
      </c>
      <c r="BZ25" s="121">
        <f>BG25</f>
      </c>
      <c r="CA25" s="36">
        <v>5000</v>
      </c>
      <c r="CB25" s="36">
        <v>7394</v>
      </c>
      <c r="CC25" s="21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45</v>
      </c>
      <c r="C26" s="36">
        <v>12900</v>
      </c>
      <c r="D26" s="36">
        <v>7888</v>
      </c>
      <c r="E26" s="21">
        <f>IF(D26&gt;0,SUM(D$7:D26)-SUM(C$7:C26),0)</f>
      </c>
      <c r="F26" s="118">
        <f>IF(D26&gt;0,IF(C26&gt;0,D26/C26,0),0)</f>
      </c>
      <c r="G26" s="36">
        <v>12900</v>
      </c>
      <c r="H26" s="36">
        <v>9076</v>
      </c>
      <c r="I26" s="36">
        <f>IF(H26&gt;0,SUM(H$7:H26)-SUM(G$7:G26),0)</f>
      </c>
      <c r="J26" s="118">
        <f>IF(H26&gt;0,IF(K26&gt;0,H26/K26,0),0)</f>
      </c>
      <c r="K26" s="36">
        <v>12900</v>
      </c>
      <c r="L26" s="36">
        <v>11454</v>
      </c>
      <c r="M26" s="21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IF(SUM(D26,H26,L26,)&gt;0,SUM(D26,H26,L26,),0)</f>
      </c>
      <c r="Q26" s="120">
        <f>IF(P26&gt;0,SUM(P$7:P26)-SUM(O$7:O26),0)</f>
      </c>
      <c r="R26" s="118">
        <f>IF(P26&gt;0,IF(O26&gt;0,P26/O26,0),0)</f>
      </c>
      <c r="S26" s="1"/>
      <c r="T26" s="98">
        <f>T25+1</f>
      </c>
      <c r="U26" s="121">
        <f>B26</f>
      </c>
      <c r="V26" s="36">
        <v>12340</v>
      </c>
      <c r="W26" s="36">
        <v>9651</v>
      </c>
      <c r="X26" s="21">
        <f>IF(W26&gt;0,SUM(W$7:W26)-SUM(V$7:V26),0)</f>
      </c>
      <c r="Y26" s="118">
        <f>IF(W26&gt;0,IF(V26&gt;0,W26/V26,0),0)</f>
      </c>
      <c r="Z26" s="36">
        <v>12340</v>
      </c>
      <c r="AA26" s="36">
        <v>10835</v>
      </c>
      <c r="AB26" s="21">
        <f>IF(AA26&gt;0,SUM(AA$7:AA26)-SUM(Z$7:Z26),0)</f>
      </c>
      <c r="AC26" s="118">
        <f>IF(AA26&gt;0,IF(Z26&gt;0,AA26/Z26,0),0)</f>
      </c>
      <c r="AD26" s="36">
        <v>12340</v>
      </c>
      <c r="AE26" s="36">
        <v>11143</v>
      </c>
      <c r="AF26" s="21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IF(SUM(W26,AA26,AE26,)&gt;0,SUM(W26,AA26,AE26),0)</f>
      </c>
      <c r="AJ26" s="120">
        <f>IF(AI26&gt;0,SUM(AI$7:AI26)-SUM(AH$7:AH26),0)</f>
      </c>
      <c r="AK26" s="118">
        <f>IF(AI26&gt;0,IF(AH26&gt;0,AI26/AH26,0),0)</f>
      </c>
      <c r="AL26" s="1"/>
      <c r="AM26" s="98">
        <f>AM25+1</f>
      </c>
      <c r="AN26" s="121">
        <f>U26</f>
      </c>
      <c r="AO26" s="36">
        <v>7700</v>
      </c>
      <c r="AP26" s="36">
        <v>6416</v>
      </c>
      <c r="AQ26" s="36">
        <f>IF(AP26&gt;0,SUM(AP$7:AP26)-SUM(AO$7:AO26),0)</f>
      </c>
      <c r="AR26" s="118">
        <f>IF(AP26&gt;0,IF(AO26&gt;0,AP26/AO26,0),0)</f>
      </c>
      <c r="AS26" s="36">
        <v>7700</v>
      </c>
      <c r="AT26" s="36">
        <v>7566</v>
      </c>
      <c r="AU26" s="21">
        <f>IF(AT26&gt;0,SUM(AT$7:AT26)-SUM(AS$7:AS26),0)</f>
      </c>
      <c r="AV26" s="118">
        <f>IF(AT26&gt;0,IF(AS26&gt;0,AT26/AS26,0),0)</f>
      </c>
      <c r="AW26" s="36">
        <v>7700</v>
      </c>
      <c r="AX26" s="36">
        <v>9023</v>
      </c>
      <c r="AY26" s="21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IF(SUM(AP26,AT26,AX26,)&gt;0,SUM(AP26,AT26,AX26,),0)</f>
      </c>
      <c r="BC26" s="120">
        <f>IF(BB26&gt;0,SUM(BB$7:BB26)-SUM(BA$7:BA26),0)</f>
      </c>
      <c r="BD26" s="118">
        <f>IF(BB26&gt;0,IF(BA26&gt;0,BB26/BA26,0),0)</f>
      </c>
      <c r="BE26" s="1"/>
      <c r="BF26" s="98">
        <f>BF25+1</f>
      </c>
      <c r="BG26" s="121">
        <f>AN26</f>
      </c>
      <c r="BH26" s="36">
        <v>18200</v>
      </c>
      <c r="BI26" s="36">
        <v>15642</v>
      </c>
      <c r="BJ26" s="36">
        <f>IF(BI26&gt;0,SUM(BI$7:BI26)-SUM(BH$7:BH26),0)</f>
      </c>
      <c r="BK26" s="118">
        <f>IF(BI26&gt;0,IF(BH26&gt;0,BI26/BH26,0),0)</f>
      </c>
      <c r="BL26" s="36">
        <v>8000</v>
      </c>
      <c r="BM26" s="36">
        <v>8701</v>
      </c>
      <c r="BN26" s="21">
        <f>IF(BM26&gt;0,SUM(BM$7:BM26)-SUM(BL$7:BL26),0)</f>
      </c>
      <c r="BO26" s="118">
        <f>IF(BM26&gt;0,IF(BL26&gt;0,BM26/BL26,0),0)</f>
      </c>
      <c r="BP26" s="36">
        <v>11000</v>
      </c>
      <c r="BQ26" s="36">
        <v>6688</v>
      </c>
      <c r="BR26" s="21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20">
        <f>IF(BU26&gt;0,SUM(BU$7:BU26)-SUM(BT$7:BT26),0)</f>
      </c>
      <c r="BW26" s="118">
        <f>IF(BU26&gt;0,IF(BT26&gt;0,BU26/BT26,0),0)</f>
      </c>
      <c r="BX26" s="1"/>
      <c r="BY26" s="98">
        <f>BY25+1</f>
      </c>
      <c r="BZ26" s="121">
        <f>BG26</f>
      </c>
      <c r="CA26" s="36">
        <v>5000</v>
      </c>
      <c r="CB26" s="36">
        <v>10753</v>
      </c>
      <c r="CC26" s="21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46</v>
      </c>
      <c r="C27" s="36">
        <v>12900</v>
      </c>
      <c r="D27" s="36">
        <v>13129</v>
      </c>
      <c r="E27" s="21">
        <f>IF(D27&gt;0,SUM(D$7:D27)-SUM(C$7:C27),0)</f>
      </c>
      <c r="F27" s="118">
        <f>IF(D27&gt;0,IF(C27&gt;0,D27/C27,0),0)</f>
      </c>
      <c r="G27" s="36">
        <v>12900</v>
      </c>
      <c r="H27" s="36">
        <v>10380</v>
      </c>
      <c r="I27" s="36">
        <f>IF(H27&gt;0,SUM(H$7:H27)-SUM(G$7:G27),0)</f>
      </c>
      <c r="J27" s="118">
        <f>IF(H27&gt;0,IF(K27&gt;0,H27/K27,0),0)</f>
      </c>
      <c r="K27" s="36">
        <v>12900</v>
      </c>
      <c r="L27" s="36">
        <v>15047</v>
      </c>
      <c r="M27" s="21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IF(SUM(D27,H27,L27,)&gt;0,SUM(D27,H27,L27,),0)</f>
      </c>
      <c r="Q27" s="120">
        <f>IF(P27&gt;0,SUM(P$7:P27)-SUM(O$7:O27),0)</f>
      </c>
      <c r="R27" s="118">
        <f>IF(P27&gt;0,IF(O27&gt;0,P27/O27,0),0)</f>
      </c>
      <c r="S27" s="1"/>
      <c r="T27" s="98">
        <f>T26+1</f>
      </c>
      <c r="U27" s="121">
        <f>B27</f>
      </c>
      <c r="V27" s="36">
        <v>12340</v>
      </c>
      <c r="W27" s="36">
        <v>12750</v>
      </c>
      <c r="X27" s="21">
        <f>IF(W27&gt;0,SUM(W$7:W27)-SUM(V$7:V27),0)</f>
      </c>
      <c r="Y27" s="118">
        <f>IF(W27&gt;0,IF(V27&gt;0,W27/V27,0),0)</f>
      </c>
      <c r="Z27" s="36">
        <v>12340</v>
      </c>
      <c r="AA27" s="36">
        <v>9026</v>
      </c>
      <c r="AB27" s="21">
        <f>IF(AA27&gt;0,SUM(AA$7:AA27)-SUM(Z$7:Z27),0)</f>
      </c>
      <c r="AC27" s="118">
        <f>IF(AA27&gt;0,IF(Z27&gt;0,AA27/Z27,0),0)</f>
      </c>
      <c r="AD27" s="36">
        <v>12340</v>
      </c>
      <c r="AE27" s="36">
        <v>10157</v>
      </c>
      <c r="AF27" s="21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IF(SUM(W27,AA27,AE27,)&gt;0,SUM(W27,AA27,AE27),0)</f>
      </c>
      <c r="AJ27" s="120">
        <f>IF(AI27&gt;0,SUM(AI$7:AI27)-SUM(AH$7:AH27),0)</f>
      </c>
      <c r="AK27" s="118">
        <f>IF(AI27&gt;0,IF(AH27&gt;0,AI27/AH27,0),0)</f>
      </c>
      <c r="AL27" s="1"/>
      <c r="AM27" s="98">
        <f>AM26+1</f>
      </c>
      <c r="AN27" s="121">
        <f>U27</f>
      </c>
      <c r="AO27" s="36">
        <v>7700</v>
      </c>
      <c r="AP27" s="36">
        <v>7240</v>
      </c>
      <c r="AQ27" s="36">
        <f>IF(AP27&gt;0,SUM(AP$7:AP27)-SUM(AO$7:AO27),0)</f>
      </c>
      <c r="AR27" s="118">
        <f>IF(AP27&gt;0,IF(AO27&gt;0,AP27/AO27,0),0)</f>
      </c>
      <c r="AS27" s="36">
        <v>7700</v>
      </c>
      <c r="AT27" s="36">
        <v>4435</v>
      </c>
      <c r="AU27" s="21">
        <f>IF(AT27&gt;0,SUM(AT$7:AT27)-SUM(AS$7:AS27),0)</f>
      </c>
      <c r="AV27" s="118">
        <f>IF(AT27&gt;0,IF(AS27&gt;0,AT27/AS27,0),0)</f>
      </c>
      <c r="AW27" s="36">
        <v>7700</v>
      </c>
      <c r="AX27" s="36">
        <v>7645</v>
      </c>
      <c r="AY27" s="21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IF(SUM(AP27,AT27,AX27,)&gt;0,SUM(AP27,AT27,AX27,),0)</f>
      </c>
      <c r="BC27" s="120">
        <f>IF(BB27&gt;0,SUM(BB$7:BB27)-SUM(BA$7:BA27),0)</f>
      </c>
      <c r="BD27" s="118">
        <f>IF(BB27&gt;0,IF(BA27&gt;0,BB27/BA27,0),0)</f>
      </c>
      <c r="BE27" s="1"/>
      <c r="BF27" s="98">
        <f>BF26+1</f>
      </c>
      <c r="BG27" s="121">
        <f>AN27</f>
      </c>
      <c r="BH27" s="36">
        <v>18200</v>
      </c>
      <c r="BI27" s="36">
        <v>12781</v>
      </c>
      <c r="BJ27" s="36">
        <f>IF(BI27&gt;0,SUM(BI$7:BI27)-SUM(BH$7:BH27),0)</f>
      </c>
      <c r="BK27" s="118">
        <f>IF(BI27&gt;0,IF(BH27&gt;0,BI27/BH27,0),0)</f>
      </c>
      <c r="BL27" s="36">
        <v>8000</v>
      </c>
      <c r="BM27" s="36">
        <v>6540</v>
      </c>
      <c r="BN27" s="21">
        <f>IF(BM27&gt;0,SUM(BM$7:BM27)-SUM(BL$7:BL27),0)</f>
      </c>
      <c r="BO27" s="118">
        <f>IF(BM27&gt;0,IF(BL27&gt;0,BM27/BL27,0),0)</f>
      </c>
      <c r="BP27" s="36">
        <v>11000</v>
      </c>
      <c r="BQ27" s="36">
        <v>9929</v>
      </c>
      <c r="BR27" s="21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20">
        <f>IF(BU27&gt;0,SUM(BU$7:BU27)-SUM(BT$7:BT27),0)</f>
      </c>
      <c r="BW27" s="118">
        <f>IF(BU27&gt;0,IF(BT27&gt;0,BU27/BT27,0),0)</f>
      </c>
      <c r="BX27" s="1"/>
      <c r="BY27" s="98">
        <f>BY26+1</f>
      </c>
      <c r="BZ27" s="121">
        <f>BG27</f>
      </c>
      <c r="CA27" s="36">
        <v>5000</v>
      </c>
      <c r="CB27" s="36">
        <v>5363</v>
      </c>
      <c r="CC27" s="21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40</v>
      </c>
      <c r="C28" s="36">
        <v>12900</v>
      </c>
      <c r="D28" s="36">
        <v>12740</v>
      </c>
      <c r="E28" s="21">
        <f>IF(D28&gt;0,SUM(D$7:D28)-SUM(C$7:C28),0)</f>
      </c>
      <c r="F28" s="118">
        <f>IF(D28&gt;0,IF(C28&gt;0,D28/C28,0),0)</f>
      </c>
      <c r="G28" s="36">
        <v>12900</v>
      </c>
      <c r="H28" s="36">
        <v>11056</v>
      </c>
      <c r="I28" s="36">
        <f>IF(H28&gt;0,SUM(H$7:H28)-SUM(G$7:G28),0)</f>
      </c>
      <c r="J28" s="118">
        <f>IF(H28&gt;0,IF(K28&gt;0,H28/K28,0),0)</f>
      </c>
      <c r="K28" s="36">
        <v>12900</v>
      </c>
      <c r="L28" s="36">
        <v>10002</v>
      </c>
      <c r="M28" s="21">
        <f>IF(L28&gt;0,SUM(L$7:L28)-SUM(K$7:K28),0)</f>
      </c>
      <c r="N28" s="123" t="s">
        <v>47</v>
      </c>
      <c r="O28" s="119">
        <f>IF(SUM(C28,G28,K28)&gt;0,SUM(C28,G28,K28),0)</f>
      </c>
      <c r="P28" s="119">
        <f>IF(SUM(D28,H28,L28,)&gt;0,SUM(D28,H28,L28,),0)</f>
      </c>
      <c r="Q28" s="120">
        <f>IF(P28&gt;0,SUM(P$7:P28)-SUM(O$7:O28),0)</f>
      </c>
      <c r="R28" s="118">
        <f>IF(P28&gt;0,IF(O28&gt;0,P28/O28,0),0)</f>
      </c>
      <c r="S28" s="1"/>
      <c r="T28" s="98">
        <f>T27+1</f>
      </c>
      <c r="U28" s="121">
        <f>B28</f>
      </c>
      <c r="V28" s="36">
        <v>12340</v>
      </c>
      <c r="W28" s="36">
        <v>8728</v>
      </c>
      <c r="X28" s="21">
        <f>IF(W28&gt;0,SUM(W$7:W28)-SUM(V$7:V28),0)</f>
      </c>
      <c r="Y28" s="118">
        <f>IF(W28&gt;0,IF(V28&gt;0,W28/V28,0),0)</f>
      </c>
      <c r="Z28" s="36">
        <v>12340</v>
      </c>
      <c r="AA28" s="36">
        <v>8138</v>
      </c>
      <c r="AB28" s="21">
        <f>IF(AA28&gt;0,SUM(AA$7:AA28)-SUM(Z$7:Z28),0)</f>
      </c>
      <c r="AC28" s="118">
        <f>IF(AA28&gt;0,IF(Z28&gt;0,AA28/Z28,0),0)</f>
      </c>
      <c r="AD28" s="36">
        <v>12340</v>
      </c>
      <c r="AE28" s="36">
        <v>11673</v>
      </c>
      <c r="AF28" s="21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IF(SUM(W28,AA28,AE28,)&gt;0,SUM(W28,AA28,AE28),0)</f>
      </c>
      <c r="AJ28" s="120">
        <f>IF(AI28&gt;0,SUM(AI$7:AI28)-SUM(AH$7:AH28),0)</f>
      </c>
      <c r="AK28" s="118">
        <f>IF(AI28&gt;0,IF(AH28&gt;0,AI28/AH28,0),0)</f>
      </c>
      <c r="AL28" s="1"/>
      <c r="AM28" s="98">
        <f>AM27+1</f>
      </c>
      <c r="AN28" s="121">
        <f>U28</f>
      </c>
      <c r="AO28" s="36">
        <v>7700</v>
      </c>
      <c r="AP28" s="36">
        <v>6528</v>
      </c>
      <c r="AQ28" s="36">
        <f>IF(AP28&gt;0,SUM(AP$7:AP28)-SUM(AO$7:AO28),0)</f>
      </c>
      <c r="AR28" s="118">
        <f>IF(AP28&gt;0,IF(AO28&gt;0,AP28/AO28,0),0)</f>
      </c>
      <c r="AS28" s="36">
        <v>7700</v>
      </c>
      <c r="AT28" s="36">
        <v>6598</v>
      </c>
      <c r="AU28" s="21">
        <f>IF(AT28&gt;0,SUM(AT$7:AT28)-SUM(AS$7:AS28),0)</f>
      </c>
      <c r="AV28" s="118">
        <f>IF(AT28&gt;0,IF(AS28&gt;0,AT28/AS28,0),0)</f>
      </c>
      <c r="AW28" s="36">
        <v>7700</v>
      </c>
      <c r="AX28" s="36">
        <v>5942</v>
      </c>
      <c r="AY28" s="21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IF(SUM(AP28,AT28,AX28,)&gt;0,SUM(AP28,AT28,AX28,),0)</f>
      </c>
      <c r="BC28" s="120">
        <f>IF(BB28&gt;0,SUM(BB$7:BB28)-SUM(BA$7:BA28),0)</f>
      </c>
      <c r="BD28" s="118">
        <f>IF(BB28&gt;0,IF(BA28&gt;0,BB28/BA28,0),0)</f>
      </c>
      <c r="BE28" s="1"/>
      <c r="BF28" s="98">
        <f>BF27+1</f>
      </c>
      <c r="BG28" s="121">
        <f>AN28</f>
      </c>
      <c r="BH28" s="36">
        <v>18200</v>
      </c>
      <c r="BI28" s="36">
        <v>13165</v>
      </c>
      <c r="BJ28" s="36">
        <f>IF(BI28&gt;0,SUM(BI$7:BI28)-SUM(BH$7:BH28),0)</f>
      </c>
      <c r="BK28" s="118">
        <f>IF(BI28&gt;0,IF(BH28&gt;0,BI28/BH28,0),0)</f>
      </c>
      <c r="BL28" s="36">
        <v>8000</v>
      </c>
      <c r="BM28" s="36">
        <v>5902</v>
      </c>
      <c r="BN28" s="21">
        <f>IF(BM28&gt;0,SUM(BM$7:BM28)-SUM(BL$7:BL28),0)</f>
      </c>
      <c r="BO28" s="118">
        <f>IF(BM28&gt;0,IF(BL28&gt;0,BM28/BL28,0),0)</f>
      </c>
      <c r="BP28" s="36">
        <v>11000</v>
      </c>
      <c r="BQ28" s="36">
        <v>10874</v>
      </c>
      <c r="BR28" s="21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20">
        <f>IF(BU28&gt;0,SUM(BU$7:BU28)-SUM(BT$7:BT28),0)</f>
      </c>
      <c r="BW28" s="118">
        <f>IF(BU28&gt;0,IF(BT28&gt;0,BU28/BT28,0),0)</f>
      </c>
      <c r="BX28" s="1"/>
      <c r="BY28" s="98">
        <f>BY27+1</f>
      </c>
      <c r="BZ28" s="121">
        <f>BG28</f>
      </c>
      <c r="CA28" s="36">
        <v>5000</v>
      </c>
      <c r="CB28" s="36">
        <v>5038</v>
      </c>
      <c r="CC28" s="21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41</v>
      </c>
      <c r="C29" s="36">
        <v>12900</v>
      </c>
      <c r="D29" s="36">
        <v>10276</v>
      </c>
      <c r="E29" s="21">
        <f>IF(D29&gt;0,SUM(D$7:D29)-SUM(C$7:C29),0)</f>
      </c>
      <c r="F29" s="118">
        <f>IF(D29&gt;0,IF(C29&gt;0,D29/C29,0),0)</f>
      </c>
      <c r="G29" s="36">
        <v>12900</v>
      </c>
      <c r="H29" s="36">
        <v>10652</v>
      </c>
      <c r="I29" s="36">
        <f>IF(H29&gt;0,SUM(H$7:H29)-SUM(G$7:G29),0)</f>
      </c>
      <c r="J29" s="118">
        <f>IF(H29&gt;0,IF(K29&gt;0,H29/K29,0),0)</f>
      </c>
      <c r="K29" s="36">
        <v>12900</v>
      </c>
      <c r="L29" s="36">
        <v>16192</v>
      </c>
      <c r="M29" s="21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IF(SUM(D29,H29,L29,)&gt;0,SUM(D29,H29,L29,),0)</f>
      </c>
      <c r="Q29" s="120">
        <f>IF(P29&gt;0,SUM(P$7:P29)-SUM(O$7:O29),0)</f>
      </c>
      <c r="R29" s="118">
        <f>IF(P29&gt;0,IF(O29&gt;0,P29/O29,0),0)</f>
      </c>
      <c r="S29" s="1"/>
      <c r="T29" s="98">
        <f>T28+1</f>
      </c>
      <c r="U29" s="121">
        <f>B29</f>
      </c>
      <c r="V29" s="36">
        <v>12340</v>
      </c>
      <c r="W29" s="36">
        <v>9036</v>
      </c>
      <c r="X29" s="21">
        <f>IF(W29&gt;0,SUM(W$7:W29)-SUM(V$7:V29),0)</f>
      </c>
      <c r="Y29" s="118">
        <f>IF(W29&gt;0,IF(V29&gt;0,W29/V29,0),0)</f>
      </c>
      <c r="Z29" s="36">
        <v>12340</v>
      </c>
      <c r="AA29" s="36">
        <v>11225</v>
      </c>
      <c r="AB29" s="21">
        <f>IF(AA29&gt;0,SUM(AA$7:AA29)-SUM(Z$7:Z29),0)</f>
      </c>
      <c r="AC29" s="118">
        <f>IF(AA29&gt;0,IF(Z29&gt;0,AA29/Z29,0),0)</f>
      </c>
      <c r="AD29" s="36">
        <v>12340</v>
      </c>
      <c r="AE29" s="36">
        <v>12184</v>
      </c>
      <c r="AF29" s="21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IF(SUM(W29,AA29,AE29,)&gt;0,SUM(W29,AA29,AE29),0)</f>
      </c>
      <c r="AJ29" s="120">
        <f>IF(AI29&gt;0,SUM(AI$7:AI29)-SUM(AH$7:AH29),0)</f>
      </c>
      <c r="AK29" s="118">
        <f>IF(AI29&gt;0,IF(AH29&gt;0,AI29/AH29,0),0)</f>
      </c>
      <c r="AL29" s="1"/>
      <c r="AM29" s="98">
        <f>AM28+1</f>
      </c>
      <c r="AN29" s="121">
        <f>U29</f>
      </c>
      <c r="AO29" s="36">
        <v>7700</v>
      </c>
      <c r="AP29" s="36">
        <v>5582</v>
      </c>
      <c r="AQ29" s="36">
        <f>IF(AP29&gt;0,SUM(AP$7:AP29)-SUM(AO$7:AO29),0)</f>
      </c>
      <c r="AR29" s="118">
        <f>IF(AP29&gt;0,IF(AO29&gt;0,AP29/AO29,0),0)</f>
      </c>
      <c r="AS29" s="36">
        <v>7700</v>
      </c>
      <c r="AT29" s="36">
        <v>6843</v>
      </c>
      <c r="AU29" s="21">
        <f>IF(AT29&gt;0,SUM(AT$7:AT29)-SUM(AS$7:AS29),0)</f>
      </c>
      <c r="AV29" s="118">
        <f>IF(AT29&gt;0,IF(AS29&gt;0,AT29/AS29,0),0)</f>
      </c>
      <c r="AW29" s="36">
        <v>7700</v>
      </c>
      <c r="AX29" s="36">
        <v>8890</v>
      </c>
      <c r="AY29" s="21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IF(SUM(AP29,AT29,AX29,)&gt;0,SUM(AP29,AT29,AX29,),0)</f>
      </c>
      <c r="BC29" s="120">
        <f>IF(BB29&gt;0,SUM(BB$7:BB29)-SUM(BA$7:BA29),0)</f>
      </c>
      <c r="BD29" s="118">
        <f>IF(BB29&gt;0,IF(BA29&gt;0,BB29/BA29,0),0)</f>
      </c>
      <c r="BE29" s="1"/>
      <c r="BF29" s="98">
        <f>BF28+1</f>
      </c>
      <c r="BG29" s="121">
        <f>AN29</f>
      </c>
      <c r="BH29" s="36">
        <v>18200</v>
      </c>
      <c r="BI29" s="36">
        <v>16597</v>
      </c>
      <c r="BJ29" s="36">
        <f>IF(BI29&gt;0,SUM(BI$7:BI29)-SUM(BH$7:BH29),0)</f>
      </c>
      <c r="BK29" s="118">
        <f>IF(BI29&gt;0,IF(BH29&gt;0,BI29/BH29,0),0)</f>
      </c>
      <c r="BL29" s="36">
        <v>8000</v>
      </c>
      <c r="BM29" s="36">
        <v>4716</v>
      </c>
      <c r="BN29" s="21">
        <f>IF(BM29&gt;0,SUM(BM$7:BM29)-SUM(BL$7:BL29),0)</f>
      </c>
      <c r="BO29" s="118">
        <f>IF(BM29&gt;0,IF(BL29&gt;0,BM29/BL29,0),0)</f>
      </c>
      <c r="BP29" s="36">
        <v>11000</v>
      </c>
      <c r="BQ29" s="36">
        <v>5064</v>
      </c>
      <c r="BR29" s="21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20">
        <f>IF(BU29&gt;0,SUM(BU$7:BU29)-SUM(BT$7:BT29),0)</f>
      </c>
      <c r="BW29" s="118">
        <f>IF(BU29&gt;0,IF(BT29&gt;0,BU29/BT29,0),0)</f>
      </c>
      <c r="BX29" s="1"/>
      <c r="BY29" s="98">
        <f>BY28+1</f>
      </c>
      <c r="BZ29" s="121">
        <f>BG29</f>
      </c>
      <c r="CA29" s="36">
        <v>5000</v>
      </c>
      <c r="CB29" s="36">
        <v>6793</v>
      </c>
      <c r="CC29" s="21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42</v>
      </c>
      <c r="C30" s="36">
        <v>12900</v>
      </c>
      <c r="D30" s="36">
        <v>17818</v>
      </c>
      <c r="E30" s="21">
        <f>IF(D30&gt;0,SUM(D$7:D30)-SUM(C$7:C30),0)</f>
      </c>
      <c r="F30" s="118">
        <f>IF(D30&gt;0,IF(C30&gt;0,D30/C30,0),0)</f>
      </c>
      <c r="G30" s="36">
        <v>12900</v>
      </c>
      <c r="H30" s="36">
        <v>14616</v>
      </c>
      <c r="I30" s="36">
        <f>IF(H30&gt;0,SUM(H$7:H30)-SUM(G$7:G30),0)</f>
      </c>
      <c r="J30" s="118">
        <f>IF(H30&gt;0,IF(K30&gt;0,H30/K30,0),0)</f>
      </c>
      <c r="K30" s="36">
        <v>12900</v>
      </c>
      <c r="L30" s="36">
        <v>8908</v>
      </c>
      <c r="M30" s="21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IF(SUM(D30,H30,L30,)&gt;0,SUM(D30,H30,L30,),0)</f>
      </c>
      <c r="Q30" s="120">
        <f>IF(P30&gt;0,SUM(P$7:P30)-SUM(O$7:O30),0)</f>
      </c>
      <c r="R30" s="118">
        <f>IF(P30&gt;0,IF(O30&gt;0,P30/O30,0),0)</f>
      </c>
      <c r="S30" s="1"/>
      <c r="T30" s="98">
        <f>T29+1</f>
      </c>
      <c r="U30" s="121">
        <f>B30</f>
      </c>
      <c r="V30" s="36">
        <v>12340</v>
      </c>
      <c r="W30" s="36">
        <v>16399</v>
      </c>
      <c r="X30" s="21">
        <f>IF(W30&gt;0,SUM(W$7:W30)-SUM(V$7:V30),0)</f>
      </c>
      <c r="Y30" s="118">
        <f>IF(W30&gt;0,IF(V30&gt;0,W30/V30,0),0)</f>
      </c>
      <c r="Z30" s="36">
        <v>12340</v>
      </c>
      <c r="AA30" s="36">
        <v>12742</v>
      </c>
      <c r="AB30" s="21">
        <f>IF(AA30&gt;0,SUM(AA$7:AA30)-SUM(Z$7:Z30),0)</f>
      </c>
      <c r="AC30" s="118">
        <f>IF(AA30&gt;0,IF(Z30&gt;0,AA30/Z30,0),0)</f>
      </c>
      <c r="AD30" s="36">
        <v>12340</v>
      </c>
      <c r="AE30" s="36">
        <v>8057</v>
      </c>
      <c r="AF30" s="21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IF(SUM(W30,AA30,AE30,)&gt;0,SUM(W30,AA30,AE30),0)</f>
      </c>
      <c r="AJ30" s="120">
        <f>IF(AI30&gt;0,SUM(AI$7:AI30)-SUM(AH$7:AH30),0)</f>
      </c>
      <c r="AK30" s="118">
        <f>IF(AI30&gt;0,IF(AH30&gt;0,AI30/AH30,0),0)</f>
      </c>
      <c r="AL30" s="1"/>
      <c r="AM30" s="98">
        <f>AM29+1</f>
      </c>
      <c r="AN30" s="121">
        <f>U30</f>
      </c>
      <c r="AO30" s="36">
        <v>7700</v>
      </c>
      <c r="AP30" s="36">
        <v>5189</v>
      </c>
      <c r="AQ30" s="36">
        <f>IF(AP30&gt;0,SUM(AP$7:AP30)-SUM(AO$7:AO30),0)</f>
      </c>
      <c r="AR30" s="118">
        <f>IF(AP30&gt;0,IF(AO30&gt;0,AP30/AO30,0),0)</f>
      </c>
      <c r="AS30" s="36">
        <v>7700</v>
      </c>
      <c r="AT30" s="36">
        <v>13064</v>
      </c>
      <c r="AU30" s="21">
        <f>IF(AT30&gt;0,SUM(AT$7:AT30)-SUM(AS$7:AS30),0)</f>
      </c>
      <c r="AV30" s="118">
        <f>IF(AT30&gt;0,IF(AS30&gt;0,AT30/AS30,0),0)</f>
      </c>
      <c r="AW30" s="36">
        <v>7700</v>
      </c>
      <c r="AX30" s="36">
        <v>5225</v>
      </c>
      <c r="AY30" s="21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IF(SUM(AP30,AT30,AX30,)&gt;0,SUM(AP30,AT30,AX30,),0)</f>
      </c>
      <c r="BC30" s="120">
        <f>IF(BB30&gt;0,SUM(BB$7:BB30)-SUM(BA$7:BA30),0)</f>
      </c>
      <c r="BD30" s="118">
        <f>IF(BB30&gt;0,IF(BA30&gt;0,BB30/BA30,0),0)</f>
      </c>
      <c r="BE30" s="1"/>
      <c r="BF30" s="98">
        <f>BF29+1</f>
      </c>
      <c r="BG30" s="121">
        <f>AN30</f>
      </c>
      <c r="BH30" s="36">
        <v>18200</v>
      </c>
      <c r="BI30" s="36">
        <v>16406</v>
      </c>
      <c r="BJ30" s="36">
        <f>IF(BI30&gt;0,SUM(BI$7:BI30)-SUM(BH$7:BH30),0)</f>
      </c>
      <c r="BK30" s="118">
        <f>IF(BI30&gt;0,IF(BH30&gt;0,BI30/BH30,0),0)</f>
      </c>
      <c r="BL30" s="36">
        <v>8000</v>
      </c>
      <c r="BM30" s="36">
        <v>7042</v>
      </c>
      <c r="BN30" s="21">
        <f>IF(BM30&gt;0,SUM(BM$7:BM30)-SUM(BL$7:BL30),0)</f>
      </c>
      <c r="BO30" s="118">
        <f>IF(BM30&gt;0,IF(BL30&gt;0,BM30/BL30,0),0)</f>
      </c>
      <c r="BP30" s="36">
        <v>11000</v>
      </c>
      <c r="BQ30" s="36">
        <v>8646</v>
      </c>
      <c r="BR30" s="21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20">
        <f>IF(BU30&gt;0,SUM(BU$7:BU30)-SUM(BT$7:BT30),0)</f>
      </c>
      <c r="BW30" s="118">
        <f>IF(BU30&gt;0,IF(BT30&gt;0,BU30/BT30,0),0)</f>
      </c>
      <c r="BX30" s="1"/>
      <c r="BY30" s="98">
        <f>BY29+1</f>
      </c>
      <c r="BZ30" s="121">
        <f>BG30</f>
      </c>
      <c r="CA30" s="36">
        <v>5000</v>
      </c>
      <c r="CB30" s="36">
        <v>9177</v>
      </c>
      <c r="CC30" s="21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43</v>
      </c>
      <c r="C31" s="36"/>
      <c r="D31" s="36"/>
      <c r="E31" s="21">
        <f>IF(D31&gt;0,SUM(D$7:D31)-SUM(C$7:C31),0)</f>
      </c>
      <c r="F31" s="118">
        <f>IF(D31&gt;0,IF(C31&gt;0,D31/C31,0),0)</f>
      </c>
      <c r="G31" s="36"/>
      <c r="H31" s="36"/>
      <c r="I31" s="36">
        <f>IF(H31&gt;0,SUM(H$7:H31)-SUM(G$7:G31),0)</f>
      </c>
      <c r="J31" s="118">
        <f>IF(H31&gt;0,IF(K31&gt;0,H31/K31,0),0)</f>
      </c>
      <c r="K31" s="36"/>
      <c r="L31" s="36"/>
      <c r="M31" s="21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IF(SUM(D31,H31,L31,)&gt;0,SUM(D31,H31,L31,),0)</f>
      </c>
      <c r="Q31" s="120">
        <f>IF(P31&gt;0,SUM(P$7:P31)-SUM(O$7:O31),0)</f>
      </c>
      <c r="R31" s="118">
        <f>IF(P31&gt;0,IF(O31&gt;0,P31/O31,0),0)</f>
      </c>
      <c r="S31" s="1"/>
      <c r="T31" s="98">
        <f>T30+1</f>
      </c>
      <c r="U31" s="121">
        <f>B31</f>
      </c>
      <c r="V31" s="36"/>
      <c r="W31" s="36"/>
      <c r="X31" s="21">
        <f>IF(W31&gt;0,SUM(W$7:W31)-SUM(V$7:V31),0)</f>
      </c>
      <c r="Y31" s="118">
        <f>IF(W31&gt;0,IF(V31&gt;0,W31/V31,0),0)</f>
      </c>
      <c r="Z31" s="36"/>
      <c r="AA31" s="36"/>
      <c r="AB31" s="21">
        <f>IF(AA31&gt;0,SUM(AA$7:AA31)-SUM(Z$7:Z31),0)</f>
      </c>
      <c r="AC31" s="118">
        <f>IF(AA31&gt;0,IF(Z31&gt;0,AA31/Z31,0),0)</f>
      </c>
      <c r="AD31" s="36"/>
      <c r="AE31" s="36"/>
      <c r="AF31" s="21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IF(SUM(W31,AA31,AE31,)&gt;0,SUM(W31,AA31,AE31),0)</f>
      </c>
      <c r="AJ31" s="120">
        <f>IF(AI31&gt;0,SUM(AI$7:AI31)-SUM(AH$7:AH31),0)</f>
      </c>
      <c r="AK31" s="118">
        <f>IF(AI31&gt;0,IF(AH31&gt;0,AI31/AH31,0),0)</f>
      </c>
      <c r="AL31" s="1"/>
      <c r="AM31" s="98">
        <f>AM30+1</f>
      </c>
      <c r="AN31" s="121">
        <f>U31</f>
      </c>
      <c r="AO31" s="36"/>
      <c r="AP31" s="36"/>
      <c r="AQ31" s="36">
        <f>IF(AP31&gt;0,SUM(AP$7:AP31)-SUM(AO$7:AO31),0)</f>
      </c>
      <c r="AR31" s="118">
        <f>IF(AP31&gt;0,IF(AO31&gt;0,AP31/AO31,0),0)</f>
      </c>
      <c r="AS31" s="36"/>
      <c r="AT31" s="36"/>
      <c r="AU31" s="21">
        <f>IF(AT31&gt;0,SUM(AT$7:AT31)-SUM(AS$7:AS31),0)</f>
      </c>
      <c r="AV31" s="118">
        <f>IF(AT31&gt;0,IF(AS31&gt;0,AT31/AS31,0),0)</f>
      </c>
      <c r="AW31" s="36"/>
      <c r="AX31" s="36"/>
      <c r="AY31" s="21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IF(SUM(AP31,AT31,AX31,)&gt;0,SUM(AP31,AT31,AX31,),0)</f>
      </c>
      <c r="BC31" s="120">
        <f>IF(BB31&gt;0,SUM(BB$7:BB31)-SUM(BA$7:BA31),0)</f>
      </c>
      <c r="BD31" s="118">
        <f>IF(BB31&gt;0,IF(BA31&gt;0,BB31/BA31,0),0)</f>
      </c>
      <c r="BE31" s="1"/>
      <c r="BF31" s="98">
        <f>BF30+1</f>
      </c>
      <c r="BG31" s="121">
        <f>AN31</f>
      </c>
      <c r="BH31" s="36"/>
      <c r="BI31" s="36"/>
      <c r="BJ31" s="36">
        <f>IF(BI31&gt;0,SUM(BI$7:BI31)-SUM(BH$7:BH31),0)</f>
      </c>
      <c r="BK31" s="118">
        <f>IF(BI31&gt;0,IF(BH31&gt;0,BI31/BH31,0),0)</f>
      </c>
      <c r="BL31" s="36"/>
      <c r="BM31" s="36"/>
      <c r="BN31" s="21">
        <f>IF(BM31&gt;0,SUM(BM$7:BM31)-SUM(BL$7:BL31),0)</f>
      </c>
      <c r="BO31" s="118">
        <f>IF(BM31&gt;0,IF(BL31&gt;0,BM31/BL31,0),0)</f>
      </c>
      <c r="BP31" s="36"/>
      <c r="BQ31" s="36"/>
      <c r="BR31" s="21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20">
        <f>IF(BU31&gt;0,SUM(BU$7:BU31)-SUM(BT$7:BT31),0)</f>
      </c>
      <c r="BW31" s="118">
        <f>IF(BU31&gt;0,IF(BT31&gt;0,BU31/BT31,0),0)</f>
      </c>
      <c r="BX31" s="1"/>
      <c r="BY31" s="98">
        <f>BY30+1</f>
      </c>
      <c r="BZ31" s="121">
        <f>BG31</f>
      </c>
      <c r="CA31" s="36"/>
      <c r="CB31" s="36"/>
      <c r="CC31" s="21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44</v>
      </c>
      <c r="C32" s="36">
        <v>12900</v>
      </c>
      <c r="D32" s="36">
        <v>7149</v>
      </c>
      <c r="E32" s="21">
        <f>IF(D32&gt;0,SUM(D$7:D32)-SUM(C$7:C32),0)</f>
      </c>
      <c r="F32" s="118">
        <f>IF(D32&gt;0,IF(C32&gt;0,D32/C32,0),0)</f>
      </c>
      <c r="G32" s="36">
        <v>12900</v>
      </c>
      <c r="H32" s="36">
        <v>7766</v>
      </c>
      <c r="I32" s="36">
        <f>IF(H32&gt;0,SUM(H$7:H32)-SUM(G$7:G32),0)</f>
      </c>
      <c r="J32" s="118">
        <f>IF(H32&gt;0,IF(K32&gt;0,H32/K32,0),0)</f>
      </c>
      <c r="K32" s="36">
        <v>12900</v>
      </c>
      <c r="L32" s="36">
        <v>11058</v>
      </c>
      <c r="M32" s="21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IF(SUM(D32,H32,L32,)&gt;0,SUM(D32,H32,L32,),0)</f>
      </c>
      <c r="Q32" s="120">
        <f>IF(P32&gt;0,SUM(P$7:P32)-SUM(O$7:O32),0)</f>
      </c>
      <c r="R32" s="118">
        <f>IF(P32&gt;0,IF(O32&gt;0,P32/O32,0),0)</f>
      </c>
      <c r="S32" s="1"/>
      <c r="T32" s="98">
        <f>T31+1</f>
      </c>
      <c r="U32" s="121">
        <f>B32</f>
      </c>
      <c r="V32" s="36">
        <v>12340</v>
      </c>
      <c r="W32" s="36">
        <v>6032</v>
      </c>
      <c r="X32" s="21">
        <f>IF(W32&gt;0,SUM(W$7:W32)-SUM(V$7:V32),0)</f>
      </c>
      <c r="Y32" s="118">
        <f>IF(W32&gt;0,IF(V32&gt;0,W32/V32,0),0)</f>
      </c>
      <c r="Z32" s="36">
        <v>12340</v>
      </c>
      <c r="AA32" s="36">
        <v>5782</v>
      </c>
      <c r="AB32" s="21">
        <f>IF(AA32&gt;0,SUM(AA$7:AA32)-SUM(Z$7:Z32),0)</f>
      </c>
      <c r="AC32" s="118">
        <f>IF(AA32&gt;0,IF(Z32&gt;0,AA32/Z32,0),0)</f>
      </c>
      <c r="AD32" s="36">
        <v>12340</v>
      </c>
      <c r="AE32" s="36">
        <v>6515</v>
      </c>
      <c r="AF32" s="21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IF(SUM(W32,AA32,AE32,)&gt;0,SUM(W32,AA32,AE32),0)</f>
      </c>
      <c r="AJ32" s="120">
        <f>IF(AI32&gt;0,SUM(AI$7:AI32)-SUM(AH$7:AH32),0)</f>
      </c>
      <c r="AK32" s="118">
        <f>IF(AI32&gt;0,IF(AH32&gt;0,AI32/AH32,0),0)</f>
      </c>
      <c r="AL32" s="1"/>
      <c r="AM32" s="98">
        <f>AM31+1</f>
      </c>
      <c r="AN32" s="121">
        <f>U32</f>
      </c>
      <c r="AO32" s="36">
        <v>7700</v>
      </c>
      <c r="AP32" s="36">
        <v>5997</v>
      </c>
      <c r="AQ32" s="36">
        <f>IF(AP32&gt;0,SUM(AP$7:AP32)-SUM(AO$7:AO32),0)</f>
      </c>
      <c r="AR32" s="118">
        <f>IF(AP32&gt;0,IF(AO32&gt;0,AP32/AO32,0),0)</f>
      </c>
      <c r="AS32" s="36">
        <v>7700</v>
      </c>
      <c r="AT32" s="36">
        <v>4198</v>
      </c>
      <c r="AU32" s="21">
        <f>IF(AT32&gt;0,SUM(AT$7:AT32)-SUM(AS$7:AS32),0)</f>
      </c>
      <c r="AV32" s="118">
        <f>IF(AT32&gt;0,IF(AS32&gt;0,AT32/AS32,0),0)</f>
      </c>
      <c r="AW32" s="36">
        <v>7700</v>
      </c>
      <c r="AX32" s="36">
        <v>5082</v>
      </c>
      <c r="AY32" s="21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IF(SUM(AP32,AT32,AX32,)&gt;0,SUM(AP32,AT32,AX32,),0)</f>
      </c>
      <c r="BC32" s="120">
        <f>IF(BB32&gt;0,SUM(BB$7:BB32)-SUM(BA$7:BA32),0)</f>
      </c>
      <c r="BD32" s="118">
        <f>IF(BB32&gt;0,IF(BA32&gt;0,BB32/BA32,0),0)</f>
      </c>
      <c r="BE32" s="1"/>
      <c r="BF32" s="98">
        <f>BF31+1</f>
      </c>
      <c r="BG32" s="121">
        <f>AN32</f>
      </c>
      <c r="BH32" s="36">
        <v>18200</v>
      </c>
      <c r="BI32" s="36">
        <v>10682</v>
      </c>
      <c r="BJ32" s="36">
        <f>IF(BI32&gt;0,SUM(BI$7:BI32)-SUM(BH$7:BH32),0)</f>
      </c>
      <c r="BK32" s="118">
        <f>IF(BI32&gt;0,IF(BH32&gt;0,BI32/BH32,0),0)</f>
      </c>
      <c r="BL32" s="36">
        <v>8000</v>
      </c>
      <c r="BM32" s="36">
        <v>4595</v>
      </c>
      <c r="BN32" s="21">
        <f>IF(BM32&gt;0,SUM(BM$7:BM32)-SUM(BL$7:BL32),0)</f>
      </c>
      <c r="BO32" s="118">
        <f>IF(BM32&gt;0,IF(BL32&gt;0,BM32/BL32,0),0)</f>
      </c>
      <c r="BP32" s="36">
        <v>11000</v>
      </c>
      <c r="BQ32" s="36">
        <v>10331</v>
      </c>
      <c r="BR32" s="21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20">
        <f>IF(BU32&gt;0,SUM(BU$7:BU32)-SUM(BT$7:BT32),0)</f>
      </c>
      <c r="BW32" s="118">
        <f>IF(BU32&gt;0,IF(BT32&gt;0,BU32/BT32,0),0)</f>
      </c>
      <c r="BX32" s="1"/>
      <c r="BY32" s="98">
        <f>BY31+1</f>
      </c>
      <c r="BZ32" s="121">
        <f>BG32</f>
      </c>
      <c r="CA32" s="36">
        <v>5000</v>
      </c>
      <c r="CB32" s="36">
        <v>8240</v>
      </c>
      <c r="CC32" s="21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45</v>
      </c>
      <c r="C33" s="36">
        <v>12900</v>
      </c>
      <c r="D33" s="36">
        <v>10796</v>
      </c>
      <c r="E33" s="21">
        <f>IF(D33&gt;0,SUM(D$7:D33)-SUM(C$7:C33),0)</f>
      </c>
      <c r="F33" s="118">
        <f>IF(D33&gt;0,IF(C33&gt;0,D33/C33,0),0)</f>
      </c>
      <c r="G33" s="36">
        <v>12900</v>
      </c>
      <c r="H33" s="36">
        <v>7090</v>
      </c>
      <c r="I33" s="36">
        <f>IF(H33&gt;0,SUM(H$7:H33)-SUM(G$7:G33),0)</f>
      </c>
      <c r="J33" s="118">
        <f>IF(H33&gt;0,IF(K33&gt;0,H33/K33,0),0)</f>
      </c>
      <c r="K33" s="36">
        <v>12900</v>
      </c>
      <c r="L33" s="36">
        <v>15870</v>
      </c>
      <c r="M33" s="21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IF(SUM(D33,H33,L33,)&gt;0,SUM(D33,H33,L33,),0)</f>
      </c>
      <c r="Q33" s="120">
        <f>IF(P33&gt;0,SUM(P$7:P33)-SUM(O$7:O33),0)</f>
      </c>
      <c r="R33" s="118">
        <f>IF(P33&gt;0,IF(O33&gt;0,P33/O33,0),0)</f>
      </c>
      <c r="S33" s="1"/>
      <c r="T33" s="98">
        <f>T32+1</f>
      </c>
      <c r="U33" s="121">
        <f>B33</f>
      </c>
      <c r="V33" s="36">
        <v>12340</v>
      </c>
      <c r="W33" s="36">
        <v>8010</v>
      </c>
      <c r="X33" s="21">
        <f>IF(W33&gt;0,SUM(W$7:W33)-SUM(V$7:V33),0)</f>
      </c>
      <c r="Y33" s="118">
        <f>IF(W33&gt;0,IF(V33&gt;0,W33/V33,0),0)</f>
      </c>
      <c r="Z33" s="36">
        <v>12340</v>
      </c>
      <c r="AA33" s="36">
        <v>7730</v>
      </c>
      <c r="AB33" s="21">
        <f>IF(AA33&gt;0,SUM(AA$7:AA33)-SUM(Z$7:Z33),0)</f>
      </c>
      <c r="AC33" s="118">
        <f>IF(AA33&gt;0,IF(Z33&gt;0,AA33/Z33,0),0)</f>
      </c>
      <c r="AD33" s="36">
        <v>12340</v>
      </c>
      <c r="AE33" s="36">
        <v>6025</v>
      </c>
      <c r="AF33" s="21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IF(SUM(W33,AA33,AE33,)&gt;0,SUM(W33,AA33,AE33),0)</f>
      </c>
      <c r="AJ33" s="120">
        <f>IF(AI33&gt;0,SUM(AI$7:AI33)-SUM(AH$7:AH33),0)</f>
      </c>
      <c r="AK33" s="118">
        <f>IF(AI33&gt;0,IF(AH33&gt;0,AI33/AH33,0),0)</f>
      </c>
      <c r="AL33" s="1"/>
      <c r="AM33" s="98">
        <f>AM32+1</f>
      </c>
      <c r="AN33" s="121">
        <f>U33</f>
      </c>
      <c r="AO33" s="36">
        <v>7700</v>
      </c>
      <c r="AP33" s="36">
        <v>6608</v>
      </c>
      <c r="AQ33" s="36">
        <f>IF(AP33&gt;0,SUM(AP$7:AP33)-SUM(AO$7:AO33),0)</f>
      </c>
      <c r="AR33" s="118">
        <f>IF(AP33&gt;0,IF(AO33&gt;0,AP33/AO33,0),0)</f>
      </c>
      <c r="AS33" s="36">
        <v>7700</v>
      </c>
      <c r="AT33" s="36">
        <v>7339</v>
      </c>
      <c r="AU33" s="21">
        <f>IF(AT33&gt;0,SUM(AT$7:AT33)-SUM(AS$7:AS33),0)</f>
      </c>
      <c r="AV33" s="118">
        <f>IF(AT33&gt;0,IF(AS33&gt;0,AT33/AS33,0),0)</f>
      </c>
      <c r="AW33" s="36">
        <v>7700</v>
      </c>
      <c r="AX33" s="36">
        <v>8171</v>
      </c>
      <c r="AY33" s="21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IF(SUM(AP33,AT33,AX33,)&gt;0,SUM(AP33,AT33,AX33,),0)</f>
      </c>
      <c r="BC33" s="120">
        <f>IF(BB33&gt;0,SUM(BB$7:BB33)-SUM(BA$7:BA33),0)</f>
      </c>
      <c r="BD33" s="118">
        <f>IF(BB33&gt;0,IF(BA33&gt;0,BB33/BA33,0),0)</f>
      </c>
      <c r="BE33" s="1"/>
      <c r="BF33" s="98">
        <f>BF32+1</f>
      </c>
      <c r="BG33" s="121">
        <f>AN33</f>
      </c>
      <c r="BH33" s="36">
        <v>18200</v>
      </c>
      <c r="BI33" s="36">
        <v>15086</v>
      </c>
      <c r="BJ33" s="36">
        <f>IF(BI33&gt;0,SUM(BI$7:BI33)-SUM(BH$7:BH33),0)</f>
      </c>
      <c r="BK33" s="118">
        <f>IF(BI33&gt;0,IF(BH33&gt;0,BI33/BH33,0),0)</f>
      </c>
      <c r="BL33" s="36">
        <v>8000</v>
      </c>
      <c r="BM33" s="36">
        <v>7032</v>
      </c>
      <c r="BN33" s="21">
        <f>IF(BM33&gt;0,SUM(BM$7:BM33)-SUM(BL$7:BL33),0)</f>
      </c>
      <c r="BO33" s="118">
        <f>IF(BM33&gt;0,IF(BL33&gt;0,BM33/BL33,0),0)</f>
      </c>
      <c r="BP33" s="36">
        <v>11000</v>
      </c>
      <c r="BQ33" s="36">
        <v>1035</v>
      </c>
      <c r="BR33" s="21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20">
        <f>IF(BU33&gt;0,SUM(BU$7:BU33)-SUM(BT$7:BT33),0)</f>
      </c>
      <c r="BW33" s="118">
        <f>IF(BU33&gt;0,IF(BT33&gt;0,BU33/BT33,0),0)</f>
      </c>
      <c r="BX33" s="1"/>
      <c r="BY33" s="98">
        <f>BY32+1</f>
      </c>
      <c r="BZ33" s="121">
        <f>BG33</f>
      </c>
      <c r="CA33" s="36">
        <v>5000</v>
      </c>
      <c r="CB33" s="36">
        <v>9882</v>
      </c>
      <c r="CC33" s="21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46</v>
      </c>
      <c r="C34" s="36">
        <v>12900</v>
      </c>
      <c r="D34" s="36">
        <v>6896</v>
      </c>
      <c r="E34" s="21">
        <f>IF(D34&gt;0,SUM(D$7:D34)-SUM(C$7:C34),0)</f>
      </c>
      <c r="F34" s="118">
        <f>IF(D34&gt;0,IF(C34&gt;0,D34/C34,0),0)</f>
      </c>
      <c r="G34" s="36">
        <v>12900</v>
      </c>
      <c r="H34" s="36">
        <v>9501</v>
      </c>
      <c r="I34" s="36">
        <f>IF(H34&gt;0,SUM(H$7:H34)-SUM(G$7:G34),0)</f>
      </c>
      <c r="J34" s="118">
        <f>IF(H34&gt;0,IF(K34&gt;0,H34/K34,0),0)</f>
      </c>
      <c r="K34" s="36">
        <v>12900</v>
      </c>
      <c r="L34" s="36">
        <v>15674</v>
      </c>
      <c r="M34" s="21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IF(SUM(D34,H34,L34,)&gt;0,SUM(D34,H34,L34,),0)</f>
      </c>
      <c r="Q34" s="120">
        <f>IF(P34&gt;0,SUM(P$7:P34)-SUM(O$7:O34),0)</f>
      </c>
      <c r="R34" s="118">
        <f>IF(P34&gt;0,IF(O34&gt;0,P34/O34,0),0)</f>
      </c>
      <c r="S34" s="1"/>
      <c r="T34" s="98">
        <f>T33+1</f>
      </c>
      <c r="U34" s="121">
        <f>B34</f>
      </c>
      <c r="V34" s="36">
        <v>12340</v>
      </c>
      <c r="W34" s="36">
        <v>8826</v>
      </c>
      <c r="X34" s="21">
        <f>IF(W34&gt;0,SUM(W$7:W34)-SUM(V$7:V34),0)</f>
      </c>
      <c r="Y34" s="118">
        <f>IF(W34&gt;0,IF(V34&gt;0,W34/V34,0),0)</f>
      </c>
      <c r="Z34" s="36">
        <v>12340</v>
      </c>
      <c r="AA34" s="36">
        <v>6553</v>
      </c>
      <c r="AB34" s="21">
        <f>IF(AA34&gt;0,SUM(AA$7:AA34)-SUM(Z$7:Z34),0)</f>
      </c>
      <c r="AC34" s="118">
        <f>IF(AA34&gt;0,IF(Z34&gt;0,AA34/Z34,0),0)</f>
      </c>
      <c r="AD34" s="36">
        <v>12340</v>
      </c>
      <c r="AE34" s="36">
        <v>6259</v>
      </c>
      <c r="AF34" s="21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IF(SUM(W34,AA34,AE34,)&gt;0,SUM(W34,AA34,AE34),0)</f>
      </c>
      <c r="AJ34" s="120">
        <f>IF(AI34&gt;0,SUM(AI$7:AI34)-SUM(AH$7:AH34),0)</f>
      </c>
      <c r="AK34" s="118">
        <f>IF(AI34&gt;0,IF(AH34&gt;0,AI34/AH34,0),0)</f>
      </c>
      <c r="AL34" s="1"/>
      <c r="AM34" s="98">
        <f>AM33+1</f>
      </c>
      <c r="AN34" s="121">
        <f>U34</f>
      </c>
      <c r="AO34" s="36">
        <v>7700</v>
      </c>
      <c r="AP34" s="36">
        <v>7476</v>
      </c>
      <c r="AQ34" s="36">
        <f>IF(AP34&gt;0,SUM(AP$7:AP34)-SUM(AO$7:AO34),0)</f>
      </c>
      <c r="AR34" s="118">
        <f>IF(AP34&gt;0,IF(AO34&gt;0,AP34/AO34,0),0)</f>
      </c>
      <c r="AS34" s="36">
        <v>7700</v>
      </c>
      <c r="AT34" s="36">
        <v>6066</v>
      </c>
      <c r="AU34" s="21">
        <f>IF(AT34&gt;0,SUM(AT$7:AT34)-SUM(AS$7:AS34),0)</f>
      </c>
      <c r="AV34" s="118">
        <f>IF(AT34&gt;0,IF(AS34&gt;0,AT34/AS34,0),0)</f>
      </c>
      <c r="AW34" s="36">
        <v>7700</v>
      </c>
      <c r="AX34" s="36">
        <v>6555</v>
      </c>
      <c r="AY34" s="21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IF(SUM(AP34,AT34,AX34,)&gt;0,SUM(AP34,AT34,AX34,),0)</f>
      </c>
      <c r="BC34" s="120">
        <f>IF(BB34&gt;0,SUM(BB$7:BB34)-SUM(BA$7:BA34),0)</f>
      </c>
      <c r="BD34" s="118">
        <f>IF(BB34&gt;0,IF(BA34&gt;0,BB34/BA34,0),0)</f>
      </c>
      <c r="BE34" s="1"/>
      <c r="BF34" s="98">
        <f>BF33+1</f>
      </c>
      <c r="BG34" s="121">
        <f>AN34</f>
      </c>
      <c r="BH34" s="36">
        <v>18200</v>
      </c>
      <c r="BI34" s="36">
        <v>15836</v>
      </c>
      <c r="BJ34" s="36">
        <f>IF(BI34&gt;0,SUM(BI$7:BI34)-SUM(BH$7:BH34),0)</f>
      </c>
      <c r="BK34" s="118">
        <f>IF(BI34&gt;0,IF(BH34&gt;0,BI34/BH34,0),0)</f>
      </c>
      <c r="BL34" s="36">
        <v>8000</v>
      </c>
      <c r="BM34" s="36">
        <v>4265</v>
      </c>
      <c r="BN34" s="21">
        <f>IF(BM34&gt;0,SUM(BM$7:BM34)-SUM(BL$7:BL34),0)</f>
      </c>
      <c r="BO34" s="118">
        <f>IF(BM34&gt;0,IF(BL34&gt;0,BM34/BL34,0),0)</f>
      </c>
      <c r="BP34" s="36">
        <v>11000</v>
      </c>
      <c r="BQ34" s="36">
        <v>1</v>
      </c>
      <c r="BR34" s="21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20">
        <f>IF(BU34&gt;0,SUM(BU$7:BU34)-SUM(BT$7:BT34),0)</f>
      </c>
      <c r="BW34" s="118">
        <f>IF(BU34&gt;0,IF(BT34&gt;0,BU34/BT34,0),0)</f>
      </c>
      <c r="BX34" s="1"/>
      <c r="BY34" s="98">
        <f>BY33+1</f>
      </c>
      <c r="BZ34" s="121">
        <f>BG34</f>
      </c>
      <c r="CA34" s="36">
        <v>5000</v>
      </c>
      <c r="CB34" s="36">
        <v>8822</v>
      </c>
      <c r="CC34" s="21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40</v>
      </c>
      <c r="C35" s="36"/>
      <c r="D35" s="36"/>
      <c r="E35" s="21">
        <f>IF(D35&gt;0,SUM(D$7:D35)-SUM(C$7:C35),0)</f>
      </c>
      <c r="F35" s="118">
        <f>IF(D35&gt;0,IF(C35&gt;0,D35/C35,0),0)</f>
      </c>
      <c r="G35" s="36"/>
      <c r="H35" s="36"/>
      <c r="I35" s="36">
        <f>IF(H35&gt;0,SUM(H$7:H35)-SUM(G$7:G35),0)</f>
      </c>
      <c r="J35" s="118">
        <f>IF(H35&gt;0,IF(K35&gt;0,H35/K35,0),0)</f>
      </c>
      <c r="K35" s="36"/>
      <c r="L35" s="36"/>
      <c r="M35" s="21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IF(SUM(D35,H35,L35,)&gt;0,SUM(D35,H35,L35,),0)</f>
      </c>
      <c r="Q35" s="120">
        <f>IF(P35&gt;0,SUM(P$7:P35)-SUM(O$7:O35),0)</f>
      </c>
      <c r="R35" s="118">
        <f>IF(P35&gt;0,IF(O35&gt;0,P35/O35,0),0)</f>
      </c>
      <c r="S35" s="1"/>
      <c r="T35" s="98">
        <f>T34+1</f>
      </c>
      <c r="U35" s="121">
        <f>B35</f>
      </c>
      <c r="V35" s="36"/>
      <c r="W35" s="36"/>
      <c r="X35" s="21">
        <f>IF(W35&gt;0,SUM(W$7:W35)-SUM(V$7:V35),0)</f>
      </c>
      <c r="Y35" s="118">
        <f>IF(W35&gt;0,IF(V35&gt;0,W35/V35,0),0)</f>
      </c>
      <c r="Z35" s="36"/>
      <c r="AA35" s="36"/>
      <c r="AB35" s="21">
        <f>IF(AA35&gt;0,SUM(AA$7:AA35)-SUM(Z$7:Z35),0)</f>
      </c>
      <c r="AC35" s="118">
        <f>IF(AA35&gt;0,IF(Z35&gt;0,AA35/Z35,0),0)</f>
      </c>
      <c r="AD35" s="36"/>
      <c r="AE35" s="36"/>
      <c r="AF35" s="21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IF(SUM(W35,AA35,AE35,)&gt;0,SUM(W35,AA35,AE35),0)</f>
      </c>
      <c r="AJ35" s="120">
        <f>IF(AI35&gt;0,SUM(AI$7:AI35)-SUM(AH$7:AH35),0)</f>
      </c>
      <c r="AK35" s="118">
        <f>IF(AI35&gt;0,IF(AH35&gt;0,AI35/AH35,0),0)</f>
      </c>
      <c r="AL35" s="1"/>
      <c r="AM35" s="98">
        <f>AM34+1</f>
      </c>
      <c r="AN35" s="121">
        <f>U35</f>
      </c>
      <c r="AO35" s="36"/>
      <c r="AP35" s="36"/>
      <c r="AQ35" s="36">
        <f>IF(AP35&gt;0,SUM(AP$7:AP35)-SUM(AO$7:AO35),0)</f>
      </c>
      <c r="AR35" s="118">
        <f>IF(AP35&gt;0,IF(AO35&gt;0,AP35/AO35,0),0)</f>
      </c>
      <c r="AS35" s="36"/>
      <c r="AT35" s="36"/>
      <c r="AU35" s="21">
        <f>IF(AT35&gt;0,SUM(AT$7:AT35)-SUM(AS$7:AS35),0)</f>
      </c>
      <c r="AV35" s="118">
        <f>IF(AT35&gt;0,IF(AS35&gt;0,AT35/AS35,0),0)</f>
      </c>
      <c r="AW35" s="36"/>
      <c r="AX35" s="36"/>
      <c r="AY35" s="21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IF(SUM(AP35,AT35,AX35,)&gt;0,SUM(AP35,AT35,AX35,),0)</f>
      </c>
      <c r="BC35" s="120">
        <f>IF(BB35&gt;0,SUM(BB$7:BB35)-SUM(BA$7:BA35),0)</f>
      </c>
      <c r="BD35" s="118">
        <f>IF(BB35&gt;0,IF(BA35&gt;0,BB35/BA35,0),0)</f>
      </c>
      <c r="BE35" s="1"/>
      <c r="BF35" s="98">
        <f>BF34+1</f>
      </c>
      <c r="BG35" s="121">
        <f>AN35</f>
      </c>
      <c r="BH35" s="36"/>
      <c r="BI35" s="36"/>
      <c r="BJ35" s="36">
        <f>IF(BI35&gt;0,SUM(BI$7:BI35)-SUM(BH$7:BH35),0)</f>
      </c>
      <c r="BK35" s="118">
        <f>IF(BI35&gt;0,IF(BH35&gt;0,BI35/BH35,0),0)</f>
      </c>
      <c r="BL35" s="36"/>
      <c r="BM35" s="36"/>
      <c r="BN35" s="21">
        <f>IF(BM35&gt;0,SUM(BM$7:BM35)-SUM(BL$7:BL35),0)</f>
      </c>
      <c r="BO35" s="118">
        <f>IF(BM35&gt;0,IF(BL35&gt;0,BM35/BL35,0),0)</f>
      </c>
      <c r="BP35" s="36"/>
      <c r="BQ35" s="36"/>
      <c r="BR35" s="21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20">
        <f>IF(BU35&gt;0,SUM(BU$7:BU35)-SUM(BT$7:BT35),0)</f>
      </c>
      <c r="BW35" s="118">
        <f>IF(BU35&gt;0,IF(BT35&gt;0,BU35/BT35,0),0)</f>
      </c>
      <c r="BX35" s="1"/>
      <c r="BY35" s="98">
        <f>BY34+1</f>
      </c>
      <c r="BZ35" s="121">
        <f>BG35</f>
      </c>
      <c r="CA35" s="36"/>
      <c r="CB35" s="36"/>
      <c r="CC35" s="21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41</v>
      </c>
      <c r="C36" s="36"/>
      <c r="D36" s="36"/>
      <c r="E36" s="21">
        <f>IF(D36&gt;0,SUM(D$7:D36)-SUM(C$7:C36),0)</f>
      </c>
      <c r="F36" s="118">
        <f>IF(D36&gt;0,IF(C36&gt;0,D36/C36,0),0)</f>
      </c>
      <c r="G36" s="36"/>
      <c r="H36" s="36"/>
      <c r="I36" s="36">
        <f>IF(H36&gt;0,SUM(H$7:H36)-SUM(G$7:G36),0)</f>
      </c>
      <c r="J36" s="118">
        <f>IF(H36&gt;0,IF(K36&gt;0,H36/K36,0),0)</f>
      </c>
      <c r="K36" s="36"/>
      <c r="L36" s="36"/>
      <c r="M36" s="21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IF(SUM(D36,H36,L36,)&gt;0,SUM(D36,H36,L36,),0)</f>
      </c>
      <c r="Q36" s="120">
        <f>IF(P36&gt;0,SUM(P$7:P36)-SUM(O$7:O36),0)</f>
      </c>
      <c r="R36" s="118">
        <f>IF(P36&gt;0,IF(O36&gt;0,P36/O36,0),0)</f>
      </c>
      <c r="S36" s="1"/>
      <c r="T36" s="98">
        <f>T35+1</f>
      </c>
      <c r="U36" s="121">
        <f>B36</f>
      </c>
      <c r="V36" s="36"/>
      <c r="W36" s="36"/>
      <c r="X36" s="21">
        <f>IF(W36&gt;0,SUM(W$7:W36)-SUM(V$7:V36),0)</f>
      </c>
      <c r="Y36" s="118">
        <f>IF(W36&gt;0,IF(V36&gt;0,W36/V36,0),0)</f>
      </c>
      <c r="Z36" s="36"/>
      <c r="AA36" s="36"/>
      <c r="AB36" s="21">
        <f>IF(AA36&gt;0,SUM(AA$7:AA36)-SUM(Z$7:Z36),0)</f>
      </c>
      <c r="AC36" s="118">
        <f>IF(AA36&gt;0,IF(Z36&gt;0,AA36/Z36,0),0)</f>
      </c>
      <c r="AD36" s="36"/>
      <c r="AE36" s="36"/>
      <c r="AF36" s="21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IF(SUM(W36,AA36,AE36,)&gt;0,SUM(W36,AA36,AE36),0)</f>
      </c>
      <c r="AJ36" s="120">
        <f>IF(AI36&gt;0,SUM(AI$7:AI36)-SUM(AH$7:AH36),0)</f>
      </c>
      <c r="AK36" s="118">
        <f>IF(AI36&gt;0,IF(AH36&gt;0,AI36/AH36,0),0)</f>
      </c>
      <c r="AL36" s="1"/>
      <c r="AM36" s="98">
        <f>AM35+1</f>
      </c>
      <c r="AN36" s="121">
        <f>U36</f>
      </c>
      <c r="AO36" s="36"/>
      <c r="AP36" s="36"/>
      <c r="AQ36" s="36">
        <f>IF(AP36&gt;0,SUM(AP$7:AP36)-SUM(AO$7:AO36),0)</f>
      </c>
      <c r="AR36" s="118">
        <f>IF(AP36&gt;0,IF(AO36&gt;0,AP36/AO36,0),0)</f>
      </c>
      <c r="AS36" s="36"/>
      <c r="AT36" s="36"/>
      <c r="AU36" s="21">
        <f>IF(AT36&gt;0,SUM(AT$7:AT36)-SUM(AS$7:AS36),0)</f>
      </c>
      <c r="AV36" s="118">
        <f>IF(AT36&gt;0,IF(AS36&gt;0,AT36/AS36,0),0)</f>
      </c>
      <c r="AW36" s="36"/>
      <c r="AX36" s="36"/>
      <c r="AY36" s="21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IF(SUM(AP36,AT36,AX36,)&gt;0,SUM(AP36,AT36,AX36,),0)</f>
      </c>
      <c r="BC36" s="120">
        <f>IF(BB36&gt;0,SUM(BB$7:BB36)-SUM(BA$7:BA36),0)</f>
      </c>
      <c r="BD36" s="118">
        <f>IF(BB36&gt;0,IF(BA36&gt;0,BB36/BA36,0),0)</f>
      </c>
      <c r="BE36" s="1"/>
      <c r="BF36" s="98">
        <f>BF35+1</f>
      </c>
      <c r="BG36" s="121">
        <f>AN36</f>
      </c>
      <c r="BH36" s="36"/>
      <c r="BI36" s="36"/>
      <c r="BJ36" s="36">
        <f>IF(BI36&gt;0,SUM(BI$7:BI36)-SUM(BH$7:BH36),0)</f>
      </c>
      <c r="BK36" s="118">
        <f>IF(BI36&gt;0,IF(BH36&gt;0,BI36/BH36,0),0)</f>
      </c>
      <c r="BL36" s="36"/>
      <c r="BM36" s="36"/>
      <c r="BN36" s="21">
        <f>IF(BM36&gt;0,SUM(BM$7:BM36)-SUM(BL$7:BL36),0)</f>
      </c>
      <c r="BO36" s="118">
        <f>IF(BM36&gt;0,IF(BL36&gt;0,BM36/BL36,0),0)</f>
      </c>
      <c r="BP36" s="36"/>
      <c r="BQ36" s="36"/>
      <c r="BR36" s="21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20">
        <f>IF(BU36&gt;0,SUM(BU$7:BU36)-SUM(BT$7:BT36),0)</f>
      </c>
      <c r="BW36" s="118">
        <f>IF(BU36&gt;0,IF(BT36&gt;0,BU36/BT36,0),0)</f>
      </c>
      <c r="BX36" s="1"/>
      <c r="BY36" s="98">
        <f>BY35+1</f>
      </c>
      <c r="BZ36" s="121">
        <f>BG36</f>
      </c>
      <c r="CA36" s="36"/>
      <c r="CB36" s="36"/>
      <c r="CC36" s="21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v>31</v>
      </c>
      <c r="B37" s="117" t="s">
        <v>42</v>
      </c>
      <c r="C37" s="36"/>
      <c r="D37" s="36"/>
      <c r="E37" s="21">
        <f>IF(D37&gt;0,SUM(D$7:D37)-SUM(C$7:C37),0)</f>
      </c>
      <c r="F37" s="118">
        <f>IF(D37&gt;0,IF(C37&gt;0,D37/C37,0),0)</f>
      </c>
      <c r="G37" s="36"/>
      <c r="H37" s="36"/>
      <c r="I37" s="36">
        <f>IF(H37&gt;0,SUM(H$7:H37)-SUM(G$7:G37),0)</f>
      </c>
      <c r="J37" s="118">
        <f>IF(H37&gt;0,IF(G37&gt;0,H37/G37,0),0)</f>
      </c>
      <c r="K37" s="36"/>
      <c r="L37" s="36"/>
      <c r="M37" s="21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IF(SUM(D37,H37,L37,)&gt;0,SUM(D37,H37,L37,),0)</f>
      </c>
      <c r="Q37" s="120">
        <f>IF(P37&gt;0,SUM(P$7:P37)-SUM(O$7:O37),0)</f>
      </c>
      <c r="R37" s="118">
        <f>IF(P37&gt;0,IF(O37&gt;0,P37/O37,0),0)</f>
      </c>
      <c r="S37" s="1"/>
      <c r="T37" s="98">
        <v>31</v>
      </c>
      <c r="U37" s="121">
        <f>B37</f>
      </c>
      <c r="V37" s="36"/>
      <c r="W37" s="36"/>
      <c r="X37" s="21">
        <f>IF(W37&gt;0,SUM(W$7:W37)-SUM(V$7:V37),0)</f>
      </c>
      <c r="Y37" s="118">
        <f>IF(W37&gt;0,IF(V37&gt;0,W37/V37,0),0)</f>
      </c>
      <c r="Z37" s="36"/>
      <c r="AA37" s="36"/>
      <c r="AB37" s="21">
        <f>IF(AA37&gt;0,SUM(AA$7:AA37)-SUM(Z$7:Z37),0)</f>
      </c>
      <c r="AC37" s="118">
        <f>IF(AA37&gt;0,IF(Z37&gt;0,AA37/Z37,0),0)</f>
      </c>
      <c r="AD37" s="36"/>
      <c r="AE37" s="36"/>
      <c r="AF37" s="21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IF(SUM(W37,AA37,AE37,)&gt;0,SUM(W37,AA37,AE37),0)</f>
      </c>
      <c r="AJ37" s="120">
        <f>IF(AI37&gt;0,SUM(AI$7:AI37)-SUM(AH$7:AH37),0)</f>
      </c>
      <c r="AK37" s="118">
        <f>IF(AI37&gt;0,IF(AH37&gt;0,AI37/AH37,0),0)</f>
      </c>
      <c r="AL37" s="1"/>
      <c r="AM37" s="98">
        <v>31</v>
      </c>
      <c r="AN37" s="121">
        <f>U37</f>
      </c>
      <c r="AO37" s="36"/>
      <c r="AP37" s="36"/>
      <c r="AQ37" s="36">
        <f>IF(AP37&gt;0,SUM(AP$7:AP37)-SUM(AO$7:AO37),0)</f>
      </c>
      <c r="AR37" s="118">
        <f>IF(AP37&gt;0,IF(AO37&gt;0,AP37/AO37,0),0)</f>
      </c>
      <c r="AS37" s="36"/>
      <c r="AT37" s="36"/>
      <c r="AU37" s="21">
        <f>IF(AT37&gt;0,SUM(AT$7:AT37)-SUM(AS$7:AS37),0)</f>
      </c>
      <c r="AV37" s="118">
        <f>IF(AT37&gt;0,IF(AS37&gt;0,AT37/AS37,0),0)</f>
      </c>
      <c r="AW37" s="36"/>
      <c r="AX37" s="36"/>
      <c r="AY37" s="21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IF(SUM(AP37,AT37,AX37,)&gt;0,SUM(AP37,AT37,AX37,),0)</f>
      </c>
      <c r="BC37" s="120">
        <f>IF(BB37&gt;0,SUM(BB$7:BB37)-SUM(BA$7:BA37),0)</f>
      </c>
      <c r="BD37" s="118">
        <f>IF(BB37&gt;0,IF(BA37&gt;0,BB37/BA37,0),0)</f>
      </c>
      <c r="BE37" s="1"/>
      <c r="BF37" s="98">
        <v>31</v>
      </c>
      <c r="BG37" s="121">
        <f>AN37</f>
      </c>
      <c r="BH37" s="36"/>
      <c r="BI37" s="36"/>
      <c r="BJ37" s="36">
        <f>IF(BI37&gt;0,SUM(BI$7:BI37)-SUM(BH$7:BH37),0)</f>
      </c>
      <c r="BK37" s="118">
        <f>IF(BI37&gt;0,IF(BH37&gt;0,BI37/BH37,0),0)</f>
      </c>
      <c r="BL37" s="36"/>
      <c r="BM37" s="36"/>
      <c r="BN37" s="21">
        <f>IF(BM37&gt;0,SUM(BM$7:BM37)-SUM(BL$7:BL37),0)</f>
      </c>
      <c r="BO37" s="118">
        <f>IF(BM37&gt;0,IF(BL37&gt;0,BM37/BL37,0),0)</f>
      </c>
      <c r="BP37" s="36"/>
      <c r="BQ37" s="36"/>
      <c r="BR37" s="21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20">
        <f>IF(BU37&gt;0,SUM(BU$7:BU37)-SUM(BT$7:BT37),0)</f>
      </c>
      <c r="BW37" s="118">
        <f>IF(BU37&gt;0,IF(BT37&gt;0,BU37/BT37,0),0)</f>
      </c>
      <c r="BX37" s="1"/>
      <c r="BY37" s="98">
        <v>31</v>
      </c>
      <c r="BZ37" s="121">
        <f>BG37</f>
      </c>
      <c r="CA37" s="36"/>
      <c r="CB37" s="36"/>
      <c r="CC37" s="21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18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24" t="s">
        <v>30</v>
      </c>
      <c r="U38" s="125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24" t="s">
        <v>30</v>
      </c>
      <c r="AN38" s="125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9">
        <f>SUM(AT7:AT37)</f>
      </c>
      <c r="AU38" s="21">
        <f>IF(AT38&gt;0,SUM(AT$7:AT38)-SUM(AS$7:AS38),0)</f>
      </c>
      <c r="AV38" s="130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24" t="s">
        <v>30</v>
      </c>
      <c r="BG38" s="125"/>
      <c r="BH38" s="3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24" t="s">
        <v>30</v>
      </c>
      <c r="BZ38" s="125"/>
      <c r="CA38" s="126">
        <f>SUM(CA7:CA37)</f>
      </c>
      <c r="CB38" s="126">
        <f>SUM(CB7:CB37)</f>
      </c>
      <c r="CC38" s="21">
        <f>CB38-CA38</f>
      </c>
      <c r="CD38" s="127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2"/>
      <c r="G39" s="4"/>
      <c r="H39" s="4"/>
      <c r="I39" s="4"/>
      <c r="J39" s="92"/>
      <c r="K39" s="4"/>
      <c r="L39" s="4"/>
      <c r="M39" s="4"/>
      <c r="N39" s="92"/>
      <c r="O39" s="38">
        <f>SUM(O38/0.74)</f>
      </c>
      <c r="P39" s="38">
        <f>SUM(P38/0.74)</f>
      </c>
      <c r="Q39" s="4"/>
      <c r="R39" s="92"/>
      <c r="S39" s="1"/>
      <c r="T39" s="4"/>
      <c r="U39" s="1"/>
      <c r="V39" s="4"/>
      <c r="W39" s="4"/>
      <c r="X39" s="4"/>
      <c r="Y39" s="92"/>
      <c r="Z39" s="4"/>
      <c r="AA39" s="4"/>
      <c r="AB39" s="4"/>
      <c r="AC39" s="92"/>
      <c r="AD39" s="4"/>
      <c r="AE39" s="4"/>
      <c r="AF39" s="4"/>
      <c r="AG39" s="92"/>
      <c r="AH39" s="38">
        <f>SUM(AH38/0.74)</f>
      </c>
      <c r="AI39" s="38">
        <f>SUM(AI38/0.74)</f>
      </c>
      <c r="AJ39" s="4"/>
      <c r="AK39" s="92"/>
      <c r="AL39" s="1"/>
      <c r="AM39" s="4"/>
      <c r="AN39" s="1"/>
      <c r="AO39" s="4"/>
      <c r="AP39" s="4"/>
      <c r="AQ39" s="4"/>
      <c r="AR39" s="92"/>
      <c r="AS39" s="4"/>
      <c r="AT39" s="4"/>
      <c r="AU39" s="38"/>
      <c r="AV39" s="92"/>
      <c r="AW39" s="4"/>
      <c r="AX39" s="4"/>
      <c r="AY39" s="4"/>
      <c r="AZ39" s="92"/>
      <c r="BA39" s="38">
        <f>SUM(BA38/0.74)</f>
      </c>
      <c r="BB39" s="38">
        <f>SUM(BB38/0.74)</f>
      </c>
      <c r="BC39" s="4"/>
      <c r="BD39" s="92"/>
      <c r="BE39" s="1"/>
      <c r="BF39" s="4"/>
      <c r="BG39" s="1"/>
      <c r="BH39" s="4"/>
      <c r="BI39" s="4"/>
      <c r="BJ39" s="4"/>
      <c r="BK39" s="92"/>
      <c r="BL39" s="4"/>
      <c r="BM39" s="4"/>
      <c r="BN39" s="4"/>
      <c r="BO39" s="92"/>
      <c r="BP39" s="4"/>
      <c r="BQ39" s="4"/>
      <c r="BR39" s="4"/>
      <c r="BS39" s="92"/>
      <c r="BT39" s="38">
        <f>SUM(BT38/0.74)</f>
      </c>
      <c r="BU39" s="38">
        <f>SUM(BU38/0.74)</f>
      </c>
      <c r="BV39" s="4"/>
      <c r="BW39" s="92"/>
      <c r="BX39" s="1"/>
      <c r="BY39" s="4"/>
      <c r="BZ39" s="1"/>
      <c r="CA39" s="38">
        <f>SUM(CA38/0.74)</f>
      </c>
      <c r="CB39" s="38">
        <f>SUM(CB38/0.74)</f>
      </c>
      <c r="CC39" s="4"/>
      <c r="CD39" s="92"/>
    </row>
    <row x14ac:dyDescent="0.25" r="40" customHeight="1" ht="18.75">
      <c r="A40" s="4"/>
      <c r="B40" s="1"/>
      <c r="C40" s="4"/>
      <c r="D40" s="4"/>
      <c r="E40" s="4"/>
      <c r="F40" s="92"/>
      <c r="G40" s="4"/>
      <c r="H40" s="4"/>
      <c r="I40" s="4"/>
      <c r="J40" s="92"/>
      <c r="K40" s="4"/>
      <c r="L40" s="4"/>
      <c r="M40" s="4"/>
      <c r="N40" s="92"/>
      <c r="O40" s="4"/>
      <c r="P40" s="4"/>
      <c r="Q40" s="4"/>
      <c r="R40" s="92"/>
      <c r="S40" s="1"/>
      <c r="T40" s="4"/>
      <c r="U40" s="1"/>
      <c r="V40" s="4"/>
      <c r="W40" s="4"/>
      <c r="X40" s="4"/>
      <c r="Y40" s="92"/>
      <c r="Z40" s="4"/>
      <c r="AA40" s="4"/>
      <c r="AB40" s="4"/>
      <c r="AC40" s="92"/>
      <c r="AD40" s="4"/>
      <c r="AE40" s="4"/>
      <c r="AF40" s="4"/>
      <c r="AG40" s="92"/>
      <c r="AH40" s="4"/>
      <c r="AI40" s="4"/>
      <c r="AJ40" s="4"/>
      <c r="AK40" s="92"/>
      <c r="AL40" s="1"/>
      <c r="AM40" s="4"/>
      <c r="AN40" s="1"/>
      <c r="AO40" s="4"/>
      <c r="AP40" s="4"/>
      <c r="AQ40" s="4"/>
      <c r="AR40" s="92"/>
      <c r="AS40" s="4"/>
      <c r="AT40" s="4"/>
      <c r="AU40" s="38"/>
      <c r="AV40" s="92"/>
      <c r="AW40" s="4"/>
      <c r="AX40" s="4"/>
      <c r="AY40" s="4"/>
      <c r="AZ40" s="92"/>
      <c r="BA40" s="4"/>
      <c r="BB40" s="4"/>
      <c r="BC40" s="4"/>
      <c r="BD40" s="92"/>
      <c r="BE40" s="1"/>
      <c r="BF40" s="4"/>
      <c r="BG40" s="1"/>
      <c r="BH40" s="4"/>
      <c r="BI40" s="4"/>
      <c r="BJ40" s="4"/>
      <c r="BK40" s="92"/>
      <c r="BL40" s="4"/>
      <c r="BM40" s="4"/>
      <c r="BN40" s="4"/>
      <c r="BO40" s="92"/>
      <c r="BP40" s="4"/>
      <c r="BQ40" s="4"/>
      <c r="BR40" s="4"/>
      <c r="BS40" s="92"/>
      <c r="BT40" s="4"/>
      <c r="BU40" s="4"/>
      <c r="BV40" s="4"/>
      <c r="BW40" s="92"/>
      <c r="BX40" s="1"/>
      <c r="BY40" s="4"/>
      <c r="BZ40" s="1"/>
      <c r="CA40" s="4"/>
      <c r="CB40" s="4"/>
      <c r="CC40" s="4"/>
      <c r="CD40" s="92"/>
    </row>
    <row x14ac:dyDescent="0.25" r="41" customHeight="1" ht="18.75">
      <c r="A41" s="4"/>
      <c r="B41" s="1"/>
      <c r="C41" s="4"/>
      <c r="D41" s="4"/>
      <c r="E41" s="4"/>
      <c r="F41" s="92"/>
      <c r="G41" s="4"/>
      <c r="H41" s="4"/>
      <c r="I41" s="4"/>
      <c r="J41" s="92"/>
      <c r="K41" s="4"/>
      <c r="L41" s="4"/>
      <c r="M41" s="4"/>
      <c r="N41" s="92"/>
      <c r="O41" s="4"/>
      <c r="P41" s="4"/>
      <c r="Q41" s="4"/>
      <c r="R41" s="92"/>
      <c r="S41" s="1"/>
      <c r="T41" s="4"/>
      <c r="U41" s="1"/>
      <c r="V41" s="4"/>
      <c r="W41" s="4"/>
      <c r="X41" s="4"/>
      <c r="Y41" s="92"/>
      <c r="Z41" s="4"/>
      <c r="AA41" s="4"/>
      <c r="AB41" s="4"/>
      <c r="AC41" s="92"/>
      <c r="AD41" s="4"/>
      <c r="AE41" s="4"/>
      <c r="AF41" s="4"/>
      <c r="AG41" s="92"/>
      <c r="AH41" s="4"/>
      <c r="AI41" s="4"/>
      <c r="AJ41" s="4"/>
      <c r="AK41" s="92"/>
      <c r="AL41" s="1"/>
      <c r="AM41" s="4"/>
      <c r="AN41" s="1"/>
      <c r="AO41" s="4"/>
      <c r="AP41" s="4"/>
      <c r="AQ41" s="4"/>
      <c r="AR41" s="92"/>
      <c r="AS41" s="4"/>
      <c r="AT41" s="4"/>
      <c r="AU41" s="38"/>
      <c r="AV41" s="92"/>
      <c r="AW41" s="4"/>
      <c r="AX41" s="4"/>
      <c r="AY41" s="4"/>
      <c r="AZ41" s="92"/>
      <c r="BA41" s="4"/>
      <c r="BB41" s="4"/>
      <c r="BC41" s="4"/>
      <c r="BD41" s="92"/>
      <c r="BE41" s="1"/>
      <c r="BF41" s="4"/>
      <c r="BG41" s="1"/>
      <c r="BH41" s="4"/>
      <c r="BI41" s="4"/>
      <c r="BJ41" s="4"/>
      <c r="BK41" s="92"/>
      <c r="BL41" s="4"/>
      <c r="BM41" s="4"/>
      <c r="BN41" s="4"/>
      <c r="BO41" s="92"/>
      <c r="BP41" s="4"/>
      <c r="BQ41" s="4"/>
      <c r="BR41" s="4"/>
      <c r="BS41" s="92"/>
      <c r="BT41" s="4"/>
      <c r="BU41" s="4"/>
      <c r="BV41" s="4"/>
      <c r="BW41" s="92"/>
      <c r="BX41" s="1"/>
      <c r="BY41" s="4"/>
      <c r="BZ41" s="1"/>
      <c r="CA41" s="4"/>
      <c r="CB41" s="4"/>
      <c r="CC41" s="4"/>
      <c r="CD41" s="92"/>
    </row>
    <row x14ac:dyDescent="0.25" r="42" customHeight="1" ht="18.75">
      <c r="A42" s="4"/>
      <c r="B42" s="1"/>
      <c r="C42" s="4"/>
      <c r="D42" s="4"/>
      <c r="E42" s="4"/>
      <c r="F42" s="92"/>
      <c r="G42" s="4"/>
      <c r="H42" s="4"/>
      <c r="I42" s="4"/>
      <c r="J42" s="92"/>
      <c r="K42" s="4"/>
      <c r="L42" s="4"/>
      <c r="M42" s="4"/>
      <c r="N42" s="92"/>
      <c r="O42" s="4"/>
      <c r="P42" s="4"/>
      <c r="Q42" s="4"/>
      <c r="R42" s="92"/>
      <c r="S42" s="1"/>
      <c r="T42" s="4"/>
      <c r="U42" s="1"/>
      <c r="V42" s="4"/>
      <c r="W42" s="4"/>
      <c r="X42" s="4"/>
      <c r="Y42" s="92"/>
      <c r="Z42" s="4"/>
      <c r="AA42" s="4"/>
      <c r="AB42" s="4"/>
      <c r="AC42" s="92"/>
      <c r="AD42" s="4"/>
      <c r="AE42" s="4"/>
      <c r="AF42" s="4"/>
      <c r="AG42" s="92"/>
      <c r="AH42" s="4"/>
      <c r="AI42" s="4"/>
      <c r="AJ42" s="4"/>
      <c r="AK42" s="92"/>
      <c r="AL42" s="1"/>
      <c r="AM42" s="4"/>
      <c r="AN42" s="1"/>
      <c r="AO42" s="4"/>
      <c r="AP42" s="4"/>
      <c r="AQ42" s="4"/>
      <c r="AR42" s="92"/>
      <c r="AS42" s="4"/>
      <c r="AT42" s="4"/>
      <c r="AU42" s="38"/>
      <c r="AV42" s="92"/>
      <c r="AW42" s="4"/>
      <c r="AX42" s="4"/>
      <c r="AY42" s="4"/>
      <c r="AZ42" s="92"/>
      <c r="BA42" s="4"/>
      <c r="BB42" s="4"/>
      <c r="BC42" s="4"/>
      <c r="BD42" s="92"/>
      <c r="BE42" s="1"/>
      <c r="BF42" s="4"/>
      <c r="BG42" s="1"/>
      <c r="BH42" s="4"/>
      <c r="BI42" s="4"/>
      <c r="BJ42" s="4"/>
      <c r="BK42" s="92"/>
      <c r="BL42" s="4"/>
      <c r="BM42" s="4"/>
      <c r="BN42" s="4"/>
      <c r="BO42" s="92"/>
      <c r="BP42" s="4"/>
      <c r="BQ42" s="4"/>
      <c r="BR42" s="4"/>
      <c r="BS42" s="92"/>
      <c r="BT42" s="4"/>
      <c r="BU42" s="4"/>
      <c r="BV42" s="4"/>
      <c r="BW42" s="92"/>
      <c r="BX42" s="1"/>
      <c r="BY42" s="4"/>
      <c r="BZ42" s="1"/>
      <c r="CA42" s="4"/>
      <c r="CB42" s="4"/>
      <c r="CC42" s="4"/>
      <c r="CD42" s="92"/>
    </row>
    <row x14ac:dyDescent="0.25" r="43" customHeight="1" ht="18.75">
      <c r="A43" s="4"/>
      <c r="B43" s="1"/>
      <c r="C43" s="4"/>
      <c r="D43" s="4"/>
      <c r="E43" s="4"/>
      <c r="F43" s="92"/>
      <c r="G43" s="4"/>
      <c r="H43" s="4"/>
      <c r="I43" s="4"/>
      <c r="J43" s="92"/>
      <c r="K43" s="4"/>
      <c r="L43" s="4"/>
      <c r="M43" s="4"/>
      <c r="N43" s="92"/>
      <c r="O43" s="4"/>
      <c r="P43" s="4"/>
      <c r="Q43" s="4"/>
      <c r="R43" s="92"/>
      <c r="S43" s="1"/>
      <c r="T43" s="4"/>
      <c r="U43" s="1"/>
      <c r="V43" s="4"/>
      <c r="W43" s="4"/>
      <c r="X43" s="4"/>
      <c r="Y43" s="92"/>
      <c r="Z43" s="4"/>
      <c r="AA43" s="4"/>
      <c r="AB43" s="4"/>
      <c r="AC43" s="92"/>
      <c r="AD43" s="4"/>
      <c r="AE43" s="4"/>
      <c r="AF43" s="4"/>
      <c r="AG43" s="92"/>
      <c r="AH43" s="4"/>
      <c r="AI43" s="4"/>
      <c r="AJ43" s="4"/>
      <c r="AK43" s="92"/>
      <c r="AL43" s="1"/>
      <c r="AM43" s="4"/>
      <c r="AN43" s="1"/>
      <c r="AO43" s="4"/>
      <c r="AP43" s="4"/>
      <c r="AQ43" s="4"/>
      <c r="AR43" s="92"/>
      <c r="AS43" s="4"/>
      <c r="AT43" s="4"/>
      <c r="AU43" s="38"/>
      <c r="AV43" s="92"/>
      <c r="AW43" s="4"/>
      <c r="AX43" s="4"/>
      <c r="AY43" s="4"/>
      <c r="AZ43" s="92"/>
      <c r="BA43" s="4"/>
      <c r="BB43" s="4"/>
      <c r="BC43" s="4"/>
      <c r="BD43" s="92"/>
      <c r="BE43" s="1"/>
      <c r="BF43" s="4"/>
      <c r="BG43" s="1"/>
      <c r="BH43" s="4"/>
      <c r="BI43" s="4"/>
      <c r="BJ43" s="4"/>
      <c r="BK43" s="92"/>
      <c r="BL43" s="4"/>
      <c r="BM43" s="4"/>
      <c r="BN43" s="4"/>
      <c r="BO43" s="92"/>
      <c r="BP43" s="4"/>
      <c r="BQ43" s="4"/>
      <c r="BR43" s="4"/>
      <c r="BS43" s="92"/>
      <c r="BT43" s="4"/>
      <c r="BU43" s="4"/>
      <c r="BV43" s="4"/>
      <c r="BW43" s="92"/>
      <c r="BX43" s="1"/>
      <c r="BY43" s="4"/>
      <c r="BZ43" s="1"/>
      <c r="CA43" s="4"/>
      <c r="CB43" s="4"/>
      <c r="CC43" s="4"/>
      <c r="CD43" s="92"/>
    </row>
    <row x14ac:dyDescent="0.25" r="44" customHeight="1" ht="18.75">
      <c r="A44" s="4"/>
      <c r="B44" s="1"/>
      <c r="C44" s="4"/>
      <c r="D44" s="4"/>
      <c r="E44" s="4"/>
      <c r="F44" s="92"/>
      <c r="G44" s="4"/>
      <c r="H44" s="4"/>
      <c r="I44" s="4"/>
      <c r="J44" s="92"/>
      <c r="K44" s="4"/>
      <c r="L44" s="4"/>
      <c r="M44" s="4"/>
      <c r="N44" s="92"/>
      <c r="O44" s="4"/>
      <c r="P44" s="4"/>
      <c r="Q44" s="4"/>
      <c r="R44" s="92"/>
      <c r="S44" s="1"/>
      <c r="T44" s="4"/>
      <c r="U44" s="1"/>
      <c r="V44" s="4"/>
      <c r="W44" s="4"/>
      <c r="X44" s="4"/>
      <c r="Y44" s="92"/>
      <c r="Z44" s="4"/>
      <c r="AA44" s="4"/>
      <c r="AB44" s="4"/>
      <c r="AC44" s="92"/>
      <c r="AD44" s="4"/>
      <c r="AE44" s="4"/>
      <c r="AF44" s="4"/>
      <c r="AG44" s="92"/>
      <c r="AH44" s="4"/>
      <c r="AI44" s="4"/>
      <c r="AJ44" s="4"/>
      <c r="AK44" s="92"/>
      <c r="AL44" s="1"/>
      <c r="AM44" s="4"/>
      <c r="AN44" s="1"/>
      <c r="AO44" s="4"/>
      <c r="AP44" s="4"/>
      <c r="AQ44" s="4"/>
      <c r="AR44" s="92"/>
      <c r="AS44" s="4"/>
      <c r="AT44" s="4"/>
      <c r="AU44" s="38"/>
      <c r="AV44" s="92"/>
      <c r="AW44" s="4"/>
      <c r="AX44" s="4"/>
      <c r="AY44" s="4"/>
      <c r="AZ44" s="92"/>
      <c r="BA44" s="4"/>
      <c r="BB44" s="4"/>
      <c r="BC44" s="4"/>
      <c r="BD44" s="92"/>
      <c r="BE44" s="1"/>
      <c r="BF44" s="4"/>
      <c r="BG44" s="1"/>
      <c r="BH44" s="4"/>
      <c r="BI44" s="4"/>
      <c r="BJ44" s="4"/>
      <c r="BK44" s="92"/>
      <c r="BL44" s="4"/>
      <c r="BM44" s="4"/>
      <c r="BN44" s="4"/>
      <c r="BO44" s="92"/>
      <c r="BP44" s="4"/>
      <c r="BQ44" s="4"/>
      <c r="BR44" s="4"/>
      <c r="BS44" s="92"/>
      <c r="BT44" s="4"/>
      <c r="BU44" s="4"/>
      <c r="BV44" s="4"/>
      <c r="BW44" s="92"/>
      <c r="BX44" s="1"/>
      <c r="BY44" s="4"/>
      <c r="BZ44" s="1"/>
      <c r="CA44" s="4"/>
      <c r="CB44" s="4"/>
      <c r="CC44" s="4"/>
      <c r="CD44" s="92"/>
    </row>
    <row x14ac:dyDescent="0.25" r="45" customHeight="1" ht="18.75">
      <c r="A45" s="4"/>
      <c r="B45" s="1"/>
      <c r="C45" s="4"/>
      <c r="D45" s="4"/>
      <c r="E45" s="4"/>
      <c r="F45" s="92"/>
      <c r="G45" s="4"/>
      <c r="H45" s="4"/>
      <c r="I45" s="4"/>
      <c r="J45" s="92"/>
      <c r="K45" s="4"/>
      <c r="L45" s="4"/>
      <c r="M45" s="4"/>
      <c r="N45" s="92"/>
      <c r="O45" s="4"/>
      <c r="P45" s="4"/>
      <c r="Q45" s="4"/>
      <c r="R45" s="92"/>
      <c r="S45" s="1"/>
      <c r="T45" s="4"/>
      <c r="U45" s="1"/>
      <c r="V45" s="4"/>
      <c r="W45" s="4"/>
      <c r="X45" s="4"/>
      <c r="Y45" s="92"/>
      <c r="Z45" s="4"/>
      <c r="AA45" s="4"/>
      <c r="AB45" s="4"/>
      <c r="AC45" s="92"/>
      <c r="AD45" s="4"/>
      <c r="AE45" s="4"/>
      <c r="AF45" s="4"/>
      <c r="AG45" s="92"/>
      <c r="AH45" s="4"/>
      <c r="AI45" s="4"/>
      <c r="AJ45" s="4"/>
      <c r="AK45" s="92"/>
      <c r="AL45" s="1"/>
      <c r="AM45" s="4"/>
      <c r="AN45" s="1"/>
      <c r="AO45" s="4"/>
      <c r="AP45" s="4"/>
      <c r="AQ45" s="4"/>
      <c r="AR45" s="92"/>
      <c r="AS45" s="4"/>
      <c r="AT45" s="4"/>
      <c r="AU45" s="38"/>
      <c r="AV45" s="92"/>
      <c r="AW45" s="4"/>
      <c r="AX45" s="4"/>
      <c r="AY45" s="4"/>
      <c r="AZ45" s="92"/>
      <c r="BA45" s="4"/>
      <c r="BB45" s="4"/>
      <c r="BC45" s="4"/>
      <c r="BD45" s="92"/>
      <c r="BE45" s="1"/>
      <c r="BF45" s="4"/>
      <c r="BG45" s="1"/>
      <c r="BH45" s="4"/>
      <c r="BI45" s="4"/>
      <c r="BJ45" s="4"/>
      <c r="BK45" s="92"/>
      <c r="BL45" s="4"/>
      <c r="BM45" s="4"/>
      <c r="BN45" s="4"/>
      <c r="BO45" s="92"/>
      <c r="BP45" s="4"/>
      <c r="BQ45" s="4"/>
      <c r="BR45" s="4"/>
      <c r="BS45" s="92"/>
      <c r="BT45" s="4"/>
      <c r="BU45" s="4"/>
      <c r="BV45" s="4"/>
      <c r="BW45" s="92"/>
      <c r="BX45" s="1"/>
      <c r="BY45" s="4"/>
      <c r="BZ45" s="1"/>
      <c r="CA45" s="4"/>
      <c r="CB45" s="4"/>
      <c r="CC45" s="4"/>
      <c r="CD45" s="92"/>
    </row>
    <row x14ac:dyDescent="0.25" r="46" customHeight="1" ht="18.75">
      <c r="A46" s="4"/>
      <c r="B46" s="1"/>
      <c r="C46" s="4"/>
      <c r="D46" s="4"/>
      <c r="E46" s="4"/>
      <c r="F46" s="92"/>
      <c r="G46" s="4"/>
      <c r="H46" s="4"/>
      <c r="I46" s="4"/>
      <c r="J46" s="92"/>
      <c r="K46" s="4"/>
      <c r="L46" s="4"/>
      <c r="M46" s="4"/>
      <c r="N46" s="92"/>
      <c r="O46" s="4"/>
      <c r="P46" s="4"/>
      <c r="Q46" s="4"/>
      <c r="R46" s="92"/>
      <c r="S46" s="1"/>
      <c r="T46" s="4"/>
      <c r="U46" s="1"/>
      <c r="V46" s="4"/>
      <c r="W46" s="4"/>
      <c r="X46" s="4"/>
      <c r="Y46" s="92"/>
      <c r="Z46" s="4"/>
      <c r="AA46" s="4"/>
      <c r="AB46" s="4"/>
      <c r="AC46" s="92"/>
      <c r="AD46" s="4"/>
      <c r="AE46" s="4"/>
      <c r="AF46" s="4"/>
      <c r="AG46" s="92"/>
      <c r="AH46" s="4"/>
      <c r="AI46" s="4"/>
      <c r="AJ46" s="4"/>
      <c r="AK46" s="92"/>
      <c r="AL46" s="1"/>
      <c r="AM46" s="4"/>
      <c r="AN46" s="1"/>
      <c r="AO46" s="4"/>
      <c r="AP46" s="4"/>
      <c r="AQ46" s="4"/>
      <c r="AR46" s="92"/>
      <c r="AS46" s="4"/>
      <c r="AT46" s="4"/>
      <c r="AU46" s="38"/>
      <c r="AV46" s="92"/>
      <c r="AW46" s="4"/>
      <c r="AX46" s="4"/>
      <c r="AY46" s="4"/>
      <c r="AZ46" s="92"/>
      <c r="BA46" s="4"/>
      <c r="BB46" s="4"/>
      <c r="BC46" s="4"/>
      <c r="BD46" s="92"/>
      <c r="BE46" s="1"/>
      <c r="BF46" s="4"/>
      <c r="BG46" s="1"/>
      <c r="BH46" s="4"/>
      <c r="BI46" s="4"/>
      <c r="BJ46" s="4"/>
      <c r="BK46" s="92"/>
      <c r="BL46" s="4"/>
      <c r="BM46" s="4"/>
      <c r="BN46" s="4"/>
      <c r="BO46" s="92"/>
      <c r="BP46" s="4"/>
      <c r="BQ46" s="4"/>
      <c r="BR46" s="4"/>
      <c r="BS46" s="92"/>
      <c r="BT46" s="4"/>
      <c r="BU46" s="4"/>
      <c r="BV46" s="4"/>
      <c r="BW46" s="92"/>
      <c r="BX46" s="1"/>
      <c r="BY46" s="4"/>
      <c r="BZ46" s="1"/>
      <c r="CA46" s="4"/>
      <c r="CB46" s="4"/>
      <c r="CC46" s="4"/>
      <c r="CD46" s="92"/>
    </row>
    <row x14ac:dyDescent="0.25" r="47" customHeight="1" ht="18.75">
      <c r="A47" s="4"/>
      <c r="B47" s="1"/>
      <c r="C47" s="4"/>
      <c r="D47" s="4"/>
      <c r="E47" s="4"/>
      <c r="F47" s="92"/>
      <c r="G47" s="4"/>
      <c r="H47" s="4"/>
      <c r="I47" s="4"/>
      <c r="J47" s="92"/>
      <c r="K47" s="4"/>
      <c r="L47" s="4"/>
      <c r="M47" s="4"/>
      <c r="N47" s="92"/>
      <c r="O47" s="4"/>
      <c r="P47" s="4"/>
      <c r="Q47" s="4"/>
      <c r="R47" s="92"/>
      <c r="S47" s="1"/>
      <c r="T47" s="4"/>
      <c r="U47" s="1"/>
      <c r="V47" s="4"/>
      <c r="W47" s="4"/>
      <c r="X47" s="4"/>
      <c r="Y47" s="92"/>
      <c r="Z47" s="4"/>
      <c r="AA47" s="4"/>
      <c r="AB47" s="4"/>
      <c r="AC47" s="92"/>
      <c r="AD47" s="4"/>
      <c r="AE47" s="4"/>
      <c r="AF47" s="4"/>
      <c r="AG47" s="92"/>
      <c r="AH47" s="4"/>
      <c r="AI47" s="4"/>
      <c r="AJ47" s="4"/>
      <c r="AK47" s="92"/>
      <c r="AL47" s="1"/>
      <c r="AM47" s="4"/>
      <c r="AN47" s="1"/>
      <c r="AO47" s="4"/>
      <c r="AP47" s="4"/>
      <c r="AQ47" s="4"/>
      <c r="AR47" s="92"/>
      <c r="AS47" s="4"/>
      <c r="AT47" s="4"/>
      <c r="AU47" s="38"/>
      <c r="AV47" s="92"/>
      <c r="AW47" s="4"/>
      <c r="AX47" s="4"/>
      <c r="AY47" s="4"/>
      <c r="AZ47" s="92"/>
      <c r="BA47" s="4"/>
      <c r="BB47" s="4"/>
      <c r="BC47" s="4"/>
      <c r="BD47" s="92"/>
      <c r="BE47" s="1"/>
      <c r="BF47" s="4"/>
      <c r="BG47" s="1"/>
      <c r="BH47" s="4"/>
      <c r="BI47" s="4"/>
      <c r="BJ47" s="4"/>
      <c r="BK47" s="92"/>
      <c r="BL47" s="4"/>
      <c r="BM47" s="4"/>
      <c r="BN47" s="4"/>
      <c r="BO47" s="92"/>
      <c r="BP47" s="4"/>
      <c r="BQ47" s="4"/>
      <c r="BR47" s="4"/>
      <c r="BS47" s="92"/>
      <c r="BT47" s="4"/>
      <c r="BU47" s="4"/>
      <c r="BV47" s="4"/>
      <c r="BW47" s="92"/>
      <c r="BX47" s="1"/>
      <c r="BY47" s="4"/>
      <c r="BZ47" s="1"/>
      <c r="CA47" s="4"/>
      <c r="CB47" s="4"/>
      <c r="CC47" s="4"/>
      <c r="CD47" s="92"/>
    </row>
    <row x14ac:dyDescent="0.25" r="48" customHeight="1" ht="18.75">
      <c r="A48" s="4"/>
      <c r="B48" s="1"/>
      <c r="C48" s="4"/>
      <c r="D48" s="4"/>
      <c r="E48" s="4"/>
      <c r="F48" s="92"/>
      <c r="G48" s="4"/>
      <c r="H48" s="4"/>
      <c r="I48" s="4"/>
      <c r="J48" s="92"/>
      <c r="K48" s="4"/>
      <c r="L48" s="4"/>
      <c r="M48" s="4"/>
      <c r="N48" s="92"/>
      <c r="O48" s="4"/>
      <c r="P48" s="4"/>
      <c r="Q48" s="4"/>
      <c r="R48" s="92"/>
      <c r="S48" s="1"/>
      <c r="T48" s="4"/>
      <c r="U48" s="1"/>
      <c r="V48" s="4"/>
      <c r="W48" s="4"/>
      <c r="X48" s="4"/>
      <c r="Y48" s="92"/>
      <c r="Z48" s="4"/>
      <c r="AA48" s="4"/>
      <c r="AB48" s="4"/>
      <c r="AC48" s="92"/>
      <c r="AD48" s="4"/>
      <c r="AE48" s="4"/>
      <c r="AF48" s="4"/>
      <c r="AG48" s="92"/>
      <c r="AH48" s="4"/>
      <c r="AI48" s="4"/>
      <c r="AJ48" s="4"/>
      <c r="AK48" s="92"/>
      <c r="AL48" s="1"/>
      <c r="AM48" s="4"/>
      <c r="AN48" s="1"/>
      <c r="AO48" s="4"/>
      <c r="AP48" s="4"/>
      <c r="AQ48" s="4"/>
      <c r="AR48" s="92"/>
      <c r="AS48" s="4"/>
      <c r="AT48" s="4"/>
      <c r="AU48" s="38"/>
      <c r="AV48" s="92"/>
      <c r="AW48" s="4"/>
      <c r="AX48" s="4"/>
      <c r="AY48" s="4"/>
      <c r="AZ48" s="92"/>
      <c r="BA48" s="4"/>
      <c r="BB48" s="4"/>
      <c r="BC48" s="4"/>
      <c r="BD48" s="92"/>
      <c r="BE48" s="1"/>
      <c r="BF48" s="4"/>
      <c r="BG48" s="1"/>
      <c r="BH48" s="4"/>
      <c r="BI48" s="4"/>
      <c r="BJ48" s="4"/>
      <c r="BK48" s="92"/>
      <c r="BL48" s="4"/>
      <c r="BM48" s="4"/>
      <c r="BN48" s="4"/>
      <c r="BO48" s="92"/>
      <c r="BP48" s="4"/>
      <c r="BQ48" s="4"/>
      <c r="BR48" s="4"/>
      <c r="BS48" s="92"/>
      <c r="BT48" s="4"/>
      <c r="BU48" s="4"/>
      <c r="BV48" s="4"/>
      <c r="BW48" s="92"/>
      <c r="BX48" s="1"/>
      <c r="BY48" s="4"/>
      <c r="BZ48" s="1"/>
      <c r="CA48" s="4"/>
      <c r="CB48" s="4"/>
      <c r="CC48" s="4"/>
      <c r="CD48" s="92"/>
    </row>
    <row x14ac:dyDescent="0.25" r="49" customHeight="1" ht="18.75">
      <c r="A49" s="4"/>
      <c r="B49" s="1"/>
      <c r="C49" s="4"/>
      <c r="D49" s="4"/>
      <c r="E49" s="4"/>
      <c r="F49" s="92"/>
      <c r="G49" s="4"/>
      <c r="H49" s="4"/>
      <c r="I49" s="4"/>
      <c r="J49" s="92"/>
      <c r="K49" s="4"/>
      <c r="L49" s="4"/>
      <c r="M49" s="4"/>
      <c r="N49" s="92"/>
      <c r="O49" s="4"/>
      <c r="P49" s="4"/>
      <c r="Q49" s="4"/>
      <c r="R49" s="92"/>
      <c r="S49" s="1"/>
      <c r="T49" s="4"/>
      <c r="U49" s="1"/>
      <c r="V49" s="4"/>
      <c r="W49" s="4"/>
      <c r="X49" s="4"/>
      <c r="Y49" s="92"/>
      <c r="Z49" s="4"/>
      <c r="AA49" s="4"/>
      <c r="AB49" s="4"/>
      <c r="AC49" s="92"/>
      <c r="AD49" s="4"/>
      <c r="AE49" s="4"/>
      <c r="AF49" s="4"/>
      <c r="AG49" s="92"/>
      <c r="AH49" s="4"/>
      <c r="AI49" s="4"/>
      <c r="AJ49" s="4"/>
      <c r="AK49" s="92"/>
      <c r="AL49" s="1"/>
      <c r="AM49" s="4"/>
      <c r="AN49" s="1"/>
      <c r="AO49" s="4"/>
      <c r="AP49" s="4"/>
      <c r="AQ49" s="4"/>
      <c r="AR49" s="92"/>
      <c r="AS49" s="4"/>
      <c r="AT49" s="4"/>
      <c r="AU49" s="38"/>
      <c r="AV49" s="92"/>
      <c r="AW49" s="4"/>
      <c r="AX49" s="4"/>
      <c r="AY49" s="4"/>
      <c r="AZ49" s="92"/>
      <c r="BA49" s="4"/>
      <c r="BB49" s="4"/>
      <c r="BC49" s="4"/>
      <c r="BD49" s="92"/>
      <c r="BE49" s="1"/>
      <c r="BF49" s="4"/>
      <c r="BG49" s="1"/>
      <c r="BH49" s="4"/>
      <c r="BI49" s="4"/>
      <c r="BJ49" s="4"/>
      <c r="BK49" s="92"/>
      <c r="BL49" s="4"/>
      <c r="BM49" s="4"/>
      <c r="BN49" s="4"/>
      <c r="BO49" s="92"/>
      <c r="BP49" s="4"/>
      <c r="BQ49" s="4"/>
      <c r="BR49" s="4"/>
      <c r="BS49" s="92"/>
      <c r="BT49" s="4"/>
      <c r="BU49" s="4"/>
      <c r="BV49" s="4"/>
      <c r="BW49" s="92"/>
      <c r="BX49" s="1"/>
      <c r="BY49" s="4"/>
      <c r="BZ49" s="1"/>
      <c r="CA49" s="4"/>
      <c r="CB49" s="4"/>
      <c r="CC49" s="4"/>
      <c r="CD49" s="92"/>
    </row>
    <row x14ac:dyDescent="0.25" r="50" customHeight="1" ht="18.75">
      <c r="A50" s="4"/>
      <c r="B50" s="1"/>
      <c r="C50" s="4"/>
      <c r="D50" s="4"/>
      <c r="E50" s="4"/>
      <c r="F50" s="92"/>
      <c r="G50" s="4"/>
      <c r="H50" s="4"/>
      <c r="I50" s="4"/>
      <c r="J50" s="92"/>
      <c r="K50" s="4"/>
      <c r="L50" s="4"/>
      <c r="M50" s="4"/>
      <c r="N50" s="92"/>
      <c r="O50" s="4"/>
      <c r="P50" s="4"/>
      <c r="Q50" s="4"/>
      <c r="R50" s="92"/>
      <c r="S50" s="1"/>
      <c r="T50" s="4"/>
      <c r="U50" s="1"/>
      <c r="V50" s="4"/>
      <c r="W50" s="4"/>
      <c r="X50" s="4"/>
      <c r="Y50" s="92"/>
      <c r="Z50" s="4"/>
      <c r="AA50" s="4"/>
      <c r="AB50" s="4"/>
      <c r="AC50" s="92"/>
      <c r="AD50" s="4"/>
      <c r="AE50" s="4"/>
      <c r="AF50" s="4"/>
      <c r="AG50" s="92"/>
      <c r="AH50" s="4"/>
      <c r="AI50" s="4"/>
      <c r="AJ50" s="4"/>
      <c r="AK50" s="92"/>
      <c r="AL50" s="1"/>
      <c r="AM50" s="4"/>
      <c r="AN50" s="1"/>
      <c r="AO50" s="4"/>
      <c r="AP50" s="4"/>
      <c r="AQ50" s="4"/>
      <c r="AR50" s="92"/>
      <c r="AS50" s="4"/>
      <c r="AT50" s="4"/>
      <c r="AU50" s="38"/>
      <c r="AV50" s="92"/>
      <c r="AW50" s="4"/>
      <c r="AX50" s="4"/>
      <c r="AY50" s="4"/>
      <c r="AZ50" s="92"/>
      <c r="BA50" s="4"/>
      <c r="BB50" s="4"/>
      <c r="BC50" s="4"/>
      <c r="BD50" s="92"/>
      <c r="BE50" s="1"/>
      <c r="BF50" s="4"/>
      <c r="BG50" s="1"/>
      <c r="BH50" s="4"/>
      <c r="BI50" s="4"/>
      <c r="BJ50" s="4"/>
      <c r="BK50" s="92"/>
      <c r="BL50" s="4"/>
      <c r="BM50" s="4"/>
      <c r="BN50" s="4"/>
      <c r="BO50" s="92"/>
      <c r="BP50" s="4"/>
      <c r="BQ50" s="4"/>
      <c r="BR50" s="4"/>
      <c r="BS50" s="92"/>
      <c r="BT50" s="4"/>
      <c r="BU50" s="4"/>
      <c r="BV50" s="4"/>
      <c r="BW50" s="92"/>
      <c r="BX50" s="1"/>
      <c r="BY50" s="4"/>
      <c r="BZ50" s="1"/>
      <c r="CA50" s="4"/>
      <c r="CB50" s="4"/>
      <c r="CC50" s="4"/>
      <c r="CD50" s="92"/>
    </row>
    <row x14ac:dyDescent="0.25" r="51" customHeight="1" ht="18.75">
      <c r="A51" s="4"/>
      <c r="B51" s="1"/>
      <c r="C51" s="4"/>
      <c r="D51" s="4"/>
      <c r="E51" s="4"/>
      <c r="F51" s="92"/>
      <c r="G51" s="4"/>
      <c r="H51" s="4"/>
      <c r="I51" s="4"/>
      <c r="J51" s="92"/>
      <c r="K51" s="4"/>
      <c r="L51" s="4"/>
      <c r="M51" s="4"/>
      <c r="N51" s="92"/>
      <c r="O51" s="4"/>
      <c r="P51" s="4"/>
      <c r="Q51" s="4"/>
      <c r="R51" s="92"/>
      <c r="S51" s="1"/>
      <c r="T51" s="4"/>
      <c r="U51" s="1"/>
      <c r="V51" s="4"/>
      <c r="W51" s="4"/>
      <c r="X51" s="4"/>
      <c r="Y51" s="92"/>
      <c r="Z51" s="4"/>
      <c r="AA51" s="4"/>
      <c r="AB51" s="4"/>
      <c r="AC51" s="92"/>
      <c r="AD51" s="4"/>
      <c r="AE51" s="4"/>
      <c r="AF51" s="4"/>
      <c r="AG51" s="92"/>
      <c r="AH51" s="4"/>
      <c r="AI51" s="4"/>
      <c r="AJ51" s="4"/>
      <c r="AK51" s="92"/>
      <c r="AL51" s="1"/>
      <c r="AM51" s="4"/>
      <c r="AN51" s="1"/>
      <c r="AO51" s="4"/>
      <c r="AP51" s="4"/>
      <c r="AQ51" s="4"/>
      <c r="AR51" s="92"/>
      <c r="AS51" s="4"/>
      <c r="AT51" s="4"/>
      <c r="AU51" s="38"/>
      <c r="AV51" s="92"/>
      <c r="AW51" s="4"/>
      <c r="AX51" s="4"/>
      <c r="AY51" s="4"/>
      <c r="AZ51" s="92"/>
      <c r="BA51" s="4"/>
      <c r="BB51" s="4"/>
      <c r="BC51" s="4"/>
      <c r="BD51" s="92"/>
      <c r="BE51" s="1"/>
      <c r="BF51" s="4"/>
      <c r="BG51" s="1"/>
      <c r="BH51" s="4"/>
      <c r="BI51" s="4"/>
      <c r="BJ51" s="4"/>
      <c r="BK51" s="92"/>
      <c r="BL51" s="4"/>
      <c r="BM51" s="4"/>
      <c r="BN51" s="4"/>
      <c r="BO51" s="92"/>
      <c r="BP51" s="4"/>
      <c r="BQ51" s="4"/>
      <c r="BR51" s="4"/>
      <c r="BS51" s="92"/>
      <c r="BT51" s="4"/>
      <c r="BU51" s="4"/>
      <c r="BV51" s="4"/>
      <c r="BW51" s="92"/>
      <c r="BX51" s="1"/>
      <c r="BY51" s="4"/>
      <c r="BZ51" s="1"/>
      <c r="CA51" s="4"/>
      <c r="CB51" s="4"/>
      <c r="CC51" s="4"/>
      <c r="CD51" s="92"/>
    </row>
    <row x14ac:dyDescent="0.25" r="52" customHeight="1" ht="18.75">
      <c r="A52" s="4"/>
      <c r="B52" s="1"/>
      <c r="C52" s="4"/>
      <c r="D52" s="4"/>
      <c r="E52" s="4"/>
      <c r="F52" s="92"/>
      <c r="G52" s="4"/>
      <c r="H52" s="4"/>
      <c r="I52" s="4"/>
      <c r="J52" s="92"/>
      <c r="K52" s="4"/>
      <c r="L52" s="4"/>
      <c r="M52" s="4"/>
      <c r="N52" s="92"/>
      <c r="O52" s="4"/>
      <c r="P52" s="4"/>
      <c r="Q52" s="4"/>
      <c r="R52" s="92"/>
      <c r="S52" s="1"/>
      <c r="T52" s="4"/>
      <c r="U52" s="1"/>
      <c r="V52" s="4"/>
      <c r="W52" s="4"/>
      <c r="X52" s="4"/>
      <c r="Y52" s="92"/>
      <c r="Z52" s="4"/>
      <c r="AA52" s="4"/>
      <c r="AB52" s="4"/>
      <c r="AC52" s="92"/>
      <c r="AD52" s="4"/>
      <c r="AE52" s="4"/>
      <c r="AF52" s="4"/>
      <c r="AG52" s="92"/>
      <c r="AH52" s="4"/>
      <c r="AI52" s="4"/>
      <c r="AJ52" s="4"/>
      <c r="AK52" s="92"/>
      <c r="AL52" s="1"/>
      <c r="AM52" s="4"/>
      <c r="AN52" s="1"/>
      <c r="AO52" s="4"/>
      <c r="AP52" s="4"/>
      <c r="AQ52" s="4"/>
      <c r="AR52" s="92"/>
      <c r="AS52" s="4"/>
      <c r="AT52" s="4"/>
      <c r="AU52" s="38"/>
      <c r="AV52" s="92"/>
      <c r="AW52" s="4"/>
      <c r="AX52" s="4"/>
      <c r="AY52" s="4"/>
      <c r="AZ52" s="92"/>
      <c r="BA52" s="4"/>
      <c r="BB52" s="4"/>
      <c r="BC52" s="4"/>
      <c r="BD52" s="92"/>
      <c r="BE52" s="1"/>
      <c r="BF52" s="4"/>
      <c r="BG52" s="1"/>
      <c r="BH52" s="4"/>
      <c r="BI52" s="4"/>
      <c r="BJ52" s="4"/>
      <c r="BK52" s="92"/>
      <c r="BL52" s="4"/>
      <c r="BM52" s="4"/>
      <c r="BN52" s="4"/>
      <c r="BO52" s="92"/>
      <c r="BP52" s="4"/>
      <c r="BQ52" s="4"/>
      <c r="BR52" s="4"/>
      <c r="BS52" s="92"/>
      <c r="BT52" s="4"/>
      <c r="BU52" s="4"/>
      <c r="BV52" s="4"/>
      <c r="BW52" s="92"/>
      <c r="BX52" s="1"/>
      <c r="BY52" s="4"/>
      <c r="BZ52" s="1"/>
      <c r="CA52" s="4"/>
      <c r="CB52" s="4"/>
      <c r="CC52" s="4"/>
      <c r="CD52" s="92"/>
    </row>
    <row x14ac:dyDescent="0.25" r="53" customHeight="1" ht="18.75">
      <c r="A53" s="4"/>
      <c r="B53" s="1"/>
      <c r="C53" s="4"/>
      <c r="D53" s="4"/>
      <c r="E53" s="4"/>
      <c r="F53" s="92"/>
      <c r="G53" s="4"/>
      <c r="H53" s="4"/>
      <c r="I53" s="4"/>
      <c r="J53" s="92"/>
      <c r="K53" s="4"/>
      <c r="L53" s="4"/>
      <c r="M53" s="4"/>
      <c r="N53" s="92"/>
      <c r="O53" s="4"/>
      <c r="P53" s="4"/>
      <c r="Q53" s="4"/>
      <c r="R53" s="92"/>
      <c r="S53" s="1"/>
      <c r="T53" s="4"/>
      <c r="U53" s="1"/>
      <c r="V53" s="4"/>
      <c r="W53" s="4"/>
      <c r="X53" s="4"/>
      <c r="Y53" s="92"/>
      <c r="Z53" s="4"/>
      <c r="AA53" s="4"/>
      <c r="AB53" s="4"/>
      <c r="AC53" s="92"/>
      <c r="AD53" s="4"/>
      <c r="AE53" s="4"/>
      <c r="AF53" s="4"/>
      <c r="AG53" s="92"/>
      <c r="AH53" s="4"/>
      <c r="AI53" s="4"/>
      <c r="AJ53" s="4"/>
      <c r="AK53" s="92"/>
      <c r="AL53" s="1"/>
      <c r="AM53" s="4"/>
      <c r="AN53" s="1"/>
      <c r="AO53" s="4"/>
      <c r="AP53" s="4"/>
      <c r="AQ53" s="4"/>
      <c r="AR53" s="92"/>
      <c r="AS53" s="4"/>
      <c r="AT53" s="4"/>
      <c r="AU53" s="38"/>
      <c r="AV53" s="92"/>
      <c r="AW53" s="4"/>
      <c r="AX53" s="4"/>
      <c r="AY53" s="4"/>
      <c r="AZ53" s="92"/>
      <c r="BA53" s="4"/>
      <c r="BB53" s="4"/>
      <c r="BC53" s="4"/>
      <c r="BD53" s="92"/>
      <c r="BE53" s="1"/>
      <c r="BF53" s="4"/>
      <c r="BG53" s="1"/>
      <c r="BH53" s="4"/>
      <c r="BI53" s="4"/>
      <c r="BJ53" s="4"/>
      <c r="BK53" s="92"/>
      <c r="BL53" s="4"/>
      <c r="BM53" s="4"/>
      <c r="BN53" s="4"/>
      <c r="BO53" s="92"/>
      <c r="BP53" s="4"/>
      <c r="BQ53" s="4"/>
      <c r="BR53" s="4"/>
      <c r="BS53" s="92"/>
      <c r="BT53" s="4"/>
      <c r="BU53" s="4"/>
      <c r="BV53" s="4"/>
      <c r="BW53" s="92"/>
      <c r="BX53" s="1"/>
      <c r="BY53" s="4"/>
      <c r="BZ53" s="1"/>
      <c r="CA53" s="4"/>
      <c r="CB53" s="4"/>
      <c r="CC53" s="4"/>
      <c r="CD53" s="92"/>
    </row>
    <row x14ac:dyDescent="0.25" r="54" customHeight="1" ht="18.75">
      <c r="A54" s="4"/>
      <c r="B54" s="1"/>
      <c r="C54" s="4"/>
      <c r="D54" s="4"/>
      <c r="E54" s="4"/>
      <c r="F54" s="92"/>
      <c r="G54" s="4"/>
      <c r="H54" s="4"/>
      <c r="I54" s="4"/>
      <c r="J54" s="92"/>
      <c r="K54" s="4"/>
      <c r="L54" s="4"/>
      <c r="M54" s="4"/>
      <c r="N54" s="92"/>
      <c r="O54" s="4"/>
      <c r="P54" s="4"/>
      <c r="Q54" s="4"/>
      <c r="R54" s="92"/>
      <c r="S54" s="1"/>
      <c r="T54" s="4"/>
      <c r="U54" s="1"/>
      <c r="V54" s="4"/>
      <c r="W54" s="4"/>
      <c r="X54" s="4"/>
      <c r="Y54" s="92"/>
      <c r="Z54" s="4"/>
      <c r="AA54" s="4"/>
      <c r="AB54" s="4"/>
      <c r="AC54" s="92"/>
      <c r="AD54" s="4"/>
      <c r="AE54" s="4"/>
      <c r="AF54" s="4"/>
      <c r="AG54" s="92"/>
      <c r="AH54" s="4"/>
      <c r="AI54" s="4"/>
      <c r="AJ54" s="4"/>
      <c r="AK54" s="92"/>
      <c r="AL54" s="1"/>
      <c r="AM54" s="4"/>
      <c r="AN54" s="1"/>
      <c r="AO54" s="4"/>
      <c r="AP54" s="4"/>
      <c r="AQ54" s="4"/>
      <c r="AR54" s="92"/>
      <c r="AS54" s="4"/>
      <c r="AT54" s="4"/>
      <c r="AU54" s="38"/>
      <c r="AV54" s="92"/>
      <c r="AW54" s="4"/>
      <c r="AX54" s="4"/>
      <c r="AY54" s="4"/>
      <c r="AZ54" s="92"/>
      <c r="BA54" s="4"/>
      <c r="BB54" s="4"/>
      <c r="BC54" s="4"/>
      <c r="BD54" s="92"/>
      <c r="BE54" s="1"/>
      <c r="BF54" s="4"/>
      <c r="BG54" s="1"/>
      <c r="BH54" s="4"/>
      <c r="BI54" s="4"/>
      <c r="BJ54" s="4"/>
      <c r="BK54" s="92"/>
      <c r="BL54" s="4"/>
      <c r="BM54" s="4"/>
      <c r="BN54" s="4"/>
      <c r="BO54" s="92"/>
      <c r="BP54" s="4"/>
      <c r="BQ54" s="4"/>
      <c r="BR54" s="4"/>
      <c r="BS54" s="92"/>
      <c r="BT54" s="4"/>
      <c r="BU54" s="4"/>
      <c r="BV54" s="4"/>
      <c r="BW54" s="92"/>
      <c r="BX54" s="1"/>
      <c r="BY54" s="4"/>
      <c r="BZ54" s="1"/>
      <c r="CA54" s="4"/>
      <c r="CB54" s="4"/>
      <c r="CC54" s="4"/>
      <c r="CD54" s="92"/>
    </row>
    <row x14ac:dyDescent="0.25" r="55" customHeight="1" ht="18.75">
      <c r="A55" s="4"/>
      <c r="B55" s="1"/>
      <c r="C55" s="4"/>
      <c r="D55" s="4"/>
      <c r="E55" s="4"/>
      <c r="F55" s="92"/>
      <c r="G55" s="4"/>
      <c r="H55" s="4"/>
      <c r="I55" s="4"/>
      <c r="J55" s="92"/>
      <c r="K55" s="4"/>
      <c r="L55" s="4"/>
      <c r="M55" s="4"/>
      <c r="N55" s="92"/>
      <c r="O55" s="4"/>
      <c r="P55" s="4"/>
      <c r="Q55" s="4"/>
      <c r="R55" s="92"/>
      <c r="S55" s="1"/>
      <c r="T55" s="4"/>
      <c r="U55" s="1"/>
      <c r="V55" s="4"/>
      <c r="W55" s="4"/>
      <c r="X55" s="4"/>
      <c r="Y55" s="92"/>
      <c r="Z55" s="4"/>
      <c r="AA55" s="4"/>
      <c r="AB55" s="4"/>
      <c r="AC55" s="92"/>
      <c r="AD55" s="4"/>
      <c r="AE55" s="4"/>
      <c r="AF55" s="4"/>
      <c r="AG55" s="92"/>
      <c r="AH55" s="4"/>
      <c r="AI55" s="4"/>
      <c r="AJ55" s="4"/>
      <c r="AK55" s="92"/>
      <c r="AL55" s="1"/>
      <c r="AM55" s="4"/>
      <c r="AN55" s="1"/>
      <c r="AO55" s="4"/>
      <c r="AP55" s="4"/>
      <c r="AQ55" s="4"/>
      <c r="AR55" s="92"/>
      <c r="AS55" s="4"/>
      <c r="AT55" s="4"/>
      <c r="AU55" s="38"/>
      <c r="AV55" s="92"/>
      <c r="AW55" s="4"/>
      <c r="AX55" s="4"/>
      <c r="AY55" s="4"/>
      <c r="AZ55" s="92"/>
      <c r="BA55" s="4"/>
      <c r="BB55" s="4"/>
      <c r="BC55" s="4"/>
      <c r="BD55" s="92"/>
      <c r="BE55" s="1"/>
      <c r="BF55" s="4"/>
      <c r="BG55" s="1"/>
      <c r="BH55" s="4"/>
      <c r="BI55" s="4"/>
      <c r="BJ55" s="4"/>
      <c r="BK55" s="92"/>
      <c r="BL55" s="4"/>
      <c r="BM55" s="4"/>
      <c r="BN55" s="4"/>
      <c r="BO55" s="92"/>
      <c r="BP55" s="4"/>
      <c r="BQ55" s="4"/>
      <c r="BR55" s="4"/>
      <c r="BS55" s="92"/>
      <c r="BT55" s="4"/>
      <c r="BU55" s="4"/>
      <c r="BV55" s="4"/>
      <c r="BW55" s="92"/>
      <c r="BX55" s="1"/>
      <c r="BY55" s="4"/>
      <c r="BZ55" s="1"/>
      <c r="CA55" s="4"/>
      <c r="CB55" s="4"/>
      <c r="CC55" s="4"/>
      <c r="CD55" s="92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5"/>
  <sheetViews>
    <sheetView workbookViewId="0" tabSelected="1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19.5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19.5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18.75">
      <c r="A5" s="1"/>
      <c r="B5" s="20">
        <v>43192</v>
      </c>
      <c r="C5" s="21">
        <v>37657</v>
      </c>
      <c r="D5" s="21">
        <f>SUM(C5:C5)-(F5*1)</f>
      </c>
      <c r="E5" s="21">
        <f>C5/1</f>
      </c>
      <c r="F5" s="22">
        <f>$F$30/$G$29</f>
      </c>
      <c r="G5" s="23">
        <v>1</v>
      </c>
      <c r="H5" s="20">
        <v>43192</v>
      </c>
      <c r="I5" s="24">
        <v>26221</v>
      </c>
      <c r="J5" s="21">
        <f>SUM(I5:I5)-(L5*G5)</f>
      </c>
      <c r="K5" s="21">
        <f>I5/1</f>
      </c>
      <c r="L5" s="21">
        <f>$L$30/$G$29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20">
        <v>43193</v>
      </c>
      <c r="C6" s="21">
        <v>43201</v>
      </c>
      <c r="D6" s="21">
        <f>SUM(C$5:C6)-(F6*G6)</f>
      </c>
      <c r="E6" s="21">
        <f>SUM(C$5:C6)/G6</f>
      </c>
      <c r="F6" s="22">
        <f>$F$30/$G$29</f>
      </c>
      <c r="G6" s="23">
        <v>2</v>
      </c>
      <c r="H6" s="20">
        <v>43193</v>
      </c>
      <c r="I6" s="24">
        <v>23342</v>
      </c>
      <c r="J6" s="21">
        <f>SUM(I$5:I6)-(L6*G6)</f>
      </c>
      <c r="K6" s="21">
        <f>SUM(I$5:I6)/G6</f>
      </c>
      <c r="L6" s="21">
        <f>$L$30/$G$29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20">
        <v>43194</v>
      </c>
      <c r="C7" s="21">
        <v>39726</v>
      </c>
      <c r="D7" s="21">
        <f>SUM(C$5:C7)-(F7*G7)</f>
      </c>
      <c r="E7" s="21">
        <f>SUM(C$5:C7)/G7</f>
      </c>
      <c r="F7" s="22">
        <f>$F$30/$G$29</f>
      </c>
      <c r="G7" s="23">
        <v>3</v>
      </c>
      <c r="H7" s="20">
        <v>43194</v>
      </c>
      <c r="I7" s="24">
        <v>34111</v>
      </c>
      <c r="J7" s="21">
        <f>SUM(I$5:I7)-(L7*G7)</f>
      </c>
      <c r="K7" s="21">
        <f>SUM(I$5:I7)/G7</f>
      </c>
      <c r="L7" s="21">
        <f>$L$30/$G$29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20">
        <v>43195</v>
      </c>
      <c r="C8" s="21">
        <v>44805</v>
      </c>
      <c r="D8" s="21">
        <f>SUM(C$5:C8)-(F8*G8)</f>
      </c>
      <c r="E8" s="21">
        <f>SUM(C$5:C8)/G8</f>
      </c>
      <c r="F8" s="22">
        <f>$F$30/$G$29</f>
      </c>
      <c r="G8" s="23">
        <v>4</v>
      </c>
      <c r="H8" s="20">
        <v>43195</v>
      </c>
      <c r="I8" s="24">
        <v>41293</v>
      </c>
      <c r="J8" s="21">
        <f>SUM(I$5:I8)-(L8*G8)</f>
      </c>
      <c r="K8" s="21">
        <f>SUM(I$5:I8)/G8</f>
      </c>
      <c r="L8" s="21">
        <f>$L$30/$G$29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20">
        <v>43196</v>
      </c>
      <c r="C9" s="21">
        <v>38428</v>
      </c>
      <c r="D9" s="21">
        <f>SUM(C$5:C9)-(F9*G9)</f>
      </c>
      <c r="E9" s="21">
        <f>SUM(C$5:C9)/G9</f>
      </c>
      <c r="F9" s="22">
        <f>$F$30/$G$29</f>
      </c>
      <c r="G9" s="23">
        <v>5</v>
      </c>
      <c r="H9" s="20">
        <v>43196</v>
      </c>
      <c r="I9" s="24">
        <v>27303</v>
      </c>
      <c r="J9" s="21">
        <f>SUM(I$5:I9)-(L9*G9)</f>
      </c>
      <c r="K9" s="21">
        <f>SUM(I$5:I9)/G9</f>
      </c>
      <c r="L9" s="21">
        <f>$L$30/$G$29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20">
        <v>43197</v>
      </c>
      <c r="C10" s="21">
        <v>42145</v>
      </c>
      <c r="D10" s="21">
        <f>SUM(C$5:C10)-(F10*G10)</f>
      </c>
      <c r="E10" s="21">
        <f>SUM(C$5:C10)/G10</f>
      </c>
      <c r="F10" s="22">
        <f>$F$30/$G$29</f>
      </c>
      <c r="G10" s="23">
        <v>6</v>
      </c>
      <c r="H10" s="20">
        <v>43197</v>
      </c>
      <c r="I10" s="24">
        <v>30445</v>
      </c>
      <c r="J10" s="21">
        <f>SUM(I$5:I10)-(L10*G10)</f>
      </c>
      <c r="K10" s="21">
        <f>SUM(I$5:I10)/G10</f>
      </c>
      <c r="L10" s="21">
        <f>$L$30/$G$29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20">
        <v>43199</v>
      </c>
      <c r="C11" s="21">
        <v>21936</v>
      </c>
      <c r="D11" s="21">
        <f>SUM(C$5:C11)-(F11*G11)</f>
      </c>
      <c r="E11" s="21">
        <f>SUM(C$5:C11)/G11</f>
      </c>
      <c r="F11" s="22">
        <f>$F$30/$G$29</f>
      </c>
      <c r="G11" s="23">
        <v>7</v>
      </c>
      <c r="H11" s="20">
        <v>43199</v>
      </c>
      <c r="I11" s="24">
        <v>37524</v>
      </c>
      <c r="J11" s="21">
        <f>SUM(I$5:I11)-(L11*G11)</f>
      </c>
      <c r="K11" s="21">
        <f>SUM(I$5:I11)/G11</f>
      </c>
      <c r="L11" s="21">
        <f>$L$30/$G$29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20">
        <v>43200</v>
      </c>
      <c r="C12" s="21">
        <v>45283</v>
      </c>
      <c r="D12" s="21">
        <f>SUM(C$5:C12)-(F12*G12)</f>
      </c>
      <c r="E12" s="21">
        <f>SUM(C$5:C12)/G12</f>
      </c>
      <c r="F12" s="22">
        <f>$F$30/$G$29</f>
      </c>
      <c r="G12" s="23">
        <v>8</v>
      </c>
      <c r="H12" s="20">
        <v>43200</v>
      </c>
      <c r="I12" s="24">
        <v>13408</v>
      </c>
      <c r="J12" s="21">
        <f>SUM(I$5:I12)-(L12*G12)</f>
      </c>
      <c r="K12" s="21">
        <f>SUM(I$5:I12)/G12</f>
      </c>
      <c r="L12" s="21">
        <f>$L$30/$G$29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20">
        <v>43201</v>
      </c>
      <c r="C13" s="22">
        <v>39470</v>
      </c>
      <c r="D13" s="21">
        <f>SUM(C$5:C13)-(F13*G13)</f>
      </c>
      <c r="E13" s="21">
        <f>SUM(C$5:C13)/G13</f>
      </c>
      <c r="F13" s="22">
        <f>$F$30/$G$29</f>
      </c>
      <c r="G13" s="23">
        <v>9</v>
      </c>
      <c r="H13" s="20">
        <v>43201</v>
      </c>
      <c r="I13" s="24">
        <v>6720</v>
      </c>
      <c r="J13" s="21">
        <f>SUM(I$5:I13)-(L13*G13)</f>
      </c>
      <c r="K13" s="21">
        <f>SUM(I$5:I13)/G13</f>
      </c>
      <c r="L13" s="21">
        <f>$L$30/$G$29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20">
        <v>43202</v>
      </c>
      <c r="C14" s="22">
        <v>33846</v>
      </c>
      <c r="D14" s="21">
        <f>SUM(C$5:C14)-(F14*G14)</f>
      </c>
      <c r="E14" s="21">
        <f>SUM(C$5:C14)/G14</f>
      </c>
      <c r="F14" s="22">
        <f>$F$30/$G$29</f>
      </c>
      <c r="G14" s="23">
        <v>10</v>
      </c>
      <c r="H14" s="20">
        <v>43202</v>
      </c>
      <c r="I14" s="24">
        <v>25435</v>
      </c>
      <c r="J14" s="21">
        <f>SUM(I$5:I14)-(L14*G14)</f>
      </c>
      <c r="K14" s="21">
        <f>SUM(I$5:I14)/G14</f>
      </c>
      <c r="L14" s="21">
        <f>$L$30/$G$29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20">
        <v>43203</v>
      </c>
      <c r="C15" s="22">
        <v>0</v>
      </c>
      <c r="D15" s="21">
        <f>SUM(C$5:C15)-(F15*G15)</f>
      </c>
      <c r="E15" s="21">
        <f>SUM(C$5:C15)/G15</f>
      </c>
      <c r="F15" s="22">
        <f>$F$30/$G$29</f>
      </c>
      <c r="G15" s="23">
        <v>11</v>
      </c>
      <c r="H15" s="20">
        <v>43203</v>
      </c>
      <c r="I15" s="24">
        <v>0</v>
      </c>
      <c r="J15" s="21">
        <f>SUM(I$5:I15)-(L15*G15)</f>
      </c>
      <c r="K15" s="21">
        <f>SUM(I$5:I15)/G15</f>
      </c>
      <c r="L15" s="21">
        <f>$L$30/$G$29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8.75">
      <c r="A16" s="1"/>
      <c r="B16" s="20">
        <v>43204</v>
      </c>
      <c r="C16" s="22">
        <v>0</v>
      </c>
      <c r="D16" s="21">
        <f>SUM(C$5:C16)-(F16*G16)</f>
      </c>
      <c r="E16" s="21">
        <f>SUM(C$5:C16)/G16</f>
      </c>
      <c r="F16" s="22">
        <f>$F$30/$G$29</f>
      </c>
      <c r="G16" s="23">
        <v>12</v>
      </c>
      <c r="H16" s="20">
        <v>43204</v>
      </c>
      <c r="I16" s="24">
        <v>0</v>
      </c>
      <c r="J16" s="21">
        <f>SUM(I$5:I16)-(L16*G16)</f>
      </c>
      <c r="K16" s="21">
        <f>SUM(I$5:I16)/G16</f>
      </c>
      <c r="L16" s="21">
        <f>$L$30/$G$29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18.75">
      <c r="A17" s="1"/>
      <c r="B17" s="20">
        <v>43206</v>
      </c>
      <c r="C17" s="22">
        <v>0</v>
      </c>
      <c r="D17" s="21">
        <f>SUM(C$5:C17)-(F17*G17)</f>
      </c>
      <c r="E17" s="21">
        <f>SUM(C$5:C17)/G17</f>
      </c>
      <c r="F17" s="22">
        <f>$F$30/$G$29</f>
      </c>
      <c r="G17" s="23">
        <v>13</v>
      </c>
      <c r="H17" s="20">
        <v>43206</v>
      </c>
      <c r="I17" s="24">
        <v>0</v>
      </c>
      <c r="J17" s="21">
        <f>SUM(I$5:I17)-(L17*G17)</f>
      </c>
      <c r="K17" s="21">
        <f>SUM(I$5:I17)/G17</f>
      </c>
      <c r="L17" s="21">
        <f>$L$30/$G$29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18.75">
      <c r="A18" s="1"/>
      <c r="B18" s="20">
        <v>43207</v>
      </c>
      <c r="C18" s="22">
        <v>0</v>
      </c>
      <c r="D18" s="21">
        <f>SUM(C$5:C18)-(F18*G18)</f>
      </c>
      <c r="E18" s="21">
        <f>SUM(C$5:C18)/G18</f>
      </c>
      <c r="F18" s="22">
        <f>$F$30/$G$29</f>
      </c>
      <c r="G18" s="23">
        <v>14</v>
      </c>
      <c r="H18" s="20">
        <v>43207</v>
      </c>
      <c r="I18" s="24">
        <v>0</v>
      </c>
      <c r="J18" s="21">
        <f>SUM(I$5:I18)-(L18*G18)</f>
      </c>
      <c r="K18" s="21">
        <f>SUM(I$5:I18)/G18</f>
      </c>
      <c r="L18" s="21">
        <f>$L$30/$G$29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18.75">
      <c r="A19" s="1"/>
      <c r="B19" s="20">
        <v>43208</v>
      </c>
      <c r="C19" s="21">
        <v>0</v>
      </c>
      <c r="D19" s="21">
        <f>SUM(C$5:C19)-(F19*G19)</f>
      </c>
      <c r="E19" s="21">
        <f>SUM(C$5:C19)/G19</f>
      </c>
      <c r="F19" s="22">
        <f>$F$30/$G$29</f>
      </c>
      <c r="G19" s="23">
        <v>15</v>
      </c>
      <c r="H19" s="20">
        <v>43208</v>
      </c>
      <c r="I19" s="24">
        <v>0</v>
      </c>
      <c r="J19" s="21">
        <f>SUM(I$5:I19)-(L19*G19)</f>
      </c>
      <c r="K19" s="21">
        <f>SUM(I$5:I19)/G19</f>
      </c>
      <c r="L19" s="21">
        <f>$L$30/$G$29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18.75">
      <c r="A20" s="1"/>
      <c r="B20" s="20">
        <v>43209</v>
      </c>
      <c r="C20" s="22">
        <v>0</v>
      </c>
      <c r="D20" s="21">
        <f>SUM(C$5:C20)-(F20*G20)</f>
      </c>
      <c r="E20" s="21">
        <f>SUM(C$5:C20)/G20</f>
      </c>
      <c r="F20" s="22">
        <f>$F$30/$G$29</f>
      </c>
      <c r="G20" s="23">
        <v>16</v>
      </c>
      <c r="H20" s="20">
        <v>43209</v>
      </c>
      <c r="I20" s="24">
        <v>0</v>
      </c>
      <c r="J20" s="21">
        <f>SUM(I$5:I20)-(L20*G20)</f>
      </c>
      <c r="K20" s="21">
        <f>SUM(I$5:I20)/G20</f>
      </c>
      <c r="L20" s="21">
        <f>$L$30/$G$29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18.75">
      <c r="A21" s="1"/>
      <c r="B21" s="20">
        <v>43210</v>
      </c>
      <c r="C21" s="22">
        <v>0</v>
      </c>
      <c r="D21" s="21">
        <f>SUM(C$5:C21)-(F21*G21)</f>
      </c>
      <c r="E21" s="21">
        <f>SUM(C$5:C21)/G21</f>
      </c>
      <c r="F21" s="22">
        <f>$F$30/$G$29</f>
      </c>
      <c r="G21" s="23">
        <v>17</v>
      </c>
      <c r="H21" s="20">
        <v>43210</v>
      </c>
      <c r="I21" s="24">
        <v>0</v>
      </c>
      <c r="J21" s="21">
        <f>SUM(I$5:I21)-(L21*G21)</f>
      </c>
      <c r="K21" s="21">
        <f>SUM(I$5:I21)/G21</f>
      </c>
      <c r="L21" s="21">
        <f>$L$30/$G$29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43211</v>
      </c>
      <c r="C22" s="22">
        <v>257425</v>
      </c>
      <c r="D22" s="21">
        <f>SUM(C$5:C22)-(F22*G22)</f>
      </c>
      <c r="E22" s="21">
        <f>SUM(C$5:C22)/G22</f>
      </c>
      <c r="F22" s="22">
        <f>$F$30/$G$29</f>
      </c>
      <c r="G22" s="23">
        <v>18</v>
      </c>
      <c r="H22" s="20">
        <v>43211</v>
      </c>
      <c r="I22" s="24">
        <v>178407</v>
      </c>
      <c r="J22" s="21">
        <f>SUM(I$5:I22)-(L22*G22)</f>
      </c>
      <c r="K22" s="21">
        <f>SUM(I$5:I22)/G22</f>
      </c>
      <c r="L22" s="21">
        <f>$L$30/$G$29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43213</v>
      </c>
      <c r="C23" s="22">
        <v>29129</v>
      </c>
      <c r="D23" s="21">
        <f>SUM(C$5:C23)-(F23*G23)</f>
      </c>
      <c r="E23" s="21">
        <f>SUM(C$5:C23)/G23</f>
      </c>
      <c r="F23" s="22">
        <f>$F$30/$G$29</f>
      </c>
      <c r="G23" s="23">
        <v>19</v>
      </c>
      <c r="H23" s="20">
        <v>43213</v>
      </c>
      <c r="I23" s="24">
        <v>19622</v>
      </c>
      <c r="J23" s="21">
        <f>SUM(I$5:I23)-(L23*G23)</f>
      </c>
      <c r="K23" s="21">
        <f>SUM(I$5:I23)/G23</f>
      </c>
      <c r="L23" s="21">
        <f>$L$30/$G$29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43214</v>
      </c>
      <c r="C24" s="22">
        <v>40308</v>
      </c>
      <c r="D24" s="21">
        <f>SUM(C$5:C24)-(F24*G24)</f>
      </c>
      <c r="E24" s="21">
        <f>SUM(C$5:C24)/G24</f>
      </c>
      <c r="F24" s="22">
        <f>$F$30/$G$29</f>
      </c>
      <c r="G24" s="23">
        <v>20</v>
      </c>
      <c r="H24" s="20">
        <v>43214</v>
      </c>
      <c r="I24" s="24">
        <v>33465</v>
      </c>
      <c r="J24" s="21">
        <f>SUM(I$5:I24)-(L24*G24)</f>
      </c>
      <c r="K24" s="21">
        <f>SUM(I$5:I24)/G24</f>
      </c>
      <c r="L24" s="21">
        <f>$L$30/$G$29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43215</v>
      </c>
      <c r="C25" s="22">
        <v>41528</v>
      </c>
      <c r="D25" s="21">
        <f>SUM(C$5:C25)-(F25*G25)</f>
      </c>
      <c r="E25" s="21">
        <f>SUM(C$5:C25)/G25</f>
      </c>
      <c r="F25" s="22">
        <f>$F$30/$G$29</f>
      </c>
      <c r="G25" s="23">
        <v>21</v>
      </c>
      <c r="H25" s="20">
        <v>43215</v>
      </c>
      <c r="I25" s="24">
        <v>31022</v>
      </c>
      <c r="J25" s="21">
        <f>SUM(I$5:I25)-(L25*G25)</f>
      </c>
      <c r="K25" s="21">
        <f>SUM(I$5:I25)/G25</f>
      </c>
      <c r="L25" s="21">
        <f>$L$30/$G$29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43216</v>
      </c>
      <c r="C26" s="22">
        <v>52671</v>
      </c>
      <c r="D26" s="21">
        <f>SUM(C$5:C26)-(F26*G26)</f>
      </c>
      <c r="E26" s="21">
        <f>SUM(C$5:C26)/G26</f>
      </c>
      <c r="F26" s="22">
        <f>$F$30/$G$29</f>
      </c>
      <c r="G26" s="23">
        <v>22</v>
      </c>
      <c r="H26" s="20">
        <v>43216</v>
      </c>
      <c r="I26" s="24">
        <v>65310</v>
      </c>
      <c r="J26" s="21">
        <f>SUM(I$5:I26)-(L26*G26)</f>
      </c>
      <c r="K26" s="21">
        <f>SUM(I$5:I26)/G26</f>
      </c>
      <c r="L26" s="21">
        <f>$L$30/$G$29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43217</v>
      </c>
      <c r="C27" s="22">
        <v>18895</v>
      </c>
      <c r="D27" s="21">
        <f>SUM(C$5:C27)-(F27*G27)</f>
      </c>
      <c r="E27" s="21">
        <f>SUM(C$5:C27)/G27</f>
      </c>
      <c r="F27" s="22">
        <f>$F$30/$G$29</f>
      </c>
      <c r="G27" s="23">
        <v>23</v>
      </c>
      <c r="H27" s="20">
        <v>43217</v>
      </c>
      <c r="I27" s="24">
        <v>15977</v>
      </c>
      <c r="J27" s="21">
        <f>SUM(I$5:I27)-(L27*G27)</f>
      </c>
      <c r="K27" s="21">
        <f>SUM(I$5:I27)/G27</f>
      </c>
      <c r="L27" s="21">
        <f>$L$30/$G$29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43218</v>
      </c>
      <c r="C28" s="22">
        <v>50683</v>
      </c>
      <c r="D28" s="21">
        <f>SUM(C$5:C28)-(F28*G28)</f>
      </c>
      <c r="E28" s="21">
        <f>SUM(C$5:C28)/G28</f>
      </c>
      <c r="F28" s="22">
        <f>$F$30/$G$29</f>
      </c>
      <c r="G28" s="23">
        <v>24</v>
      </c>
      <c r="H28" s="20">
        <v>43218</v>
      </c>
      <c r="I28" s="24">
        <v>54810</v>
      </c>
      <c r="J28" s="21">
        <f>SUM(I$5:I28)-(L28*G28)</f>
      </c>
      <c r="K28" s="21">
        <f>SUM(I$5:I28)/G28</f>
      </c>
      <c r="L28" s="21">
        <f>$L$30/$G$29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20">
        <v>43220</v>
      </c>
      <c r="C29" s="22">
        <v>56813</v>
      </c>
      <c r="D29" s="21">
        <f>SUM(C$5:C29)-(F29*G29)</f>
      </c>
      <c r="E29" s="21">
        <f>SUM(C$5:C29)/G29</f>
      </c>
      <c r="F29" s="22">
        <f>$F$30/$G$29</f>
      </c>
      <c r="G29" s="23">
        <v>25</v>
      </c>
      <c r="H29" s="20">
        <v>43220</v>
      </c>
      <c r="I29" s="24">
        <v>36080</v>
      </c>
      <c r="J29" s="21">
        <f>SUM(I$5:I29)-(L29*G29)</f>
      </c>
      <c r="K29" s="21">
        <f>SUM(I$5:I29)/G29</f>
      </c>
      <c r="L29" s="21">
        <f>$L$30/$G$29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35" t="s">
        <v>15</v>
      </c>
      <c r="C30" s="24">
        <f>SUM(C5:C29)</f>
      </c>
      <c r="D30" s="15"/>
      <c r="E30" s="15"/>
      <c r="F30" s="22">
        <v>1000000</v>
      </c>
      <c r="G30" s="32"/>
      <c r="H30" s="35" t="s">
        <v>15</v>
      </c>
      <c r="I30" s="24">
        <f>SUM(I5:I29)</f>
      </c>
      <c r="J30" s="36"/>
      <c r="K30" s="36"/>
      <c r="L30" s="21">
        <v>600000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46"/>
      <c r="B34" s="47"/>
      <c r="C34" s="48"/>
      <c r="D34" s="48"/>
      <c r="E34" s="4"/>
      <c r="F34" s="4"/>
      <c r="G34" s="4"/>
      <c r="H34" s="7"/>
      <c r="I34" s="38"/>
      <c r="J34" s="49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9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5">
    <mergeCell ref="B1:F2"/>
    <mergeCell ref="H1:L2"/>
    <mergeCell ref="B3:F3"/>
    <mergeCell ref="H3:L3"/>
    <mergeCell ref="A34:D3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6" t="s">
        <v>16</v>
      </c>
      <c r="C4" s="17" t="s">
        <v>17</v>
      </c>
      <c r="D4" s="17" t="s">
        <v>18</v>
      </c>
      <c r="E4" s="17" t="s">
        <v>19</v>
      </c>
      <c r="F4" s="17" t="s">
        <v>20</v>
      </c>
      <c r="G4" s="18"/>
      <c r="H4" s="16" t="s">
        <v>16</v>
      </c>
      <c r="I4" s="17" t="s">
        <v>17</v>
      </c>
      <c r="J4" s="62" t="s">
        <v>18</v>
      </c>
      <c r="K4" s="62" t="s">
        <v>19</v>
      </c>
      <c r="L4" s="62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20">
        <v>43160</v>
      </c>
      <c r="C5" s="21">
        <v>50452</v>
      </c>
      <c r="D5" s="21">
        <f>SUM(C5:C5)-(F5*1)</f>
      </c>
      <c r="E5" s="21">
        <f>C5/1</f>
      </c>
      <c r="F5" s="22">
        <f>$F$31/$G$30</f>
      </c>
      <c r="G5" s="23">
        <v>1</v>
      </c>
      <c r="H5" s="20">
        <v>43160</v>
      </c>
      <c r="I5" s="24">
        <v>19064</v>
      </c>
      <c r="J5" s="21">
        <f>SUM(I5:I5)-(L5*G5)</f>
      </c>
      <c r="K5" s="21">
        <f>I5/1</f>
      </c>
      <c r="L5" s="21">
        <f>$L$31/$G$30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20">
        <v>43161</v>
      </c>
      <c r="C6" s="21">
        <v>42475</v>
      </c>
      <c r="D6" s="21">
        <f>SUM(C$5:C6)-(F6*G6)</f>
      </c>
      <c r="E6" s="21">
        <f>SUM(C$5:C6)/G6</f>
      </c>
      <c r="F6" s="22">
        <f>$F$31/$G$30</f>
      </c>
      <c r="G6" s="23">
        <v>2</v>
      </c>
      <c r="H6" s="20">
        <v>43161</v>
      </c>
      <c r="I6" s="24">
        <v>10318</v>
      </c>
      <c r="J6" s="21">
        <f>SUM(I$5:I6)-(L6*G6)</f>
      </c>
      <c r="K6" s="21">
        <f>SUM(I$5:I6)/G6</f>
      </c>
      <c r="L6" s="21">
        <f>$L$31/$G$30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20">
        <v>43162</v>
      </c>
      <c r="C7" s="21">
        <v>40700</v>
      </c>
      <c r="D7" s="21">
        <f>SUM(C$5:C7)-(F7*G7)</f>
      </c>
      <c r="E7" s="21">
        <f>SUM(C$5:C7)/G7</f>
      </c>
      <c r="F7" s="22">
        <f>$F$31/$G$30</f>
      </c>
      <c r="G7" s="23">
        <v>3</v>
      </c>
      <c r="H7" s="20">
        <v>43162</v>
      </c>
      <c r="I7" s="24">
        <v>32638</v>
      </c>
      <c r="J7" s="21">
        <f>SUM(I$5:I7)-(L7*G7)</f>
      </c>
      <c r="K7" s="21">
        <f>SUM(I$5:I7)/G7</f>
      </c>
      <c r="L7" s="21">
        <f>$L$31/$G$30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20">
        <v>43164</v>
      </c>
      <c r="C8" s="21">
        <v>39429</v>
      </c>
      <c r="D8" s="21">
        <f>SUM(C$5:C8)-(F8*G8)</f>
      </c>
      <c r="E8" s="21">
        <f>SUM(C$5:C8)/G8</f>
      </c>
      <c r="F8" s="22">
        <f>$F$31/$G$30</f>
      </c>
      <c r="G8" s="23">
        <v>4</v>
      </c>
      <c r="H8" s="20">
        <v>43164</v>
      </c>
      <c r="I8" s="24">
        <v>26234</v>
      </c>
      <c r="J8" s="21">
        <f>SUM(I$5:I8)-(L8*G8)</f>
      </c>
      <c r="K8" s="21">
        <f>SUM(I$5:I8)/G8</f>
      </c>
      <c r="L8" s="21">
        <f>$L$31/$G$30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20">
        <v>43165</v>
      </c>
      <c r="C9" s="21">
        <v>59608</v>
      </c>
      <c r="D9" s="21">
        <f>SUM(C$5:C9)-(F9*G9)</f>
      </c>
      <c r="E9" s="21">
        <f>SUM(C$5:C9)/G9</f>
      </c>
      <c r="F9" s="22">
        <f>$F$31/$G$30</f>
      </c>
      <c r="G9" s="23">
        <v>5</v>
      </c>
      <c r="H9" s="20">
        <v>43165</v>
      </c>
      <c r="I9" s="24">
        <v>17936</v>
      </c>
      <c r="J9" s="21">
        <f>SUM(I$5:I9)-(L9*G9)</f>
      </c>
      <c r="K9" s="21">
        <f>SUM(I$5:I9)/G9</f>
      </c>
      <c r="L9" s="21">
        <f>$L$31/$G$30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20">
        <v>43166</v>
      </c>
      <c r="C10" s="21">
        <v>46862</v>
      </c>
      <c r="D10" s="21">
        <f>SUM(C$5:C10)-(F10*G10)</f>
      </c>
      <c r="E10" s="21">
        <f>SUM(C$5:C10)/G10</f>
      </c>
      <c r="F10" s="22">
        <f>$F$31/$G$30</f>
      </c>
      <c r="G10" s="23">
        <v>6</v>
      </c>
      <c r="H10" s="20">
        <v>43166</v>
      </c>
      <c r="I10" s="24">
        <v>23972</v>
      </c>
      <c r="J10" s="21">
        <f>SUM(I$5:I10)-(L10*G10)</f>
      </c>
      <c r="K10" s="21">
        <f>SUM(I$5:I10)/G10</f>
      </c>
      <c r="L10" s="21">
        <f>$L$31/$G$30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20">
        <v>43167</v>
      </c>
      <c r="C11" s="21">
        <v>27051</v>
      </c>
      <c r="D11" s="21">
        <f>SUM(C$5:C11)-(F11*G11)</f>
      </c>
      <c r="E11" s="21">
        <f>SUM(C$5:C11)/G11</f>
      </c>
      <c r="F11" s="22">
        <f>$F$31/$G$30</f>
      </c>
      <c r="G11" s="23">
        <v>7</v>
      </c>
      <c r="H11" s="20">
        <v>43167</v>
      </c>
      <c r="I11" s="24">
        <v>23643</v>
      </c>
      <c r="J11" s="21">
        <f>SUM(I$5:I11)-(L11*G11)</f>
      </c>
      <c r="K11" s="21">
        <f>SUM(I$5:I11)/G11</f>
      </c>
      <c r="L11" s="21">
        <f>$L$31/$G$30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20">
        <v>43168</v>
      </c>
      <c r="C12" s="21">
        <v>40878</v>
      </c>
      <c r="D12" s="21">
        <f>SUM(C$5:C12)-(F12*G12)</f>
      </c>
      <c r="E12" s="21">
        <f>SUM(C$5:C12)/G12</f>
      </c>
      <c r="F12" s="22">
        <f>$F$31/$G$30</f>
      </c>
      <c r="G12" s="23">
        <v>8</v>
      </c>
      <c r="H12" s="20">
        <v>43168</v>
      </c>
      <c r="I12" s="24">
        <v>33706</v>
      </c>
      <c r="J12" s="21">
        <f>SUM(I$5:I12)-(L12*G12)</f>
      </c>
      <c r="K12" s="21">
        <f>SUM(I$5:I12)/G12</f>
      </c>
      <c r="L12" s="21">
        <f>$L$31/$G$30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20">
        <v>43169</v>
      </c>
      <c r="C13" s="22">
        <v>48035</v>
      </c>
      <c r="D13" s="21">
        <f>SUM(C$5:C13)-(F13*G13)</f>
      </c>
      <c r="E13" s="21">
        <f>SUM(C$5:C13)/G13</f>
      </c>
      <c r="F13" s="22">
        <f>$F$31/$G$30</f>
      </c>
      <c r="G13" s="23">
        <v>9</v>
      </c>
      <c r="H13" s="20">
        <v>43169</v>
      </c>
      <c r="I13" s="24">
        <v>28062</v>
      </c>
      <c r="J13" s="21">
        <f>SUM(I$5:I13)-(L13*G13)</f>
      </c>
      <c r="K13" s="21">
        <f>SUM(I$5:I13)/G13</f>
      </c>
      <c r="L13" s="21">
        <f>$L$31/$G$30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20">
        <v>43171</v>
      </c>
      <c r="C14" s="22">
        <v>33119</v>
      </c>
      <c r="D14" s="21">
        <f>SUM(C$5:C14)-(F14*G14)</f>
      </c>
      <c r="E14" s="21">
        <f>SUM(C$5:C14)/G14</f>
      </c>
      <c r="F14" s="22">
        <f>$F$31/$G$30</f>
      </c>
      <c r="G14" s="23">
        <v>10</v>
      </c>
      <c r="H14" s="20">
        <v>43171</v>
      </c>
      <c r="I14" s="24">
        <v>10600</v>
      </c>
      <c r="J14" s="21">
        <f>SUM(I$5:I14)-(L14*G14)</f>
      </c>
      <c r="K14" s="21">
        <f>SUM(I$5:I14)/G14</f>
      </c>
      <c r="L14" s="21">
        <f>$L$31/$G$30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20">
        <v>43172</v>
      </c>
      <c r="C15" s="22">
        <v>51330</v>
      </c>
      <c r="D15" s="21">
        <f>SUM(C$5:C15)-(F15*G15)</f>
      </c>
      <c r="E15" s="21">
        <f>SUM(C$5:C15)/G15</f>
      </c>
      <c r="F15" s="22">
        <f>$F$31/$G$30</f>
      </c>
      <c r="G15" s="23">
        <v>11</v>
      </c>
      <c r="H15" s="20">
        <v>43172</v>
      </c>
      <c r="I15" s="24">
        <v>12687</v>
      </c>
      <c r="J15" s="21">
        <f>SUM(I$5:I15)-(L15*G15)</f>
      </c>
      <c r="K15" s="21">
        <f>SUM(I$5:I15)/G15</f>
      </c>
      <c r="L15" s="21">
        <f>$L$31/$G$30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20">
        <v>43173</v>
      </c>
      <c r="C16" s="22">
        <v>41019</v>
      </c>
      <c r="D16" s="21">
        <f>SUM(C$5:C16)-(F16*G16)</f>
      </c>
      <c r="E16" s="21">
        <f>SUM(C$5:C16)/G16</f>
      </c>
      <c r="F16" s="22">
        <f>$F$31/$G$30</f>
      </c>
      <c r="G16" s="23">
        <v>12</v>
      </c>
      <c r="H16" s="20">
        <v>43173</v>
      </c>
      <c r="I16" s="24">
        <v>9558</v>
      </c>
      <c r="J16" s="21">
        <f>SUM(I$5:I16)-(L16*G16)</f>
      </c>
      <c r="K16" s="21">
        <f>SUM(I$5:I16)/G16</f>
      </c>
      <c r="L16" s="21">
        <f>$L$31/$G$30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20">
        <v>43174</v>
      </c>
      <c r="C17" s="22">
        <v>16945</v>
      </c>
      <c r="D17" s="21">
        <f>SUM(C$5:C17)-(F17*G17)</f>
      </c>
      <c r="E17" s="21">
        <f>SUM(C$5:C17)/G17</f>
      </c>
      <c r="F17" s="22">
        <f>$F$31/$G$30</f>
      </c>
      <c r="G17" s="23">
        <v>13</v>
      </c>
      <c r="H17" s="20">
        <v>43174</v>
      </c>
      <c r="I17" s="24">
        <v>13917</v>
      </c>
      <c r="J17" s="21">
        <f>SUM(I$5:I17)-(L17*G17)</f>
      </c>
      <c r="K17" s="21">
        <f>SUM(I$5:I17)/G17</f>
      </c>
      <c r="L17" s="21">
        <f>$L$31/$G$30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20">
        <v>43175</v>
      </c>
      <c r="C18" s="22">
        <v>68626</v>
      </c>
      <c r="D18" s="21">
        <f>SUM(C$5:C18)-(F18*G18)</f>
      </c>
      <c r="E18" s="21">
        <f>SUM(C$5:C18)/G18</f>
      </c>
      <c r="F18" s="22">
        <f>$F$31/$G$30</f>
      </c>
      <c r="G18" s="23">
        <v>14</v>
      </c>
      <c r="H18" s="20">
        <v>43175</v>
      </c>
      <c r="I18" s="24">
        <v>26740</v>
      </c>
      <c r="J18" s="21">
        <f>SUM(I$5:I18)-(L18*G18)</f>
      </c>
      <c r="K18" s="21">
        <f>SUM(I$5:I18)/G18</f>
      </c>
      <c r="L18" s="21">
        <f>$L$31/$G$30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20">
        <v>43176</v>
      </c>
      <c r="C19" s="21">
        <v>53848</v>
      </c>
      <c r="D19" s="21">
        <f>SUM(C$5:C19)-(F19*G19)</f>
      </c>
      <c r="E19" s="21">
        <f>SUM(C$5:C19)/G19</f>
      </c>
      <c r="F19" s="22">
        <f>$F$31/$G$30</f>
      </c>
      <c r="G19" s="23">
        <v>15</v>
      </c>
      <c r="H19" s="20">
        <v>43176</v>
      </c>
      <c r="I19" s="24">
        <v>16369</v>
      </c>
      <c r="J19" s="21">
        <f>SUM(I$5:I19)-(L19*G19)</f>
      </c>
      <c r="K19" s="21">
        <f>SUM(I$5:I19)/G19</f>
      </c>
      <c r="L19" s="21">
        <f>$L$31/$G$30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20">
        <v>43178</v>
      </c>
      <c r="C20" s="22">
        <v>26654</v>
      </c>
      <c r="D20" s="21">
        <f>SUM(C$5:C20)-(F20*G20)</f>
      </c>
      <c r="E20" s="21">
        <f>SUM(C$5:C20)/G20</f>
      </c>
      <c r="F20" s="22">
        <f>$F$31/$G$30</f>
      </c>
      <c r="G20" s="23">
        <v>16</v>
      </c>
      <c r="H20" s="20">
        <v>43178</v>
      </c>
      <c r="I20" s="24">
        <v>19982</v>
      </c>
      <c r="J20" s="21">
        <f>SUM(I$5:I20)-(L20*G20)</f>
      </c>
      <c r="K20" s="21">
        <f>SUM(I$5:I20)/G20</f>
      </c>
      <c r="L20" s="21">
        <f>$L$31/$G$30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20">
        <v>43179</v>
      </c>
      <c r="C21" s="22">
        <v>54964</v>
      </c>
      <c r="D21" s="21">
        <f>SUM(C$5:C21)-(F21*G21)</f>
      </c>
      <c r="E21" s="21">
        <f>SUM(C$5:C21)/G21</f>
      </c>
      <c r="F21" s="22">
        <f>$F$31/$G$30</f>
      </c>
      <c r="G21" s="23">
        <v>17</v>
      </c>
      <c r="H21" s="20">
        <v>43179</v>
      </c>
      <c r="I21" s="24">
        <v>8141</v>
      </c>
      <c r="J21" s="21">
        <f>SUM(I$5:I21)-(L21*G21)</f>
      </c>
      <c r="K21" s="21">
        <f>SUM(I$5:I21)/G21</f>
      </c>
      <c r="L21" s="21">
        <f>$L$31/$G$30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20">
        <v>43180</v>
      </c>
      <c r="C22" s="22">
        <v>62930</v>
      </c>
      <c r="D22" s="21">
        <f>SUM(C$5:C22)-(F22*G22)</f>
      </c>
      <c r="E22" s="21">
        <f>SUM(C$5:C22)/G22</f>
      </c>
      <c r="F22" s="22">
        <f>$F$31/$G$30</f>
      </c>
      <c r="G22" s="23">
        <v>18</v>
      </c>
      <c r="H22" s="20">
        <v>43180</v>
      </c>
      <c r="I22" s="24">
        <v>19071</v>
      </c>
      <c r="J22" s="21">
        <f>SUM(I$5:I22)-(L22*G22)</f>
      </c>
      <c r="K22" s="21">
        <f>SUM(I$5:I22)/G22</f>
      </c>
      <c r="L22" s="21">
        <f>$L$31/$G$30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20">
        <v>43181</v>
      </c>
      <c r="C23" s="22">
        <v>55213</v>
      </c>
      <c r="D23" s="21">
        <f>SUM(C$5:C23)-(F23*G23)</f>
      </c>
      <c r="E23" s="21">
        <f>SUM(C$5:C23)/G23</f>
      </c>
      <c r="F23" s="22">
        <f>$F$31/$G$30</f>
      </c>
      <c r="G23" s="23">
        <v>19</v>
      </c>
      <c r="H23" s="20">
        <v>43181</v>
      </c>
      <c r="I23" s="24">
        <v>9664</v>
      </c>
      <c r="J23" s="21">
        <f>SUM(I$5:I23)-(L23*G23)</f>
      </c>
      <c r="K23" s="21">
        <f>SUM(I$5:I23)/G23</f>
      </c>
      <c r="L23" s="21">
        <f>$L$31/$G$30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20">
        <v>43182</v>
      </c>
      <c r="C24" s="22">
        <v>14573</v>
      </c>
      <c r="D24" s="21">
        <f>SUM(C$5:C24)-(F24*G24)</f>
      </c>
      <c r="E24" s="21">
        <f>SUM(C$5:C24)/G24</f>
      </c>
      <c r="F24" s="22">
        <f>$F$31/$G$30</f>
      </c>
      <c r="G24" s="23">
        <v>20</v>
      </c>
      <c r="H24" s="20">
        <v>43182</v>
      </c>
      <c r="I24" s="24">
        <v>6067</v>
      </c>
      <c r="J24" s="21">
        <f>SUM(I$5:I24)-(L24*G24)</f>
      </c>
      <c r="K24" s="21">
        <f>SUM(I$5:I24)/G24</f>
      </c>
      <c r="L24" s="21">
        <f>$L$31/$G$30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20">
        <v>43183</v>
      </c>
      <c r="C25" s="22">
        <v>69752</v>
      </c>
      <c r="D25" s="21">
        <f>SUM(C$5:C25)-(F25*G25)</f>
      </c>
      <c r="E25" s="21">
        <f>SUM(C$5:C25)/G25</f>
      </c>
      <c r="F25" s="22">
        <f>$F$31/$G$30</f>
      </c>
      <c r="G25" s="23">
        <v>21</v>
      </c>
      <c r="H25" s="20">
        <v>43183</v>
      </c>
      <c r="I25" s="24">
        <v>15592</v>
      </c>
      <c r="J25" s="21">
        <f>SUM(I$5:I25)-(L25*G25)</f>
      </c>
      <c r="K25" s="21">
        <f>SUM(I$5:I25)/G25</f>
      </c>
      <c r="L25" s="21">
        <f>$L$31/$G$30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20">
        <v>43185</v>
      </c>
      <c r="C26" s="22">
        <v>55288</v>
      </c>
      <c r="D26" s="21">
        <f>SUM(C$5:C26)-(F26*G26)</f>
      </c>
      <c r="E26" s="21">
        <f>SUM(C$5:C26)/G26</f>
      </c>
      <c r="F26" s="22">
        <f>$F$31/$G$30</f>
      </c>
      <c r="G26" s="23">
        <v>22</v>
      </c>
      <c r="H26" s="20">
        <v>43185</v>
      </c>
      <c r="I26" s="24">
        <v>58524</v>
      </c>
      <c r="J26" s="21">
        <f>SUM(I$5:I26)-(L26*G26)</f>
      </c>
      <c r="K26" s="21">
        <f>SUM(I$5:I26)/G26</f>
      </c>
      <c r="L26" s="21">
        <f>$L$31/$G$30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20">
        <v>43186</v>
      </c>
      <c r="C27" s="22">
        <v>40613</v>
      </c>
      <c r="D27" s="21">
        <f>SUM(C$5:C27)-(F27*G27)</f>
      </c>
      <c r="E27" s="21">
        <f>SUM(C$5:C27)/G27</f>
      </c>
      <c r="F27" s="22">
        <f>$F$31/$G$30</f>
      </c>
      <c r="G27" s="23">
        <v>23</v>
      </c>
      <c r="H27" s="20">
        <v>43186</v>
      </c>
      <c r="I27" s="24">
        <v>27564</v>
      </c>
      <c r="J27" s="21">
        <f>SUM(I$5:I27)-(L27*G27)</f>
      </c>
      <c r="K27" s="21">
        <f>SUM(I$5:I27)/G27</f>
      </c>
      <c r="L27" s="21">
        <f>$L$31/$G$30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20">
        <v>43187</v>
      </c>
      <c r="C28" s="22">
        <v>50115</v>
      </c>
      <c r="D28" s="21">
        <f>SUM(C$5:C28)-(F28*G28)</f>
      </c>
      <c r="E28" s="21">
        <f>SUM(C$5:C28)/G28</f>
      </c>
      <c r="F28" s="22">
        <f>$F$31/$G$30</f>
      </c>
      <c r="G28" s="23">
        <v>24</v>
      </c>
      <c r="H28" s="20">
        <v>43187</v>
      </c>
      <c r="I28" s="24">
        <v>33048</v>
      </c>
      <c r="J28" s="21">
        <f>SUM(I$5:I28)-(L28*G28)</f>
      </c>
      <c r="K28" s="21">
        <f>SUM(I$5:I28)/G28</f>
      </c>
      <c r="L28" s="21">
        <f>$L$31/$G$30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20">
        <v>43188</v>
      </c>
      <c r="C29" s="22">
        <v>26316</v>
      </c>
      <c r="D29" s="21">
        <f>SUM(C$5:C29)-(F29*G29)</f>
      </c>
      <c r="E29" s="21">
        <f>SUM(C$5:C29)/G29</f>
      </c>
      <c r="F29" s="22">
        <f>$F$31/$G$30</f>
      </c>
      <c r="G29" s="23">
        <v>25</v>
      </c>
      <c r="H29" s="20">
        <v>43188</v>
      </c>
      <c r="I29" s="24">
        <v>17979</v>
      </c>
      <c r="J29" s="21">
        <f>SUM(I$5:I29)-(L29*G29)</f>
      </c>
      <c r="K29" s="21">
        <f>SUM(I$5:I29)/G29</f>
      </c>
      <c r="L29" s="21">
        <f>$L$31/$G$30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20">
        <v>43189</v>
      </c>
      <c r="C30" s="22">
        <v>43309</v>
      </c>
      <c r="D30" s="21">
        <f>SUM(C$5:C30)-(F30*G30)</f>
      </c>
      <c r="E30" s="21">
        <f>SUM(C$5:C30)/G30</f>
      </c>
      <c r="F30" s="22">
        <f>$F$31/$G$30</f>
      </c>
      <c r="G30" s="23">
        <v>26</v>
      </c>
      <c r="H30" s="20">
        <v>43189</v>
      </c>
      <c r="I30" s="24">
        <v>20203</v>
      </c>
      <c r="J30" s="21">
        <f>SUM(I$5:I30)-(L30*G30)</f>
      </c>
      <c r="K30" s="21">
        <f>SUM(I$5:I30)/G30</f>
      </c>
      <c r="L30" s="21">
        <f>$L$31/$G$30</f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20.1">
      <c r="A31" s="1"/>
      <c r="B31" s="35" t="s">
        <v>15</v>
      </c>
      <c r="C31" s="24">
        <f>SUM(C5:C30)</f>
      </c>
      <c r="D31" s="15"/>
      <c r="E31" s="15"/>
      <c r="F31" s="22">
        <v>1250000</v>
      </c>
      <c r="G31" s="32"/>
      <c r="H31" s="35" t="s">
        <v>15</v>
      </c>
      <c r="I31" s="24">
        <f>SUM(I5:I30)</f>
      </c>
      <c r="J31" s="36"/>
      <c r="K31" s="36"/>
      <c r="L31" s="21">
        <v>600000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9.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46"/>
      <c r="B35" s="47"/>
      <c r="C35" s="48"/>
      <c r="D35" s="48"/>
      <c r="E35" s="4"/>
      <c r="F35" s="4"/>
      <c r="G35" s="4"/>
      <c r="H35" s="7"/>
      <c r="I35" s="38"/>
      <c r="J35" s="49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9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5">
    <mergeCell ref="B1:F2"/>
    <mergeCell ref="H1:L2"/>
    <mergeCell ref="B3:F3"/>
    <mergeCell ref="H3:L3"/>
    <mergeCell ref="A35:D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41276</v>
      </c>
      <c r="C4" s="21">
        <v>84282</v>
      </c>
      <c r="D4" s="21">
        <f>(SUM(C4:C4)-(F4*1))</f>
      </c>
      <c r="E4" s="21">
        <f>C4/1</f>
      </c>
      <c r="F4" s="22">
        <f>$F$26/$G$25</f>
      </c>
      <c r="G4" s="23">
        <v>1</v>
      </c>
      <c r="H4" s="150">
        <v>41276</v>
      </c>
      <c r="I4" s="24">
        <v>29850</v>
      </c>
      <c r="J4" s="21">
        <f>(SUM(I4:I4)-(L4*1))</f>
      </c>
      <c r="K4" s="21">
        <f>I4/1</f>
      </c>
      <c r="L4" s="21">
        <f>$L$26/$G$25</f>
      </c>
    </row>
    <row x14ac:dyDescent="0.25" r="5" customHeight="1" ht="20.1">
      <c r="A5" s="1"/>
      <c r="B5" s="150">
        <v>41277</v>
      </c>
      <c r="C5" s="21">
        <v>35386</v>
      </c>
      <c r="D5" s="21">
        <f>(SUM(C$4:C5)-(F5*G5))</f>
      </c>
      <c r="E5" s="21">
        <f>SUM(C$4:C5)/G5</f>
      </c>
      <c r="F5" s="22">
        <f>$F$26/$G$25</f>
      </c>
      <c r="G5" s="23">
        <f>G4+1</f>
      </c>
      <c r="H5" s="150">
        <v>41277</v>
      </c>
      <c r="I5" s="24">
        <v>45387</v>
      </c>
      <c r="J5" s="21">
        <f>SUM(I$4:I5)-(L5*G5)</f>
      </c>
      <c r="K5" s="21">
        <f>SUM(I$4:I5)/G5</f>
      </c>
      <c r="L5" s="21">
        <f>$L$26/$G$25</f>
      </c>
    </row>
    <row x14ac:dyDescent="0.25" r="6" customHeight="1" ht="20.1">
      <c r="A6" s="1"/>
      <c r="B6" s="150">
        <v>41278</v>
      </c>
      <c r="C6" s="21">
        <v>76247</v>
      </c>
      <c r="D6" s="21">
        <f>(SUM(C$4:C6)-(F6*G6))</f>
      </c>
      <c r="E6" s="21">
        <f>SUM(C$4:C6)/G6</f>
      </c>
      <c r="F6" s="22">
        <f>$F$26/$G$25</f>
      </c>
      <c r="G6" s="23">
        <f>G5+1</f>
      </c>
      <c r="H6" s="150">
        <v>41278</v>
      </c>
      <c r="I6" s="24">
        <v>37377</v>
      </c>
      <c r="J6" s="21">
        <f>SUM(I$4:I6)-(L6*G6)</f>
      </c>
      <c r="K6" s="21">
        <f>SUM(I$4:I6)/G6</f>
      </c>
      <c r="L6" s="21">
        <f>$L$26/$G$25</f>
      </c>
    </row>
    <row x14ac:dyDescent="0.25" r="7" customHeight="1" ht="20.1">
      <c r="A7" s="1"/>
      <c r="B7" s="150">
        <v>41281</v>
      </c>
      <c r="C7" s="21">
        <v>62136</v>
      </c>
      <c r="D7" s="21">
        <f>(SUM(C$4:C7)-(F7*G7))</f>
      </c>
      <c r="E7" s="21">
        <f>SUM(C$4:C7)/G7</f>
      </c>
      <c r="F7" s="22">
        <f>$F$26/$G$25</f>
      </c>
      <c r="G7" s="23">
        <v>4</v>
      </c>
      <c r="H7" s="150">
        <v>41281</v>
      </c>
      <c r="I7" s="24">
        <v>38374</v>
      </c>
      <c r="J7" s="21">
        <f>SUM(I$4:I7)-(L7*G7)</f>
      </c>
      <c r="K7" s="21">
        <f>SUM(I$4:I7)/G7</f>
      </c>
      <c r="L7" s="21">
        <f>$L$26/$G$25</f>
      </c>
    </row>
    <row x14ac:dyDescent="0.25" r="8" customHeight="1" ht="20.1">
      <c r="A8" s="1"/>
      <c r="B8" s="150">
        <v>41282</v>
      </c>
      <c r="C8" s="21">
        <v>52212</v>
      </c>
      <c r="D8" s="21">
        <f>(SUM(C$4:C8)-(F8*G8))</f>
      </c>
      <c r="E8" s="21">
        <f>SUM(C$4:C8)/G8</f>
      </c>
      <c r="F8" s="22">
        <f>$F$26/$G$25</f>
      </c>
      <c r="G8" s="23">
        <v>5</v>
      </c>
      <c r="H8" s="150">
        <v>41282</v>
      </c>
      <c r="I8" s="24">
        <v>31576</v>
      </c>
      <c r="J8" s="21">
        <f>SUM(I$4:I8)-(L8*G8)</f>
      </c>
      <c r="K8" s="21">
        <f>SUM(I$4:I8)/G8</f>
      </c>
      <c r="L8" s="21">
        <f>$L$26/$G$25</f>
      </c>
    </row>
    <row x14ac:dyDescent="0.25" r="9" customHeight="1" ht="19.5">
      <c r="A9" s="1"/>
      <c r="B9" s="150">
        <v>41283</v>
      </c>
      <c r="C9" s="21">
        <v>15081</v>
      </c>
      <c r="D9" s="21">
        <f>(SUM(C$4:C9)-(F9*G9))</f>
      </c>
      <c r="E9" s="21">
        <f>SUM(C$4:C9)/G9</f>
      </c>
      <c r="F9" s="22">
        <f>$F$26/$G$25</f>
      </c>
      <c r="G9" s="23">
        <f>G8+1</f>
      </c>
      <c r="H9" s="150">
        <v>41283</v>
      </c>
      <c r="I9" s="24">
        <v>14972</v>
      </c>
      <c r="J9" s="21">
        <f>SUM(I$4:I9)-(L9*G9)</f>
      </c>
      <c r="K9" s="21">
        <f>SUM(I$4:I9)/G9</f>
      </c>
      <c r="L9" s="21">
        <f>$L$26/$G$25</f>
      </c>
    </row>
    <row x14ac:dyDescent="0.25" r="10" customHeight="1" ht="20.1">
      <c r="A10" s="1"/>
      <c r="B10" s="150">
        <v>41284</v>
      </c>
      <c r="C10" s="21">
        <v>32693</v>
      </c>
      <c r="D10" s="21">
        <f>(SUM(C$4:C10)-(F10*G10))</f>
      </c>
      <c r="E10" s="21">
        <f>SUM(C$4:C10)/G10</f>
      </c>
      <c r="F10" s="22">
        <f>$F$26/$G$25</f>
      </c>
      <c r="G10" s="23">
        <f>G9+1</f>
      </c>
      <c r="H10" s="150">
        <v>41284</v>
      </c>
      <c r="I10" s="24">
        <v>31146</v>
      </c>
      <c r="J10" s="21">
        <f>SUM(I$4:I10)-(L10*G10)</f>
      </c>
      <c r="K10" s="21">
        <f>SUM(I$4:I10)/G10</f>
      </c>
      <c r="L10" s="21">
        <f>$L$26/$G$25</f>
      </c>
    </row>
    <row x14ac:dyDescent="0.25" r="11" customHeight="1" ht="20.1">
      <c r="A11" s="1"/>
      <c r="B11" s="150">
        <v>41285</v>
      </c>
      <c r="C11" s="21">
        <v>40010</v>
      </c>
      <c r="D11" s="21">
        <f>(SUM(C$4:C11)-(F11*G11))</f>
      </c>
      <c r="E11" s="21">
        <f>SUM(C$4:C11)/G11</f>
      </c>
      <c r="F11" s="22">
        <f>$F$26/$G$25</f>
      </c>
      <c r="G11" s="23">
        <f>G10+1</f>
      </c>
      <c r="H11" s="150">
        <v>41285</v>
      </c>
      <c r="I11" s="24">
        <v>48799</v>
      </c>
      <c r="J11" s="21">
        <f>SUM(I$4:I11)-(L11*G11)</f>
      </c>
      <c r="K11" s="21">
        <f>SUM(I$4:I11)/G11</f>
      </c>
      <c r="L11" s="21">
        <f>$L$26/$G$25</f>
      </c>
    </row>
    <row x14ac:dyDescent="0.25" r="12" customHeight="1" ht="20.1">
      <c r="A12" s="1"/>
      <c r="B12" s="150">
        <v>41288</v>
      </c>
      <c r="C12" s="21">
        <v>37225</v>
      </c>
      <c r="D12" s="21">
        <f>(SUM(C$4:C12)-(F12*G12))</f>
      </c>
      <c r="E12" s="21">
        <f>SUM(C$4:C12)/G12</f>
      </c>
      <c r="F12" s="22">
        <f>$F$26/$G$25</f>
      </c>
      <c r="G12" s="23">
        <v>9</v>
      </c>
      <c r="H12" s="150">
        <v>41288</v>
      </c>
      <c r="I12" s="24">
        <v>17135</v>
      </c>
      <c r="J12" s="21">
        <f>SUM(I$4:I12)-(L12*G12)</f>
      </c>
      <c r="K12" s="21">
        <f>SUM(I$4:I12)/G12</f>
      </c>
      <c r="L12" s="21">
        <f>$L$26/$G$25</f>
      </c>
    </row>
    <row x14ac:dyDescent="0.25" r="13" customHeight="1" ht="20.1">
      <c r="A13" s="1"/>
      <c r="B13" s="150">
        <v>41289</v>
      </c>
      <c r="C13" s="21">
        <v>27636</v>
      </c>
      <c r="D13" s="21">
        <f>(SUM(C$4:C13)-(F13*G13))</f>
      </c>
      <c r="E13" s="21">
        <f>SUM(C$4:C13)/G13</f>
      </c>
      <c r="F13" s="22">
        <f>$F$26/$G$25</f>
      </c>
      <c r="G13" s="23">
        <f>G12+1</f>
      </c>
      <c r="H13" s="150">
        <v>41289</v>
      </c>
      <c r="I13" s="24">
        <v>46724</v>
      </c>
      <c r="J13" s="21">
        <f>SUM(I$4:I13)-(L13*G13)</f>
      </c>
      <c r="K13" s="21">
        <f>SUM(I$4:I13)/G13</f>
      </c>
      <c r="L13" s="21">
        <f>$L$26/$G$25</f>
      </c>
    </row>
    <row x14ac:dyDescent="0.25" r="14" customHeight="1" ht="20.1">
      <c r="A14" s="1"/>
      <c r="B14" s="150">
        <v>41290</v>
      </c>
      <c r="C14" s="22">
        <v>17312</v>
      </c>
      <c r="D14" s="21">
        <f>(SUM(C$4:C14)-(F14*G14))</f>
      </c>
      <c r="E14" s="21">
        <f>SUM(C$4:C14)/G14</f>
      </c>
      <c r="F14" s="22">
        <f>$F$26/$G$25</f>
      </c>
      <c r="G14" s="23">
        <f>G13+1</f>
      </c>
      <c r="H14" s="150">
        <v>41290</v>
      </c>
      <c r="I14" s="24">
        <v>17227</v>
      </c>
      <c r="J14" s="21">
        <f>SUM(I$4:I14)-(L14*G14)</f>
      </c>
      <c r="K14" s="21">
        <f>SUM(I$4:I14)/G14</f>
      </c>
      <c r="L14" s="21">
        <f>$L$26/$G$25</f>
      </c>
    </row>
    <row x14ac:dyDescent="0.25" r="15" customHeight="1" ht="20.1">
      <c r="A15" s="1"/>
      <c r="B15" s="150">
        <v>41291</v>
      </c>
      <c r="C15" s="22">
        <v>32629</v>
      </c>
      <c r="D15" s="21">
        <f>(SUM(C$4:C15)-(F15*G15))</f>
      </c>
      <c r="E15" s="21">
        <f>SUM(C$4:C15)/G15</f>
      </c>
      <c r="F15" s="22">
        <f>$F$26/$G$25</f>
      </c>
      <c r="G15" s="23">
        <f>G14+1</f>
      </c>
      <c r="H15" s="150">
        <v>41291</v>
      </c>
      <c r="I15" s="24">
        <v>20093</v>
      </c>
      <c r="J15" s="21">
        <f>SUM(I$4:I15)-(L15*G15)</f>
      </c>
      <c r="K15" s="21">
        <f>SUM(I$4:I15)/G15</f>
      </c>
      <c r="L15" s="21">
        <f>$L$26/$G$25</f>
      </c>
    </row>
    <row x14ac:dyDescent="0.25" r="16" customHeight="1" ht="20.1">
      <c r="A16" s="1"/>
      <c r="B16" s="150">
        <v>41292</v>
      </c>
      <c r="C16" s="22">
        <v>36559</v>
      </c>
      <c r="D16" s="21">
        <f>(SUM(C$4:C16)-(F16*G16))</f>
      </c>
      <c r="E16" s="21">
        <f>SUM(C$4:C16)/G16</f>
      </c>
      <c r="F16" s="22">
        <f>$F$26/$G$25</f>
      </c>
      <c r="G16" s="23">
        <f>G15+1</f>
      </c>
      <c r="H16" s="150">
        <v>41292</v>
      </c>
      <c r="I16" s="24">
        <v>13006</v>
      </c>
      <c r="J16" s="21">
        <f>SUM(I$4:I16)-(L16*G16)</f>
      </c>
      <c r="K16" s="21">
        <f>SUM(I$4:I16)/G16</f>
      </c>
      <c r="L16" s="21">
        <f>$L$26/$G$25</f>
      </c>
    </row>
    <row x14ac:dyDescent="0.25" r="17" customHeight="1" ht="20.1">
      <c r="A17" s="1"/>
      <c r="B17" s="150">
        <v>41295</v>
      </c>
      <c r="C17" s="22">
        <v>50479</v>
      </c>
      <c r="D17" s="21">
        <f>(SUM(C$4:C17)-(F17*G17))</f>
      </c>
      <c r="E17" s="21">
        <f>SUM(C$4:C17)/G17</f>
      </c>
      <c r="F17" s="22">
        <f>$F$26/$G$25</f>
      </c>
      <c r="G17" s="23">
        <f>G16+1</f>
      </c>
      <c r="H17" s="150">
        <v>41295</v>
      </c>
      <c r="I17" s="24">
        <v>32391</v>
      </c>
      <c r="J17" s="21">
        <f>SUM(I$4:I17)-(L17*G17)</f>
      </c>
      <c r="K17" s="21">
        <f>SUM(I$4:I17)/G17</f>
      </c>
      <c r="L17" s="21">
        <f>$L$26/$G$25</f>
      </c>
    </row>
    <row x14ac:dyDescent="0.25" r="18" customHeight="1" ht="20.1">
      <c r="A18" s="1"/>
      <c r="B18" s="150">
        <v>41296</v>
      </c>
      <c r="C18" s="22">
        <v>48412</v>
      </c>
      <c r="D18" s="21">
        <f>(SUM(C$4:C18)-(F18*G18))</f>
      </c>
      <c r="E18" s="21">
        <f>SUM(C$4:C18)/G18</f>
      </c>
      <c r="F18" s="22">
        <f>$F$26/$G$25</f>
      </c>
      <c r="G18" s="23">
        <f>G17+1</f>
      </c>
      <c r="H18" s="150">
        <v>41296</v>
      </c>
      <c r="I18" s="24">
        <v>37694</v>
      </c>
      <c r="J18" s="21">
        <f>SUM(I$4:I18)-(L18*G18)</f>
      </c>
      <c r="K18" s="21">
        <f>SUM(I$4:I18)/G18</f>
      </c>
      <c r="L18" s="21">
        <f>$L$26/$G$25</f>
      </c>
    </row>
    <row x14ac:dyDescent="0.25" r="19" customHeight="1" ht="20.1">
      <c r="A19" s="1"/>
      <c r="B19" s="150">
        <v>41297</v>
      </c>
      <c r="C19" s="22">
        <v>37127</v>
      </c>
      <c r="D19" s="21">
        <f>(SUM(C$4:C19)-(F19*G19))</f>
      </c>
      <c r="E19" s="21">
        <f>SUM(C$4:C19)/G19</f>
      </c>
      <c r="F19" s="22">
        <f>$F$26/$G$25</f>
      </c>
      <c r="G19" s="23">
        <v>16</v>
      </c>
      <c r="H19" s="150">
        <v>41297</v>
      </c>
      <c r="I19" s="24">
        <v>32697</v>
      </c>
      <c r="J19" s="21">
        <f>SUM(I$4:I19)-(L19*G19)</f>
      </c>
      <c r="K19" s="21">
        <f>SUM(I$4:I19)/G19</f>
      </c>
      <c r="L19" s="21">
        <f>$L$26/$G$25</f>
      </c>
    </row>
    <row x14ac:dyDescent="0.25" r="20" customHeight="1" ht="20.1">
      <c r="A20" s="1"/>
      <c r="B20" s="150">
        <v>41298</v>
      </c>
      <c r="C20" s="22">
        <v>25594</v>
      </c>
      <c r="D20" s="21">
        <f>(SUM(C$4:C20)-(F20*G20))</f>
      </c>
      <c r="E20" s="21">
        <f>SUM(C$4:C20)/G20</f>
      </c>
      <c r="F20" s="22">
        <f>$F$26/$G$25</f>
      </c>
      <c r="G20" s="23">
        <v>17</v>
      </c>
      <c r="H20" s="150">
        <v>41298</v>
      </c>
      <c r="I20" s="24">
        <v>23659</v>
      </c>
      <c r="J20" s="21">
        <f>SUM(I$4:I20)-(L20*G20)</f>
      </c>
      <c r="K20" s="21">
        <f>SUM(I$4:I20)/G20</f>
      </c>
      <c r="L20" s="21">
        <f>$L$26/$G$25</f>
      </c>
    </row>
    <row x14ac:dyDescent="0.25" r="21" customHeight="1" ht="20.1">
      <c r="A21" s="1"/>
      <c r="B21" s="150">
        <v>41299</v>
      </c>
      <c r="C21" s="22">
        <v>53012</v>
      </c>
      <c r="D21" s="21">
        <f>(SUM(C$4:C21)-(F21*G21))</f>
      </c>
      <c r="E21" s="21">
        <f>SUM(C$4:C21)/G21</f>
      </c>
      <c r="F21" s="22">
        <f>$F$26/$G$25</f>
      </c>
      <c r="G21" s="23">
        <v>18</v>
      </c>
      <c r="H21" s="150">
        <v>41299</v>
      </c>
      <c r="I21" s="24">
        <v>30147</v>
      </c>
      <c r="J21" s="21">
        <f>SUM(I$4:I21)-(L21*G21)</f>
      </c>
      <c r="K21" s="21">
        <f>SUM(I$4:I21)/G21</f>
      </c>
      <c r="L21" s="21">
        <f>$L$26/$G$25</f>
      </c>
    </row>
    <row x14ac:dyDescent="0.25" r="22" customHeight="1" ht="20.1">
      <c r="A22" s="1"/>
      <c r="B22" s="150">
        <v>41302</v>
      </c>
      <c r="C22" s="22">
        <v>38099</v>
      </c>
      <c r="D22" s="21">
        <f>(SUM(C$4:C22)-(F22*G22))</f>
      </c>
      <c r="E22" s="21">
        <f>SUM(C$4:C22)/G22</f>
      </c>
      <c r="F22" s="22">
        <f>$F$26/$G$25</f>
      </c>
      <c r="G22" s="23">
        <v>19</v>
      </c>
      <c r="H22" s="150">
        <v>41302</v>
      </c>
      <c r="I22" s="24">
        <v>29712</v>
      </c>
      <c r="J22" s="21">
        <f>SUM(I$4:I22)-(L22*G22)</f>
      </c>
      <c r="K22" s="21">
        <f>SUM(I$4:I22)/G22</f>
      </c>
      <c r="L22" s="21">
        <f>$L$26/$G$25</f>
      </c>
    </row>
    <row x14ac:dyDescent="0.25" r="23" customHeight="1" ht="20.1">
      <c r="A23" s="1"/>
      <c r="B23" s="150">
        <v>41303</v>
      </c>
      <c r="C23" s="22">
        <v>39901</v>
      </c>
      <c r="D23" s="21">
        <f>(SUM(C$4:C23)-(F23*G23))</f>
      </c>
      <c r="E23" s="21">
        <f>SUM(C$4:C23)/G23</f>
      </c>
      <c r="F23" s="22">
        <f>$F$26/$G$25</f>
      </c>
      <c r="G23" s="23">
        <v>20</v>
      </c>
      <c r="H23" s="150">
        <v>41303</v>
      </c>
      <c r="I23" s="24">
        <v>30778</v>
      </c>
      <c r="J23" s="21">
        <f>SUM(I$4:I23)-(L23*G23)</f>
      </c>
      <c r="K23" s="21">
        <f>SUM(I$4:I23)/G23</f>
      </c>
      <c r="L23" s="21">
        <f>$L$26/$G$25</f>
      </c>
    </row>
    <row x14ac:dyDescent="0.25" r="24" customHeight="1" ht="20.1">
      <c r="A24" s="1"/>
      <c r="B24" s="150">
        <v>41304</v>
      </c>
      <c r="C24" s="22">
        <v>46675</v>
      </c>
      <c r="D24" s="21">
        <f>(SUM(C$4:C24)-(F24*G24))</f>
      </c>
      <c r="E24" s="21">
        <f>SUM(C$4:C24)/G24</f>
      </c>
      <c r="F24" s="22">
        <f>$F$26/$G$25</f>
      </c>
      <c r="G24" s="23">
        <v>21</v>
      </c>
      <c r="H24" s="150">
        <v>41304</v>
      </c>
      <c r="I24" s="24">
        <v>20678</v>
      </c>
      <c r="J24" s="21">
        <f>SUM(I$4:I24)-(L24*G24)</f>
      </c>
      <c r="K24" s="21">
        <f>SUM(I$4:I24)/G24</f>
      </c>
      <c r="L24" s="21">
        <f>$L$26/$G$25</f>
      </c>
    </row>
    <row x14ac:dyDescent="0.25" r="25" customHeight="1" ht="20.1">
      <c r="A25" s="1"/>
      <c r="B25" s="150">
        <v>41305</v>
      </c>
      <c r="C25" s="22">
        <v>11981</v>
      </c>
      <c r="D25" s="21">
        <f>(SUM(C$4:C25)-(F25*G25))</f>
      </c>
      <c r="E25" s="21">
        <f>SUM(C$4:C25)/G25</f>
      </c>
      <c r="F25" s="22">
        <f>$F$26/$G$25</f>
      </c>
      <c r="G25" s="23">
        <v>22</v>
      </c>
      <c r="H25" s="150">
        <v>41305</v>
      </c>
      <c r="I25" s="24">
        <v>12720</v>
      </c>
      <c r="J25" s="21">
        <f>SUM(I$4:I25)-(L25*G25)</f>
      </c>
      <c r="K25" s="21">
        <f>SUM(I$4:I25)/G25</f>
      </c>
      <c r="L25" s="21">
        <f>$L$26/$G$25</f>
      </c>
    </row>
    <row x14ac:dyDescent="0.25" r="26" customHeight="1" ht="20.1">
      <c r="A26" s="1"/>
      <c r="B26" s="35" t="s">
        <v>15</v>
      </c>
      <c r="C26" s="24">
        <f>SUM(C4:C25)</f>
      </c>
      <c r="D26" s="15"/>
      <c r="E26" s="15"/>
      <c r="F26" s="22">
        <v>1000000</v>
      </c>
      <c r="G26" s="32"/>
      <c r="H26" s="35" t="s">
        <v>15</v>
      </c>
      <c r="I26" s="24">
        <f>SUM(I4:I25)</f>
      </c>
      <c r="J26" s="36"/>
      <c r="K26" s="36"/>
      <c r="L26" s="21">
        <v>770000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2" width="14.290714285714287" customWidth="1" bestFit="1"/>
    <col min="3" max="3" style="53" width="14.43357142857143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3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3" width="14.719285714285713" customWidth="1" bestFit="1"/>
    <col min="16" max="16" style="54" width="10.862142857142858" customWidth="1" bestFit="1"/>
    <col min="17" max="17" style="55" width="9.147857142857141" customWidth="1" bestFit="1"/>
    <col min="18" max="18" style="56" width="9.147857142857141" customWidth="1" bestFit="1"/>
    <col min="19" max="19" style="54" width="10.862142857142858" customWidth="1" bestFit="1"/>
    <col min="20" max="20" style="55" width="13.576428571428572" customWidth="1" bestFit="1"/>
    <col min="21" max="21" style="56" width="13.576428571428572" customWidth="1" bestFit="1"/>
    <col min="22" max="22" style="54" width="13.576428571428572" customWidth="1" bestFit="1"/>
    <col min="23" max="23" style="55" width="13.576428571428572" customWidth="1" bestFit="1"/>
    <col min="24" max="24" style="56" width="13.576428571428572" customWidth="1" bestFit="1"/>
    <col min="25" max="25" style="54" width="13.576428571428572" customWidth="1" bestFit="1"/>
    <col min="26" max="26" style="55" width="13.576428571428572" customWidth="1" bestFit="1"/>
    <col min="27" max="27" style="56" width="13.576428571428572" customWidth="1" bestFit="1"/>
    <col min="28" max="28" style="54" width="13.576428571428572" customWidth="1" bestFit="1"/>
    <col min="29" max="29" style="55" width="13.576428571428572" customWidth="1" bestFit="1"/>
    <col min="30" max="30" style="56" width="13.576428571428572" customWidth="1" bestFit="1"/>
    <col min="31" max="31" style="54" width="13.576428571428572" customWidth="1" bestFit="1"/>
    <col min="32" max="32" style="55" width="13.576428571428572" customWidth="1" bestFit="1"/>
    <col min="33" max="33" style="56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6"/>
      <c r="N1" s="4"/>
      <c r="O1" s="4"/>
      <c r="P1" s="7"/>
      <c r="Q1" s="8"/>
      <c r="R1" s="4"/>
      <c r="S1" s="7"/>
      <c r="T1" s="8"/>
      <c r="U1" s="4"/>
      <c r="V1" s="7"/>
      <c r="W1" s="8"/>
      <c r="X1" s="4"/>
      <c r="Y1" s="7"/>
      <c r="Z1" s="8"/>
      <c r="AA1" s="4"/>
      <c r="AB1" s="7"/>
      <c r="AC1" s="8"/>
      <c r="AD1" s="4"/>
      <c r="AE1" s="7"/>
      <c r="AF1" s="8"/>
      <c r="AG1" s="4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2"/>
      <c r="N2" s="4"/>
      <c r="O2" s="4"/>
      <c r="P2" s="13"/>
      <c r="Q2" s="8"/>
      <c r="R2" s="4"/>
      <c r="S2" s="13">
        <f>TODAY()</f>
        <v>25568.875</v>
      </c>
      <c r="T2" s="8"/>
      <c r="U2" s="4"/>
      <c r="V2" s="7"/>
      <c r="W2" s="8"/>
      <c r="X2" s="4"/>
      <c r="Y2" s="7"/>
      <c r="Z2" s="8"/>
      <c r="AA2" s="4"/>
      <c r="AB2" s="7"/>
      <c r="AC2" s="8"/>
      <c r="AD2" s="4"/>
      <c r="AE2" s="7"/>
      <c r="AF2" s="8"/>
      <c r="AG2" s="4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5"/>
      <c r="N3" s="4"/>
      <c r="O3" s="4"/>
      <c r="P3" s="7"/>
      <c r="Q3" s="8"/>
      <c r="R3" s="4"/>
      <c r="S3" s="7"/>
      <c r="T3" s="8"/>
      <c r="U3" s="4"/>
      <c r="V3" s="7"/>
      <c r="W3" s="8"/>
      <c r="X3" s="4"/>
      <c r="Y3" s="7"/>
      <c r="Z3" s="8"/>
      <c r="AA3" s="4"/>
      <c r="AB3" s="7"/>
      <c r="AC3" s="8"/>
      <c r="AD3" s="4"/>
      <c r="AE3" s="7"/>
      <c r="AF3" s="8"/>
      <c r="AG3" s="4"/>
    </row>
    <row x14ac:dyDescent="0.25" r="4" customHeight="1" ht="20.1">
      <c r="A4" s="1"/>
      <c r="B4" s="16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8"/>
      <c r="H4" s="16" t="s">
        <v>2</v>
      </c>
      <c r="I4" s="17" t="s">
        <v>7</v>
      </c>
      <c r="J4" s="19" t="s">
        <v>3</v>
      </c>
      <c r="K4" s="17" t="s">
        <v>8</v>
      </c>
      <c r="L4" s="17" t="s">
        <v>5</v>
      </c>
      <c r="M4" s="17" t="s">
        <v>6</v>
      </c>
      <c r="N4" s="19" t="s">
        <v>9</v>
      </c>
      <c r="O4" s="4"/>
      <c r="P4" s="7"/>
      <c r="Q4" s="8"/>
      <c r="R4" s="4"/>
      <c r="S4" s="7"/>
      <c r="T4" s="8"/>
      <c r="U4" s="4"/>
      <c r="V4" s="7"/>
      <c r="W4" s="8"/>
      <c r="X4" s="4"/>
      <c r="Y4" s="7"/>
      <c r="Z4" s="8"/>
      <c r="AA4" s="4"/>
      <c r="AB4" s="7"/>
      <c r="AC4" s="8"/>
      <c r="AD4" s="4"/>
      <c r="AE4" s="7"/>
      <c r="AF4" s="8"/>
      <c r="AG4" s="4"/>
    </row>
    <row x14ac:dyDescent="0.25" r="5" customHeight="1" ht="20.1">
      <c r="A5" s="1"/>
      <c r="B5" s="20">
        <v>45446</v>
      </c>
      <c r="C5" s="21">
        <v>34434</v>
      </c>
      <c r="D5" s="21">
        <f>SUM(C5:C5)-(F5*1)</f>
      </c>
      <c r="E5" s="21">
        <f>C5/1</f>
      </c>
      <c r="F5" s="22">
        <f>$F$29/G28</f>
      </c>
      <c r="G5" s="23">
        <v>1</v>
      </c>
      <c r="H5" s="20">
        <v>45446</v>
      </c>
      <c r="I5" s="24"/>
      <c r="J5" s="24">
        <v>10386</v>
      </c>
      <c r="K5" s="21">
        <f>J5-I5</f>
      </c>
      <c r="L5" s="21">
        <f>J5/1</f>
      </c>
      <c r="M5" s="21">
        <f>$M$29/G28</f>
      </c>
      <c r="N5" s="24">
        <f>SUM(J$5:J5)-(M5)</f>
      </c>
      <c r="O5" s="25">
        <f>IF(C5&gt;1,1,0)</f>
      </c>
      <c r="P5" s="26">
        <f>S5-1</f>
        <v>25568.875</v>
      </c>
      <c r="Q5" s="27" t="s">
        <v>10</v>
      </c>
      <c r="R5" s="28" t="s">
        <v>4</v>
      </c>
      <c r="S5" s="26">
        <f>S2</f>
        <v>25568.875</v>
      </c>
      <c r="T5" s="27" t="s">
        <v>10</v>
      </c>
      <c r="U5" s="28" t="s">
        <v>4</v>
      </c>
      <c r="V5" s="26">
        <f>S5+1</f>
        <v>25568.875</v>
      </c>
      <c r="W5" s="27" t="s">
        <v>10</v>
      </c>
      <c r="X5" s="28" t="s">
        <v>4</v>
      </c>
      <c r="Y5" s="26">
        <f>V5+1</f>
        <v>25568.875</v>
      </c>
      <c r="Z5" s="27" t="s">
        <v>10</v>
      </c>
      <c r="AA5" s="28" t="s">
        <v>4</v>
      </c>
      <c r="AB5" s="26">
        <f>Y5+2</f>
        <v>25568.875</v>
      </c>
      <c r="AC5" s="27" t="s">
        <v>10</v>
      </c>
      <c r="AD5" s="28" t="s">
        <v>4</v>
      </c>
      <c r="AE5" s="26">
        <f>AB5+1</f>
        <v>25568.875</v>
      </c>
      <c r="AF5" s="27" t="s">
        <v>10</v>
      </c>
      <c r="AG5" s="28" t="s">
        <v>4</v>
      </c>
    </row>
    <row x14ac:dyDescent="0.25" r="6" customHeight="1" ht="20.1">
      <c r="A6" s="1"/>
      <c r="B6" s="20">
        <v>45447</v>
      </c>
      <c r="C6" s="21">
        <v>46797</v>
      </c>
      <c r="D6" s="21">
        <f>SUM(C$5:C6)-($F$5*G6)</f>
      </c>
      <c r="E6" s="21">
        <f>SUM(C$5:C6)/G6</f>
      </c>
      <c r="F6" s="21">
        <f>($F$29-$C$29)/G27</f>
      </c>
      <c r="G6" s="23">
        <v>2</v>
      </c>
      <c r="H6" s="20">
        <v>45447</v>
      </c>
      <c r="I6" s="24"/>
      <c r="J6" s="24">
        <v>10976</v>
      </c>
      <c r="K6" s="21">
        <f>SUM(J$5:J6)-SUM(I$5:I6)</f>
      </c>
      <c r="L6" s="21">
        <f>SUM(J$5:J6)/G6</f>
      </c>
      <c r="M6" s="21">
        <f>($M$29-$J$29)/G27</f>
      </c>
      <c r="N6" s="24">
        <f>SUM(J$5:J6)-(M$5)*G6</f>
      </c>
      <c r="O6" s="29" t="s">
        <v>11</v>
      </c>
      <c r="P6" s="30"/>
      <c r="Q6" s="31"/>
      <c r="R6" s="32">
        <f>Q6-P6</f>
      </c>
      <c r="S6" s="30"/>
      <c r="T6" s="31"/>
      <c r="U6" s="32">
        <f>S6-T6</f>
      </c>
      <c r="V6" s="30"/>
      <c r="W6" s="31"/>
      <c r="X6" s="32">
        <f>V6-W6</f>
      </c>
      <c r="Y6" s="30"/>
      <c r="Z6" s="31"/>
      <c r="AA6" s="32">
        <f>Y6-Z6</f>
      </c>
      <c r="AB6" s="30"/>
      <c r="AC6" s="31"/>
      <c r="AD6" s="32">
        <f>AB6-AC6</f>
      </c>
      <c r="AE6" s="30"/>
      <c r="AF6" s="31"/>
      <c r="AG6" s="32">
        <f>AE6-AF6</f>
      </c>
    </row>
    <row x14ac:dyDescent="0.25" r="7" customHeight="1" ht="19.5">
      <c r="A7" s="1"/>
      <c r="B7" s="20">
        <v>45448</v>
      </c>
      <c r="C7" s="21">
        <v>57975</v>
      </c>
      <c r="D7" s="21">
        <f>SUM(C$5:C7)-($F$5*G7)</f>
      </c>
      <c r="E7" s="21">
        <f>SUM(C$5:C7)/G7</f>
      </c>
      <c r="F7" s="21">
        <f>($F$29-$C$29)/G26</f>
      </c>
      <c r="G7" s="23">
        <v>3</v>
      </c>
      <c r="H7" s="20">
        <v>45448</v>
      </c>
      <c r="I7" s="24"/>
      <c r="J7" s="24">
        <v>16444</v>
      </c>
      <c r="K7" s="21">
        <f>SUM(J$5:J7)-SUM(I$5:I7)</f>
      </c>
      <c r="L7" s="21">
        <f>SUM(J$5:J7)/G7</f>
      </c>
      <c r="M7" s="21">
        <f>($M$29-$J$29)/G26</f>
      </c>
      <c r="N7" s="24">
        <f>SUM(J$5:J7)-(M$5)*G7</f>
      </c>
      <c r="O7" s="29" t="s">
        <v>12</v>
      </c>
      <c r="P7" s="30"/>
      <c r="Q7" s="31"/>
      <c r="R7" s="32">
        <f>Q7-P7</f>
      </c>
      <c r="S7" s="30"/>
      <c r="T7" s="31"/>
      <c r="U7" s="32">
        <f>S7-T7</f>
      </c>
      <c r="V7" s="30"/>
      <c r="W7" s="31"/>
      <c r="X7" s="32">
        <f>V7-W7</f>
      </c>
      <c r="Y7" s="30"/>
      <c r="Z7" s="31"/>
      <c r="AA7" s="32">
        <f>Y7-Z7</f>
      </c>
      <c r="AB7" s="30"/>
      <c r="AC7" s="31"/>
      <c r="AD7" s="32">
        <f>AB7-AC7</f>
      </c>
      <c r="AE7" s="30"/>
      <c r="AF7" s="31"/>
      <c r="AG7" s="32">
        <f>AE7-AF7</f>
      </c>
    </row>
    <row x14ac:dyDescent="0.25" r="8" customHeight="1" ht="20.1">
      <c r="A8" s="1"/>
      <c r="B8" s="20">
        <v>45449</v>
      </c>
      <c r="C8" s="21">
        <v>37047</v>
      </c>
      <c r="D8" s="21">
        <f>SUM(C$5:C8)-($F$5*G8)</f>
      </c>
      <c r="E8" s="21">
        <f>SUM(C$5:C8)/G8</f>
      </c>
      <c r="F8" s="21">
        <f>($F$29-$C$29)/G25</f>
      </c>
      <c r="G8" s="23">
        <v>4</v>
      </c>
      <c r="H8" s="20">
        <v>45449</v>
      </c>
      <c r="I8" s="24"/>
      <c r="J8" s="24">
        <v>8549</v>
      </c>
      <c r="K8" s="21">
        <f>SUM(J$5:J8)-SUM(I$5:I8)</f>
      </c>
      <c r="L8" s="21">
        <f>SUM(J$5:J8)/G8</f>
      </c>
      <c r="M8" s="21">
        <f>($M$29-$J$29)/G25</f>
      </c>
      <c r="N8" s="24">
        <f>SUM(J$5:J8)-(M$5)*G8</f>
      </c>
      <c r="O8" s="25"/>
      <c r="P8" s="7"/>
      <c r="Q8" s="8"/>
      <c r="R8" s="4"/>
      <c r="S8" s="7"/>
      <c r="T8" s="8"/>
      <c r="U8" s="4"/>
      <c r="V8" s="7"/>
      <c r="W8" s="8"/>
      <c r="X8" s="4"/>
      <c r="Y8" s="7"/>
      <c r="Z8" s="8"/>
      <c r="AA8" s="4"/>
      <c r="AB8" s="7"/>
      <c r="AC8" s="8"/>
      <c r="AD8" s="4"/>
      <c r="AE8" s="7"/>
      <c r="AF8" s="8"/>
      <c r="AG8" s="4"/>
    </row>
    <row x14ac:dyDescent="0.25" r="9" customHeight="1" ht="20.1">
      <c r="A9" s="1"/>
      <c r="B9" s="20">
        <v>45450</v>
      </c>
      <c r="C9" s="21">
        <v>51324</v>
      </c>
      <c r="D9" s="21">
        <f>SUM(C$5:C9)-($F$5*G9)</f>
      </c>
      <c r="E9" s="21">
        <f>SUM(C$5:C9)/G9</f>
      </c>
      <c r="F9" s="21">
        <f>($F$29-$C$29)/G24</f>
      </c>
      <c r="G9" s="23">
        <v>5</v>
      </c>
      <c r="H9" s="20">
        <v>45450</v>
      </c>
      <c r="I9" s="24"/>
      <c r="J9" s="24">
        <v>10473</v>
      </c>
      <c r="K9" s="21">
        <f>SUM(J$5:J9)-SUM(I$5:I9)</f>
      </c>
      <c r="L9" s="21">
        <f>SUM(J$5:J9)/G9</f>
      </c>
      <c r="M9" s="21">
        <f>($M$29-$J$29)/G24</f>
      </c>
      <c r="N9" s="24">
        <f>SUM(J$5:J9)-(M$5)*G9</f>
      </c>
      <c r="O9" s="25"/>
      <c r="P9" s="7"/>
      <c r="Q9" s="8"/>
      <c r="R9" s="4"/>
      <c r="S9" s="7"/>
      <c r="T9" s="8"/>
      <c r="U9" s="4"/>
      <c r="V9" s="7"/>
      <c r="W9" s="8"/>
      <c r="X9" s="4"/>
      <c r="Y9" s="7"/>
      <c r="Z9" s="8"/>
      <c r="AA9" s="4"/>
      <c r="AB9" s="7"/>
      <c r="AC9" s="8"/>
      <c r="AD9" s="4"/>
      <c r="AE9" s="7"/>
      <c r="AF9" s="8"/>
      <c r="AG9" s="4"/>
    </row>
    <row x14ac:dyDescent="0.25" r="10" customHeight="1" ht="20.1">
      <c r="A10" s="1"/>
      <c r="B10" s="20">
        <v>45451</v>
      </c>
      <c r="C10" s="21">
        <v>40748</v>
      </c>
      <c r="D10" s="21">
        <f>SUM(C$5:C10)-($F$5*G10)</f>
      </c>
      <c r="E10" s="21">
        <f>SUM(C$5:C10)/G10</f>
      </c>
      <c r="F10" s="21">
        <f>($F$29-$C$29)/G23</f>
      </c>
      <c r="G10" s="23">
        <v>6</v>
      </c>
      <c r="H10" s="20">
        <v>45451</v>
      </c>
      <c r="I10" s="24"/>
      <c r="J10" s="24">
        <v>37620</v>
      </c>
      <c r="K10" s="21">
        <f>SUM(J$5:J10)-SUM(I$5:I10)</f>
      </c>
      <c r="L10" s="21">
        <f>SUM(J$5:J10)/G10</f>
      </c>
      <c r="M10" s="21">
        <f>($M$29-$J$29)/G23</f>
      </c>
      <c r="N10" s="24">
        <f>SUM(J$5:J10)-(M$5)*G10</f>
      </c>
      <c r="O10" s="25"/>
      <c r="P10" s="7"/>
      <c r="Q10" s="8"/>
      <c r="R10" s="4"/>
      <c r="S10" s="7"/>
      <c r="T10" s="8"/>
      <c r="U10" s="4"/>
      <c r="V10" s="7"/>
      <c r="W10" s="8"/>
      <c r="X10" s="4"/>
      <c r="Y10" s="7"/>
      <c r="Z10" s="8"/>
      <c r="AA10" s="4"/>
      <c r="AB10" s="7"/>
      <c r="AC10" s="8"/>
      <c r="AD10" s="4"/>
      <c r="AE10" s="7"/>
      <c r="AF10" s="8"/>
      <c r="AG10" s="4"/>
    </row>
    <row x14ac:dyDescent="0.25" r="11" customHeight="1" ht="20.1">
      <c r="A11" s="1"/>
      <c r="B11" s="20">
        <v>45453</v>
      </c>
      <c r="C11" s="21">
        <v>46320</v>
      </c>
      <c r="D11" s="21">
        <f>SUM(C$5:C11)-($F$5*G11)</f>
      </c>
      <c r="E11" s="21">
        <f>SUM(C$5:C11)/G11</f>
      </c>
      <c r="F11" s="21">
        <f>($F$29-$C$29)/G22</f>
      </c>
      <c r="G11" s="23">
        <v>7</v>
      </c>
      <c r="H11" s="20">
        <v>45453</v>
      </c>
      <c r="I11" s="24"/>
      <c r="J11" s="24">
        <v>40952</v>
      </c>
      <c r="K11" s="21">
        <f>SUM(J$5:J11)-SUM(I$5:I11)</f>
      </c>
      <c r="L11" s="21">
        <f>SUM(J$5:J11)/G11</f>
      </c>
      <c r="M11" s="21">
        <f>($M$29-$J$29)/G22</f>
      </c>
      <c r="N11" s="24">
        <f>SUM(J$5:J11)-(M$5)*G11</f>
      </c>
      <c r="O11" s="25"/>
      <c r="P11" s="7"/>
      <c r="Q11" s="8"/>
      <c r="R11" s="4"/>
      <c r="S11" s="7"/>
      <c r="T11" s="8"/>
      <c r="U11" s="4"/>
      <c r="V11" s="7"/>
      <c r="W11" s="8"/>
      <c r="X11" s="4"/>
      <c r="Y11" s="7"/>
      <c r="Z11" s="8"/>
      <c r="AA11" s="4"/>
      <c r="AB11" s="7"/>
      <c r="AC11" s="8"/>
      <c r="AD11" s="4"/>
      <c r="AE11" s="7"/>
      <c r="AF11" s="8"/>
      <c r="AG11" s="4"/>
    </row>
    <row x14ac:dyDescent="0.25" r="12" customHeight="1" ht="20.1">
      <c r="A12" s="1"/>
      <c r="B12" s="20">
        <v>45454</v>
      </c>
      <c r="C12" s="24">
        <v>29304</v>
      </c>
      <c r="D12" s="21">
        <f>SUM(C$5:C12)-($F$5*G12)</f>
      </c>
      <c r="E12" s="21">
        <f>SUM(C$5:C12)/G12</f>
      </c>
      <c r="F12" s="21">
        <f>($F$29-$C$29)/G21</f>
      </c>
      <c r="G12" s="23">
        <v>8</v>
      </c>
      <c r="H12" s="20">
        <v>45454</v>
      </c>
      <c r="I12" s="24"/>
      <c r="J12" s="24">
        <v>26469</v>
      </c>
      <c r="K12" s="21">
        <f>SUM(J$5:J12)-SUM(I$5:I12)</f>
      </c>
      <c r="L12" s="21">
        <f>SUM(J$5:J12)/G12</f>
      </c>
      <c r="M12" s="21">
        <f>($M$29-$J$29)/G21</f>
      </c>
      <c r="N12" s="24">
        <f>SUM(J$5:J12)-(M$5)*G12</f>
      </c>
      <c r="O12" s="4"/>
      <c r="P12" s="7"/>
      <c r="Q12" s="8"/>
      <c r="R12" s="4"/>
      <c r="S12" s="7"/>
      <c r="T12" s="8"/>
      <c r="U12" s="4"/>
      <c r="V12" s="7"/>
      <c r="W12" s="8"/>
      <c r="X12" s="4"/>
      <c r="Y12" s="7"/>
      <c r="Z12" s="8"/>
      <c r="AA12" s="4"/>
      <c r="AB12" s="7"/>
      <c r="AC12" s="8"/>
      <c r="AD12" s="4"/>
      <c r="AE12" s="7"/>
      <c r="AF12" s="8"/>
      <c r="AG12" s="4"/>
    </row>
    <row x14ac:dyDescent="0.25" r="13" customHeight="1" ht="20.1">
      <c r="A13" s="1"/>
      <c r="B13" s="20">
        <v>45455</v>
      </c>
      <c r="C13" s="33">
        <v>31737</v>
      </c>
      <c r="D13" s="21">
        <f>SUM(C$5:C13)-($F$5*G13)</f>
      </c>
      <c r="E13" s="21">
        <f>SUM(C$5:C13)/G13</f>
      </c>
      <c r="F13" s="21">
        <f>($F$29-$C$29)/G20</f>
      </c>
      <c r="G13" s="23">
        <v>9</v>
      </c>
      <c r="H13" s="20">
        <v>45455</v>
      </c>
      <c r="I13" s="24"/>
      <c r="J13" s="24">
        <v>41295</v>
      </c>
      <c r="K13" s="21">
        <f>SUM(J$5:J13)-SUM(I$5:I13)</f>
      </c>
      <c r="L13" s="21">
        <f>SUM(J$5:J13)/G13</f>
      </c>
      <c r="M13" s="21">
        <f>($M$29-$J$29)/G20</f>
      </c>
      <c r="N13" s="24">
        <f>SUM(J$5:J13)-(M$5)*G13</f>
      </c>
      <c r="O13" s="28"/>
      <c r="P13" s="7"/>
      <c r="Q13" s="8"/>
      <c r="R13" s="4"/>
      <c r="S13" s="7"/>
      <c r="T13" s="8"/>
      <c r="U13" s="4"/>
      <c r="V13" s="7"/>
      <c r="W13" s="8"/>
      <c r="X13" s="4"/>
      <c r="Y13" s="7"/>
      <c r="Z13" s="8"/>
      <c r="AA13" s="4"/>
      <c r="AB13" s="7"/>
      <c r="AC13" s="8"/>
      <c r="AD13" s="4"/>
      <c r="AE13" s="7"/>
      <c r="AF13" s="8"/>
      <c r="AG13" s="4"/>
    </row>
    <row x14ac:dyDescent="0.25" r="14" customHeight="1" ht="19.5">
      <c r="A14" s="1"/>
      <c r="B14" s="20">
        <v>45456</v>
      </c>
      <c r="C14" s="33">
        <v>33630</v>
      </c>
      <c r="D14" s="21">
        <f>SUM(C$5:C14)-($F$5*G14)</f>
      </c>
      <c r="E14" s="21">
        <f>SUM(C$5:C14)/G14</f>
      </c>
      <c r="F14" s="21">
        <f>($F$29-$C$29)/G19</f>
      </c>
      <c r="G14" s="23">
        <v>10</v>
      </c>
      <c r="H14" s="20">
        <v>45456</v>
      </c>
      <c r="I14" s="24"/>
      <c r="J14" s="24">
        <v>39652</v>
      </c>
      <c r="K14" s="21">
        <f>SUM(J$5:J14)-SUM(I$5:I14)</f>
      </c>
      <c r="L14" s="21">
        <f>SUM(J$5:J14)/G14</f>
      </c>
      <c r="M14" s="21">
        <f>($M$29-$J$29)/G19</f>
      </c>
      <c r="N14" s="24">
        <f>SUM(J$5:J14)-(M$5)*G14</f>
      </c>
      <c r="O14" s="28"/>
      <c r="P14" s="7"/>
      <c r="Q14" s="8"/>
      <c r="R14" s="4"/>
      <c r="S14" s="7"/>
      <c r="T14" s="8"/>
      <c r="U14" s="4"/>
      <c r="V14" s="7"/>
      <c r="W14" s="8"/>
      <c r="X14" s="4"/>
      <c r="Y14" s="7"/>
      <c r="Z14" s="8"/>
      <c r="AA14" s="4"/>
      <c r="AB14" s="7"/>
      <c r="AC14" s="8"/>
      <c r="AD14" s="4"/>
      <c r="AE14" s="7"/>
      <c r="AF14" s="8"/>
      <c r="AG14" s="4"/>
    </row>
    <row x14ac:dyDescent="0.25" r="15" customHeight="1" ht="20.1">
      <c r="A15" s="1"/>
      <c r="B15" s="20">
        <v>45457</v>
      </c>
      <c r="C15" s="21">
        <v>45812</v>
      </c>
      <c r="D15" s="21">
        <f>SUM(C$5:C15)-($F$5*G15)</f>
      </c>
      <c r="E15" s="21">
        <f>SUM(C$5:C15)/G15</f>
      </c>
      <c r="F15" s="21">
        <f>($F$29-$C$29)/G18</f>
      </c>
      <c r="G15" s="23">
        <v>11</v>
      </c>
      <c r="H15" s="20">
        <v>45457</v>
      </c>
      <c r="I15" s="24"/>
      <c r="J15" s="24">
        <v>50077</v>
      </c>
      <c r="K15" s="21">
        <f>SUM(J$5:J15)-SUM(I$5:I15)</f>
      </c>
      <c r="L15" s="21">
        <f>SUM(J$5:J15)/G15</f>
      </c>
      <c r="M15" s="21">
        <f>($M$29-$J$29)/G18</f>
      </c>
      <c r="N15" s="24">
        <f>SUM(J$5:J15)-(M$5)*G15</f>
      </c>
      <c r="O15" s="25">
        <f>IF(C15&gt;1,1,0)</f>
      </c>
      <c r="P15" s="7"/>
      <c r="Q15" s="8"/>
      <c r="R15" s="4"/>
      <c r="S15" s="7"/>
      <c r="T15" s="8"/>
      <c r="U15" s="4"/>
      <c r="V15" s="7"/>
      <c r="W15" s="8"/>
      <c r="X15" s="4"/>
      <c r="Y15" s="7"/>
      <c r="Z15" s="8"/>
      <c r="AA15" s="4"/>
      <c r="AB15" s="7"/>
      <c r="AC15" s="8"/>
      <c r="AD15" s="4"/>
      <c r="AE15" s="7"/>
      <c r="AF15" s="8"/>
      <c r="AG15" s="4"/>
    </row>
    <row x14ac:dyDescent="0.25" r="16" customHeight="1" ht="20.1">
      <c r="A16" s="1"/>
      <c r="B16" s="20">
        <v>45458</v>
      </c>
      <c r="C16" s="21">
        <v>38241</v>
      </c>
      <c r="D16" s="21">
        <f>SUM(C$5:C16)-($F$5*G16)</f>
      </c>
      <c r="E16" s="21">
        <f>SUM(C$5:C16)/G16</f>
      </c>
      <c r="F16" s="21">
        <f>($F$29-$C$29)/G17</f>
      </c>
      <c r="G16" s="23">
        <v>12</v>
      </c>
      <c r="H16" s="20">
        <v>45458</v>
      </c>
      <c r="I16" s="24"/>
      <c r="J16" s="24">
        <v>25465</v>
      </c>
      <c r="K16" s="21">
        <f>SUM(J$5:J16)-SUM(I$5:I16)</f>
      </c>
      <c r="L16" s="21">
        <f>SUM(J$5:J16)/G16</f>
      </c>
      <c r="M16" s="21">
        <f>($M$29-$J$29)/G17</f>
      </c>
      <c r="N16" s="24">
        <f>SUM(J$5:J16)-(M$5)*G16</f>
      </c>
      <c r="O16" s="34" t="s">
        <v>13</v>
      </c>
      <c r="P16" s="7"/>
      <c r="Q16" s="8"/>
      <c r="R16" s="4"/>
      <c r="S16" s="7"/>
      <c r="T16" s="8"/>
      <c r="U16" s="4"/>
      <c r="V16" s="7"/>
      <c r="W16" s="8"/>
      <c r="X16" s="4"/>
      <c r="Y16" s="7"/>
      <c r="Z16" s="8"/>
      <c r="AA16" s="4"/>
      <c r="AB16" s="7"/>
      <c r="AC16" s="8"/>
      <c r="AD16" s="4"/>
      <c r="AE16" s="7"/>
      <c r="AF16" s="8"/>
      <c r="AG16" s="4"/>
    </row>
    <row x14ac:dyDescent="0.25" r="17" customHeight="1" ht="20.1">
      <c r="A17" s="1"/>
      <c r="B17" s="20">
        <v>45460</v>
      </c>
      <c r="C17" s="21">
        <v>53924</v>
      </c>
      <c r="D17" s="21">
        <f>SUM(C$5:C17)-($F$5*G17)</f>
      </c>
      <c r="E17" s="21">
        <f>SUM(C$5:C17)/G17</f>
      </c>
      <c r="F17" s="21">
        <f>($F$29-$C$29)/G16</f>
      </c>
      <c r="G17" s="23">
        <v>13</v>
      </c>
      <c r="H17" s="20">
        <v>45460</v>
      </c>
      <c r="I17" s="24"/>
      <c r="J17" s="24">
        <v>43494</v>
      </c>
      <c r="K17" s="21">
        <f>SUM(J$5:J17)-SUM(I$5:I17)</f>
      </c>
      <c r="L17" s="21">
        <f>SUM(J$5:J17)/G17</f>
      </c>
      <c r="M17" s="21">
        <f>($M$29-$J$29)/G16</f>
      </c>
      <c r="N17" s="24">
        <f>SUM(J$5:J17)-(M$5)*G17</f>
      </c>
      <c r="O17" s="34" t="s">
        <v>14</v>
      </c>
      <c r="P17" s="7"/>
      <c r="Q17" s="8"/>
      <c r="R17" s="4"/>
      <c r="S17" s="7"/>
      <c r="T17" s="8"/>
      <c r="U17" s="4"/>
      <c r="V17" s="7"/>
      <c r="W17" s="8"/>
      <c r="X17" s="4"/>
      <c r="Y17" s="7"/>
      <c r="Z17" s="8"/>
      <c r="AA17" s="4"/>
      <c r="AB17" s="7"/>
      <c r="AC17" s="8"/>
      <c r="AD17" s="4"/>
      <c r="AE17" s="7"/>
      <c r="AF17" s="8"/>
      <c r="AG17" s="4"/>
    </row>
    <row x14ac:dyDescent="0.25" r="18" customHeight="1" ht="20.1">
      <c r="A18" s="1"/>
      <c r="B18" s="20">
        <v>45461</v>
      </c>
      <c r="C18" s="21">
        <v>24472</v>
      </c>
      <c r="D18" s="21">
        <f>SUM(C$5:C18)-($F$5*G18)</f>
      </c>
      <c r="E18" s="21">
        <f>SUM(C$5:C18)/G18</f>
      </c>
      <c r="F18" s="21">
        <f>($F$29-$C$29)/G15</f>
      </c>
      <c r="G18" s="23">
        <v>14</v>
      </c>
      <c r="H18" s="20">
        <v>45461</v>
      </c>
      <c r="I18" s="24"/>
      <c r="J18" s="24">
        <v>21022</v>
      </c>
      <c r="K18" s="21">
        <f>SUM(J$5:J18)-SUM(I$5:I18)</f>
      </c>
      <c r="L18" s="21">
        <f>SUM(J$5:J18)/G18</f>
      </c>
      <c r="M18" s="21">
        <f>($M$29-$J$29)/G15</f>
      </c>
      <c r="N18" s="24">
        <f>SUM(J$5:J18)-(M$5)*G18</f>
      </c>
      <c r="O18" s="25">
        <f>IF(C18&gt;1,1,0)</f>
      </c>
      <c r="P18" s="7"/>
      <c r="Q18" s="8"/>
      <c r="R18" s="4"/>
      <c r="S18" s="7"/>
      <c r="T18" s="8"/>
      <c r="U18" s="4"/>
      <c r="V18" s="7"/>
      <c r="W18" s="8"/>
      <c r="X18" s="4"/>
      <c r="Y18" s="7"/>
      <c r="Z18" s="8"/>
      <c r="AA18" s="4"/>
      <c r="AB18" s="7"/>
      <c r="AC18" s="8"/>
      <c r="AD18" s="4"/>
      <c r="AE18" s="7"/>
      <c r="AF18" s="8"/>
      <c r="AG18" s="4"/>
    </row>
    <row x14ac:dyDescent="0.25" r="19" customHeight="1" ht="20.1">
      <c r="A19" s="1"/>
      <c r="B19" s="20">
        <v>45462</v>
      </c>
      <c r="C19" s="21">
        <v>35999</v>
      </c>
      <c r="D19" s="21">
        <f>SUM(C$5:C19)-($F$5*G19)</f>
      </c>
      <c r="E19" s="21">
        <f>SUM(C$5:C19)/G19</f>
      </c>
      <c r="F19" s="21">
        <f>($F$29-$C$29)/G14</f>
      </c>
      <c r="G19" s="23">
        <v>15</v>
      </c>
      <c r="H19" s="20">
        <v>45462</v>
      </c>
      <c r="I19" s="24"/>
      <c r="J19" s="24">
        <v>18718</v>
      </c>
      <c r="K19" s="21">
        <f>SUM(J$5:J18)-SUM(I$5:I19)</f>
      </c>
      <c r="L19" s="21">
        <f>SUM(J$5:J18)/G19</f>
      </c>
      <c r="M19" s="21">
        <f>($M$29-$J$29)/G14</f>
      </c>
      <c r="N19" s="24">
        <f>SUM(J$5:J18)-(M$5)*G19</f>
      </c>
      <c r="O19" s="25">
        <f>IF(C19&gt;1,1,0)</f>
      </c>
      <c r="P19" s="7"/>
      <c r="Q19" s="8"/>
      <c r="R19" s="4"/>
      <c r="S19" s="7"/>
      <c r="T19" s="8"/>
      <c r="U19" s="4"/>
      <c r="V19" s="7"/>
      <c r="W19" s="8"/>
      <c r="X19" s="4"/>
      <c r="Y19" s="7"/>
      <c r="Z19" s="8"/>
      <c r="AA19" s="4"/>
      <c r="AB19" s="7"/>
      <c r="AC19" s="8"/>
      <c r="AD19" s="4"/>
      <c r="AE19" s="7"/>
      <c r="AF19" s="8"/>
      <c r="AG19" s="4"/>
    </row>
    <row x14ac:dyDescent="0.25" r="20" customHeight="1" ht="20.1">
      <c r="A20" s="1"/>
      <c r="B20" s="20">
        <v>45463</v>
      </c>
      <c r="C20" s="21">
        <v>47688</v>
      </c>
      <c r="D20" s="21">
        <f>SUM(C$5:C20)-($F$5*G20)</f>
      </c>
      <c r="E20" s="21">
        <f>SUM(C$5:C20)/G20</f>
      </c>
      <c r="F20" s="21">
        <f>($F$29-$C$29)/G13</f>
      </c>
      <c r="G20" s="23">
        <v>16</v>
      </c>
      <c r="H20" s="20">
        <v>45463</v>
      </c>
      <c r="I20" s="24"/>
      <c r="J20" s="24">
        <v>22522</v>
      </c>
      <c r="K20" s="21">
        <f>SUM(J$5:J20)-SUM(I$5:I20)</f>
      </c>
      <c r="L20" s="21">
        <f>SUM(J$5:J20)/G20</f>
      </c>
      <c r="M20" s="21">
        <f>($M$29-$J$29)/G13</f>
      </c>
      <c r="N20" s="24">
        <f>SUM(J$5:J20)-(M$5)*G20</f>
      </c>
      <c r="O20" s="25">
        <f>IF(C20&gt;1,1,0)</f>
      </c>
      <c r="P20" s="7"/>
      <c r="Q20" s="8"/>
      <c r="R20" s="4"/>
      <c r="S20" s="7"/>
      <c r="T20" s="8"/>
      <c r="U20" s="4"/>
      <c r="V20" s="7"/>
      <c r="W20" s="8"/>
      <c r="X20" s="4"/>
      <c r="Y20" s="7"/>
      <c r="Z20" s="8"/>
      <c r="AA20" s="4"/>
      <c r="AB20" s="7"/>
      <c r="AC20" s="8"/>
      <c r="AD20" s="4"/>
      <c r="AE20" s="7"/>
      <c r="AF20" s="8"/>
      <c r="AG20" s="4"/>
    </row>
    <row x14ac:dyDescent="0.25" r="21" customHeight="1" ht="20.1">
      <c r="A21" s="1"/>
      <c r="B21" s="20">
        <v>45464</v>
      </c>
      <c r="C21" s="33">
        <v>65039</v>
      </c>
      <c r="D21" s="21">
        <f>SUM(C$5:C21)-($F$5*G21)</f>
      </c>
      <c r="E21" s="21">
        <f>SUM(C$5:C21)/G21</f>
      </c>
      <c r="F21" s="21">
        <f>($F$29-$C$29)/G12</f>
      </c>
      <c r="G21" s="23">
        <v>17</v>
      </c>
      <c r="H21" s="20">
        <v>45464</v>
      </c>
      <c r="I21" s="24"/>
      <c r="J21" s="24">
        <v>15584</v>
      </c>
      <c r="K21" s="21">
        <f>SUM(J$5:J21)-SUM(I$5:I21)</f>
      </c>
      <c r="L21" s="21">
        <f>SUM(J$5:J21)/G21</f>
      </c>
      <c r="M21" s="21">
        <f>($M$29-$J$29)/G12</f>
      </c>
      <c r="N21" s="24">
        <f>SUM(J$5:J21)-(M$5)*G21</f>
      </c>
      <c r="O21" s="25">
        <f>IF(C21&gt;1,1,0)</f>
      </c>
      <c r="P21" s="7"/>
      <c r="Q21" s="8"/>
      <c r="R21" s="4"/>
      <c r="S21" s="7"/>
      <c r="T21" s="8"/>
      <c r="U21" s="4"/>
      <c r="V21" s="7"/>
      <c r="W21" s="8"/>
      <c r="X21" s="4"/>
      <c r="Y21" s="7"/>
      <c r="Z21" s="8"/>
      <c r="AA21" s="4"/>
      <c r="AB21" s="7"/>
      <c r="AC21" s="8"/>
      <c r="AD21" s="4"/>
      <c r="AE21" s="7"/>
      <c r="AF21" s="8"/>
      <c r="AG21" s="4"/>
    </row>
    <row x14ac:dyDescent="0.25" r="22" customHeight="1" ht="20.1">
      <c r="A22" s="1"/>
      <c r="B22" s="20">
        <v>45465</v>
      </c>
      <c r="C22" s="33">
        <v>64371</v>
      </c>
      <c r="D22" s="21">
        <f>SUM(C$5:C22)-($F$5*G22)</f>
      </c>
      <c r="E22" s="21">
        <f>SUM(C$5:C22)/G22</f>
      </c>
      <c r="F22" s="21">
        <f>($F$29-$C$29)/G11</f>
      </c>
      <c r="G22" s="23">
        <v>18</v>
      </c>
      <c r="H22" s="20">
        <v>45465</v>
      </c>
      <c r="I22" s="24"/>
      <c r="J22" s="24">
        <v>13783</v>
      </c>
      <c r="K22" s="21">
        <f>SUM(J$5:J22)-SUM(I$5:I22)</f>
      </c>
      <c r="L22" s="21">
        <f>SUM(J$5:J22)/G22</f>
      </c>
      <c r="M22" s="21">
        <f>($M$29-$J$29)/G11</f>
      </c>
      <c r="N22" s="24">
        <f>SUM(J$5:J22)-(M$5)*G22</f>
      </c>
      <c r="O22" s="25">
        <f>IF(C22&gt;1,1,0)</f>
      </c>
      <c r="P22" s="7"/>
      <c r="Q22" s="8"/>
      <c r="R22" s="4"/>
      <c r="S22" s="7"/>
      <c r="T22" s="8"/>
      <c r="U22" s="4"/>
      <c r="V22" s="7"/>
      <c r="W22" s="8"/>
      <c r="X22" s="4"/>
      <c r="Y22" s="7"/>
      <c r="Z22" s="8"/>
      <c r="AA22" s="4"/>
      <c r="AB22" s="7"/>
      <c r="AC22" s="8"/>
      <c r="AD22" s="4"/>
      <c r="AE22" s="7"/>
      <c r="AF22" s="8"/>
      <c r="AG22" s="4"/>
    </row>
    <row x14ac:dyDescent="0.25" r="23" customHeight="1" ht="20.1">
      <c r="A23" s="1"/>
      <c r="B23" s="20">
        <v>45467</v>
      </c>
      <c r="C23" s="21">
        <v>82346</v>
      </c>
      <c r="D23" s="21">
        <f>SUM(C$5:C23)-($F$5*G23)</f>
      </c>
      <c r="E23" s="21">
        <f>SUM(C$5:C23)/G23</f>
      </c>
      <c r="F23" s="21">
        <f>($F$29-$C$29)/G10</f>
      </c>
      <c r="G23" s="23">
        <v>19</v>
      </c>
      <c r="H23" s="20">
        <v>45467</v>
      </c>
      <c r="I23" s="24"/>
      <c r="J23" s="24">
        <v>34438</v>
      </c>
      <c r="K23" s="21">
        <f>SUM(J$5:J23)-SUM(I$5:I23)</f>
      </c>
      <c r="L23" s="21">
        <f>SUM(J$5:J23)/G23</f>
      </c>
      <c r="M23" s="21">
        <f>($M$29-$J$29)/G10</f>
      </c>
      <c r="N23" s="24">
        <f>SUM(J$5:J23)-(M$5)*G23</f>
      </c>
      <c r="O23" s="25">
        <f>IF(C23&gt;1,1,0)</f>
      </c>
      <c r="P23" s="7"/>
      <c r="Q23" s="8"/>
      <c r="R23" s="4"/>
      <c r="S23" s="7"/>
      <c r="T23" s="8"/>
      <c r="U23" s="4"/>
      <c r="V23" s="7"/>
      <c r="W23" s="8"/>
      <c r="X23" s="4"/>
      <c r="Y23" s="7"/>
      <c r="Z23" s="8"/>
      <c r="AA23" s="4"/>
      <c r="AB23" s="7"/>
      <c r="AC23" s="8"/>
      <c r="AD23" s="4"/>
      <c r="AE23" s="7"/>
      <c r="AF23" s="8"/>
      <c r="AG23" s="4"/>
    </row>
    <row x14ac:dyDescent="0.25" r="24" customHeight="1" ht="20.1">
      <c r="A24" s="1"/>
      <c r="B24" s="20">
        <v>45468</v>
      </c>
      <c r="C24" s="21">
        <v>40025</v>
      </c>
      <c r="D24" s="21">
        <f>SUM(C$5:C24)-($F$5*G24)</f>
      </c>
      <c r="E24" s="21">
        <f>SUM(C$5:C24)/G24</f>
      </c>
      <c r="F24" s="21">
        <f>($F$29-$C$29)/G9</f>
      </c>
      <c r="G24" s="23">
        <v>20</v>
      </c>
      <c r="H24" s="20">
        <v>45468</v>
      </c>
      <c r="I24" s="24"/>
      <c r="J24" s="24">
        <v>32704</v>
      </c>
      <c r="K24" s="21">
        <f>SUM(J$5:J24)-SUM(I$5:I24)</f>
      </c>
      <c r="L24" s="21">
        <f>SUM(J$5:J24)/G24</f>
      </c>
      <c r="M24" s="21">
        <f>($M$29-$J$29)/G9</f>
      </c>
      <c r="N24" s="24">
        <f>SUM(J$5:J24)-(M$5)*G24</f>
      </c>
      <c r="O24" s="25">
        <f>IF(C24&gt;1,1,0)</f>
      </c>
      <c r="P24" s="7"/>
      <c r="Q24" s="8"/>
      <c r="R24" s="4"/>
      <c r="S24" s="7"/>
      <c r="T24" s="8"/>
      <c r="U24" s="4"/>
      <c r="V24" s="7"/>
      <c r="W24" s="8"/>
      <c r="X24" s="4"/>
      <c r="Y24" s="7"/>
      <c r="Z24" s="8"/>
      <c r="AA24" s="4"/>
      <c r="AB24" s="7"/>
      <c r="AC24" s="8"/>
      <c r="AD24" s="4"/>
      <c r="AE24" s="7"/>
      <c r="AF24" s="8"/>
      <c r="AG24" s="4"/>
    </row>
    <row x14ac:dyDescent="0.25" r="25" customHeight="1" ht="20.1">
      <c r="A25" s="1"/>
      <c r="B25" s="20">
        <v>45469</v>
      </c>
      <c r="C25" s="21">
        <v>41399</v>
      </c>
      <c r="D25" s="21">
        <f>SUM(C$5:C25)-($F$5*G25)</f>
      </c>
      <c r="E25" s="21">
        <f>SUM(C$5:C25)/G25</f>
      </c>
      <c r="F25" s="21">
        <f>($F$29-$C$29)/G8</f>
      </c>
      <c r="G25" s="23">
        <v>21</v>
      </c>
      <c r="H25" s="20">
        <v>45469</v>
      </c>
      <c r="I25" s="24"/>
      <c r="J25" s="24">
        <v>35246</v>
      </c>
      <c r="K25" s="21">
        <f>SUM(J$5:J25)-SUM(I$5:I25)</f>
      </c>
      <c r="L25" s="21">
        <f>SUM(J$5:J25)/G25</f>
      </c>
      <c r="M25" s="21">
        <f>($M$29-$J$29)/G8</f>
      </c>
      <c r="N25" s="24">
        <f>SUM(J$5:J25)-(M$5)*G25</f>
      </c>
      <c r="O25" s="25">
        <f>IF(C25&gt;1,1,0)</f>
      </c>
      <c r="P25" s="7"/>
      <c r="Q25" s="8"/>
      <c r="R25" s="4"/>
      <c r="S25" s="7"/>
      <c r="T25" s="8"/>
      <c r="U25" s="4"/>
      <c r="V25" s="7"/>
      <c r="W25" s="8"/>
      <c r="X25" s="4"/>
      <c r="Y25" s="7"/>
      <c r="Z25" s="8"/>
      <c r="AA25" s="4"/>
      <c r="AB25" s="7"/>
      <c r="AC25" s="8"/>
      <c r="AD25" s="4"/>
      <c r="AE25" s="7"/>
      <c r="AF25" s="8"/>
      <c r="AG25" s="4"/>
    </row>
    <row x14ac:dyDescent="0.25" r="26" customHeight="1" ht="20.1">
      <c r="A26" s="1"/>
      <c r="B26" s="20">
        <v>45470</v>
      </c>
      <c r="C26" s="21">
        <v>26230</v>
      </c>
      <c r="D26" s="21">
        <f>SUM(C$5:C26)-($F$5*G26)</f>
      </c>
      <c r="E26" s="21">
        <f>SUM(C$5:C26)/G26</f>
      </c>
      <c r="F26" s="21">
        <f>($F$29-$C$29)/G7</f>
      </c>
      <c r="G26" s="23">
        <v>22</v>
      </c>
      <c r="H26" s="20">
        <v>45470</v>
      </c>
      <c r="I26" s="24"/>
      <c r="J26" s="24">
        <v>45754</v>
      </c>
      <c r="K26" s="21">
        <f>SUM(J$5:J26)-SUM(I$5:I26)</f>
      </c>
      <c r="L26" s="21">
        <f>SUM(J$5:J26)/G26</f>
      </c>
      <c r="M26" s="21">
        <f>($M$29-$J$29)/G7</f>
      </c>
      <c r="N26" s="24">
        <f>SUM(J$5:J26)-(M$5)*G26</f>
      </c>
      <c r="O26" s="25">
        <f>IF(C26&gt;1,1,0)</f>
      </c>
      <c r="P26" s="7"/>
      <c r="Q26" s="8"/>
      <c r="R26" s="4"/>
      <c r="S26" s="7"/>
      <c r="T26" s="8"/>
      <c r="U26" s="4"/>
      <c r="V26" s="7"/>
      <c r="W26" s="8"/>
      <c r="X26" s="4"/>
      <c r="Y26" s="7"/>
      <c r="Z26" s="8"/>
      <c r="AA26" s="4"/>
      <c r="AB26" s="7"/>
      <c r="AC26" s="8"/>
      <c r="AD26" s="4"/>
      <c r="AE26" s="7"/>
      <c r="AF26" s="8"/>
      <c r="AG26" s="4"/>
    </row>
    <row x14ac:dyDescent="0.25" r="27" customHeight="1" ht="20.1">
      <c r="A27" s="1"/>
      <c r="B27" s="20">
        <v>45471</v>
      </c>
      <c r="C27" s="21">
        <v>43251</v>
      </c>
      <c r="D27" s="21">
        <f>SUM(C$5:C27)-($F$5*G27)</f>
      </c>
      <c r="E27" s="21">
        <f>SUM(C$5:C27)/G27</f>
      </c>
      <c r="F27" s="21">
        <f>($F$29-$C$29)/G6</f>
      </c>
      <c r="G27" s="23">
        <v>23</v>
      </c>
      <c r="H27" s="20">
        <v>45471</v>
      </c>
      <c r="I27" s="24"/>
      <c r="J27" s="24">
        <v>35767</v>
      </c>
      <c r="K27" s="21">
        <f>SUM(J$5:J27)-SUM(I$5:I27)</f>
      </c>
      <c r="L27" s="21">
        <f>SUM(J$5:J27)/G27</f>
      </c>
      <c r="M27" s="21">
        <f>($M$29-$J$29)/G6</f>
      </c>
      <c r="N27" s="24">
        <f>SUM(J$5:J27)-(M$5)*G27</f>
      </c>
      <c r="O27" s="25">
        <f>IF(C27&gt;1,1,0)</f>
      </c>
      <c r="P27" s="7"/>
      <c r="Q27" s="8"/>
      <c r="R27" s="4"/>
      <c r="S27" s="7"/>
      <c r="T27" s="8"/>
      <c r="U27" s="4"/>
      <c r="V27" s="7"/>
      <c r="W27" s="8"/>
      <c r="X27" s="4"/>
      <c r="Y27" s="7"/>
      <c r="Z27" s="8"/>
      <c r="AA27" s="4"/>
      <c r="AB27" s="7"/>
      <c r="AC27" s="8"/>
      <c r="AD27" s="4"/>
      <c r="AE27" s="7"/>
      <c r="AF27" s="8"/>
      <c r="AG27" s="4"/>
    </row>
    <row x14ac:dyDescent="0.25" r="28" customHeight="1" ht="20.1">
      <c r="A28" s="1"/>
      <c r="B28" s="20">
        <v>45472</v>
      </c>
      <c r="C28" s="21">
        <v>59020</v>
      </c>
      <c r="D28" s="21">
        <f>SUM(C$5:C28)-($F$5*G28)</f>
      </c>
      <c r="E28" s="21">
        <f>SUM(C$5:C28)/G28</f>
      </c>
      <c r="F28" s="21">
        <f>($F$29-$C$29)/G5</f>
      </c>
      <c r="G28" s="23">
        <v>24</v>
      </c>
      <c r="H28" s="20">
        <v>45472</v>
      </c>
      <c r="I28" s="24"/>
      <c r="J28" s="24">
        <v>31435</v>
      </c>
      <c r="K28" s="21">
        <f>SUM(J$5:J28)-SUM(I$5:I28)</f>
      </c>
      <c r="L28" s="21">
        <f>SUM(J$5:J28)/G28</f>
      </c>
      <c r="M28" s="21">
        <f>($M$29-$J$29)/G5</f>
      </c>
      <c r="N28" s="24">
        <f>SUM(J$5:J28)-(M$5)*G28</f>
      </c>
      <c r="O28" s="25">
        <f>IF(C28&gt;1,1,0)</f>
      </c>
      <c r="P28" s="7"/>
      <c r="Q28" s="8"/>
      <c r="R28" s="4"/>
      <c r="S28" s="7"/>
      <c r="T28" s="8"/>
      <c r="U28" s="4"/>
      <c r="V28" s="7"/>
      <c r="W28" s="8"/>
      <c r="X28" s="4"/>
      <c r="Y28" s="7"/>
      <c r="Z28" s="8"/>
      <c r="AA28" s="4"/>
      <c r="AB28" s="7"/>
      <c r="AC28" s="8"/>
      <c r="AD28" s="4"/>
      <c r="AE28" s="7"/>
      <c r="AF28" s="8"/>
      <c r="AG28" s="4"/>
    </row>
    <row x14ac:dyDescent="0.25" r="29" customHeight="1" ht="20.1">
      <c r="A29" s="1"/>
      <c r="B29" s="35" t="s">
        <v>15</v>
      </c>
      <c r="C29" s="24">
        <f>SUM(C5:C28)</f>
      </c>
      <c r="D29" s="15"/>
      <c r="E29" s="15"/>
      <c r="F29" s="22">
        <v>1250000</v>
      </c>
      <c r="G29" s="32"/>
      <c r="H29" s="35" t="s">
        <v>15</v>
      </c>
      <c r="I29" s="24">
        <f>SUM(I5:I28)</f>
      </c>
      <c r="J29" s="24">
        <f>SUM(J5:J28)</f>
      </c>
      <c r="K29" s="36"/>
      <c r="L29" s="36"/>
      <c r="M29" s="21">
        <v>700000</v>
      </c>
      <c r="N29" s="4"/>
      <c r="O29" s="4"/>
      <c r="P29" s="7"/>
      <c r="Q29" s="8"/>
      <c r="R29" s="4"/>
      <c r="S29" s="7"/>
      <c r="T29" s="8"/>
      <c r="U29" s="4"/>
      <c r="V29" s="7"/>
      <c r="W29" s="8"/>
      <c r="X29" s="4"/>
      <c r="Y29" s="7"/>
      <c r="Z29" s="8"/>
      <c r="AA29" s="4"/>
      <c r="AB29" s="7"/>
      <c r="AC29" s="8"/>
      <c r="AD29" s="4"/>
      <c r="AE29" s="7"/>
      <c r="AF29" s="8"/>
      <c r="AG29" s="4"/>
    </row>
    <row x14ac:dyDescent="0.25" r="30" customHeight="1" ht="19.5">
      <c r="A30" s="1"/>
      <c r="B30" s="7"/>
      <c r="C30" s="37"/>
      <c r="D30" s="4"/>
      <c r="E30" s="4"/>
      <c r="F30" s="38">
        <f>E28*G28</f>
      </c>
      <c r="G30" s="4"/>
      <c r="H30" s="7"/>
      <c r="I30" s="4"/>
      <c r="J30" s="37"/>
      <c r="K30" s="4"/>
      <c r="L30" s="4"/>
      <c r="M30" s="38">
        <f>L28*G28</f>
      </c>
      <c r="N30" s="4"/>
      <c r="O30" s="4"/>
      <c r="P30" s="7"/>
      <c r="Q30" s="8"/>
      <c r="R30" s="4"/>
      <c r="S30" s="7"/>
      <c r="T30" s="8"/>
      <c r="U30" s="4"/>
      <c r="V30" s="7"/>
      <c r="W30" s="8"/>
      <c r="X30" s="4"/>
      <c r="Y30" s="7"/>
      <c r="Z30" s="8"/>
      <c r="AA30" s="4"/>
      <c r="AB30" s="7"/>
      <c r="AC30" s="8"/>
      <c r="AD30" s="4"/>
      <c r="AE30" s="7"/>
      <c r="AF30" s="8"/>
      <c r="AG30" s="4"/>
    </row>
    <row x14ac:dyDescent="0.25" r="31" customHeight="1" ht="19.5">
      <c r="A31" s="39"/>
      <c r="B31" s="40"/>
      <c r="C31" s="38"/>
      <c r="D31" s="37"/>
      <c r="E31" s="38"/>
      <c r="F31" s="38"/>
      <c r="G31" s="41"/>
      <c r="H31" s="40"/>
      <c r="I31" s="38"/>
      <c r="J31" s="38"/>
      <c r="K31" s="38"/>
      <c r="L31" s="38"/>
      <c r="M31" s="38"/>
      <c r="N31" s="4"/>
      <c r="O31" s="41"/>
      <c r="P31" s="40"/>
      <c r="Q31" s="39"/>
      <c r="R31" s="41"/>
      <c r="S31" s="40"/>
      <c r="T31" s="39"/>
      <c r="U31" s="41"/>
      <c r="V31" s="40"/>
      <c r="W31" s="39"/>
      <c r="X31" s="41"/>
      <c r="Y31" s="40"/>
      <c r="Z31" s="39"/>
      <c r="AA31" s="41"/>
      <c r="AB31" s="40"/>
      <c r="AC31" s="39"/>
      <c r="AD31" s="41"/>
      <c r="AE31" s="40"/>
      <c r="AF31" s="39"/>
      <c r="AG31" s="4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2"/>
      <c r="M32" s="4"/>
      <c r="N32" s="4"/>
      <c r="O32" s="4"/>
      <c r="P32" s="43"/>
      <c r="Q32" s="44"/>
      <c r="R32" s="45"/>
      <c r="S32" s="43"/>
      <c r="T32" s="44"/>
      <c r="U32" s="45"/>
      <c r="V32" s="43"/>
      <c r="W32" s="44"/>
      <c r="X32" s="45"/>
      <c r="Y32" s="43"/>
      <c r="Z32" s="44"/>
      <c r="AA32" s="45"/>
      <c r="AB32" s="43"/>
      <c r="AC32" s="44"/>
      <c r="AD32" s="45"/>
      <c r="AE32" s="43"/>
      <c r="AF32" s="44"/>
      <c r="AG32" s="45"/>
    </row>
    <row x14ac:dyDescent="0.25" r="33" customHeight="1" ht="18.75">
      <c r="A33" s="46"/>
      <c r="B33" s="47"/>
      <c r="C33" s="48"/>
      <c r="D33" s="48"/>
      <c r="E33" s="38"/>
      <c r="F33" s="38"/>
      <c r="G33" s="41"/>
      <c r="H33" s="40"/>
      <c r="I33" s="38"/>
      <c r="J33" s="38"/>
      <c r="K33" s="49"/>
      <c r="L33" s="38"/>
      <c r="M33" s="38"/>
      <c r="N33" s="4"/>
      <c r="O33" s="41"/>
      <c r="P33" s="40"/>
      <c r="Q33" s="39"/>
      <c r="R33" s="41"/>
      <c r="S33" s="40"/>
      <c r="T33" s="39"/>
      <c r="U33" s="41"/>
      <c r="V33" s="40"/>
      <c r="W33" s="39"/>
      <c r="X33" s="41"/>
      <c r="Y33" s="40"/>
      <c r="Z33" s="39"/>
      <c r="AA33" s="41"/>
      <c r="AB33" s="40"/>
      <c r="AC33" s="39"/>
      <c r="AD33" s="41"/>
      <c r="AE33" s="40"/>
      <c r="AF33" s="39"/>
      <c r="AG33" s="41"/>
    </row>
    <row x14ac:dyDescent="0.25" r="34" customHeight="1" ht="18.75">
      <c r="A34" s="39"/>
      <c r="B34" s="40"/>
      <c r="C34" s="38"/>
      <c r="D34" s="38"/>
      <c r="E34" s="38"/>
      <c r="F34" s="38"/>
      <c r="G34" s="41"/>
      <c r="H34" s="40"/>
      <c r="I34" s="38"/>
      <c r="J34" s="38"/>
      <c r="K34" s="38"/>
      <c r="L34" s="38"/>
      <c r="M34" s="49"/>
      <c r="N34" s="4"/>
      <c r="O34" s="41"/>
      <c r="P34" s="7"/>
      <c r="Q34" s="8"/>
      <c r="R34" s="4"/>
      <c r="S34" s="7"/>
      <c r="T34" s="8"/>
      <c r="U34" s="4"/>
      <c r="V34" s="7"/>
      <c r="W34" s="8"/>
      <c r="X34" s="4"/>
      <c r="Y34" s="7"/>
      <c r="Z34" s="8"/>
      <c r="AA34" s="4"/>
      <c r="AB34" s="7"/>
      <c r="AC34" s="8"/>
      <c r="AD34" s="4"/>
      <c r="AE34" s="7"/>
      <c r="AF34" s="8"/>
      <c r="AG34" s="4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3"/>
      <c r="Q35" s="44"/>
      <c r="R35" s="45"/>
      <c r="S35" s="43"/>
      <c r="T35" s="44"/>
      <c r="U35" s="45"/>
      <c r="V35" s="43"/>
      <c r="W35" s="44"/>
      <c r="X35" s="45"/>
      <c r="Y35" s="43"/>
      <c r="Z35" s="44"/>
      <c r="AA35" s="45"/>
      <c r="AB35" s="43"/>
      <c r="AC35" s="44"/>
      <c r="AD35" s="45"/>
      <c r="AE35" s="43"/>
      <c r="AF35" s="44"/>
      <c r="AG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"/>
      <c r="M36" s="4"/>
      <c r="N36" s="4"/>
      <c r="O36" s="4"/>
      <c r="P36" s="7"/>
      <c r="Q36" s="8"/>
      <c r="R36" s="4"/>
      <c r="S36" s="7"/>
      <c r="T36" s="8"/>
      <c r="U36" s="4"/>
      <c r="V36" s="7"/>
      <c r="W36" s="8"/>
      <c r="X36" s="4"/>
      <c r="Y36" s="7"/>
      <c r="Z36" s="8"/>
      <c r="AA36" s="4"/>
      <c r="AB36" s="7"/>
      <c r="AC36" s="8"/>
      <c r="AD36" s="4"/>
      <c r="AE36" s="7"/>
      <c r="AF36" s="8"/>
      <c r="AG36" s="4"/>
    </row>
    <row x14ac:dyDescent="0.25" r="37" customHeight="1" ht="18.75">
      <c r="A37" s="1"/>
      <c r="B37" s="50"/>
      <c r="C37" s="41"/>
      <c r="D37" s="4"/>
      <c r="E37" s="4"/>
      <c r="F37" s="4"/>
      <c r="G37" s="4"/>
      <c r="H37" s="7"/>
      <c r="I37" s="4"/>
      <c r="J37" s="4"/>
      <c r="K37" s="4"/>
      <c r="L37" s="4"/>
      <c r="M37" s="4"/>
      <c r="N37" s="4"/>
      <c r="O37" s="4"/>
      <c r="P37" s="7"/>
      <c r="Q37" s="8"/>
      <c r="R37" s="4"/>
      <c r="S37" s="7"/>
      <c r="T37" s="8"/>
      <c r="U37" s="4"/>
      <c r="V37" s="7"/>
      <c r="W37" s="8"/>
      <c r="X37" s="4"/>
      <c r="Y37" s="7"/>
      <c r="Z37" s="8"/>
      <c r="AA37" s="4"/>
      <c r="AB37" s="7"/>
      <c r="AC37" s="8"/>
      <c r="AD37" s="4"/>
      <c r="AE37" s="7"/>
      <c r="AF37" s="8"/>
      <c r="AG37" s="4"/>
    </row>
    <row x14ac:dyDescent="0.25" r="38" customHeight="1" ht="18.75">
      <c r="A38" s="1"/>
      <c r="B38" s="50"/>
      <c r="C38" s="38"/>
      <c r="D38" s="4"/>
      <c r="E38" s="4"/>
      <c r="F38" s="4"/>
      <c r="G38" s="4"/>
      <c r="H38" s="7"/>
      <c r="I38" s="4"/>
      <c r="J38" s="4"/>
      <c r="K38" s="4"/>
      <c r="L38" s="4"/>
      <c r="M38" s="4"/>
      <c r="N38" s="4"/>
      <c r="O38" s="4"/>
      <c r="P38" s="7"/>
      <c r="Q38" s="8"/>
      <c r="R38" s="4"/>
      <c r="S38" s="7"/>
      <c r="T38" s="8"/>
      <c r="U38" s="4"/>
      <c r="V38" s="7"/>
      <c r="W38" s="8"/>
      <c r="X38" s="4"/>
      <c r="Y38" s="7"/>
      <c r="Z38" s="8"/>
      <c r="AA38" s="4"/>
      <c r="AB38" s="7"/>
      <c r="AC38" s="8"/>
      <c r="AD38" s="4"/>
      <c r="AE38" s="7"/>
      <c r="AF38" s="8"/>
      <c r="AG38" s="4"/>
    </row>
    <row x14ac:dyDescent="0.25" r="39" customHeight="1" ht="18.75">
      <c r="A39" s="1"/>
      <c r="B39" s="50"/>
      <c r="C39" s="4"/>
      <c r="D39" s="4"/>
      <c r="E39" s="4"/>
      <c r="F39" s="4"/>
      <c r="G39" s="4"/>
      <c r="H39" s="7"/>
      <c r="I39" s="4"/>
      <c r="J39" s="4"/>
      <c r="K39" s="4"/>
      <c r="L39" s="4"/>
      <c r="M39" s="4"/>
      <c r="N39" s="4"/>
      <c r="O39" s="4"/>
      <c r="P39" s="7"/>
      <c r="Q39" s="8"/>
      <c r="R39" s="4"/>
      <c r="S39" s="7"/>
      <c r="T39" s="8"/>
      <c r="U39" s="4"/>
      <c r="V39" s="7"/>
      <c r="W39" s="8"/>
      <c r="X39" s="4"/>
      <c r="Y39" s="7"/>
      <c r="Z39" s="8"/>
      <c r="AA39" s="4"/>
      <c r="AB39" s="7"/>
      <c r="AC39" s="8"/>
      <c r="AD39" s="4"/>
      <c r="AE39" s="7"/>
      <c r="AF39" s="8"/>
      <c r="AG39" s="4"/>
    </row>
    <row x14ac:dyDescent="0.25" r="40" customHeight="1" ht="18.75">
      <c r="A40" s="39"/>
      <c r="B40" s="38"/>
      <c r="C40" s="4"/>
      <c r="D40" s="38"/>
      <c r="E40" s="4"/>
      <c r="F40" s="4"/>
      <c r="G40" s="41"/>
      <c r="H40" s="40"/>
      <c r="I40" s="4"/>
      <c r="J40" s="4"/>
      <c r="K40" s="4"/>
      <c r="L40" s="4"/>
      <c r="M40" s="4"/>
      <c r="N40" s="45"/>
      <c r="O40" s="41"/>
      <c r="P40" s="40"/>
      <c r="Q40" s="39"/>
      <c r="R40" s="41"/>
      <c r="S40" s="40"/>
      <c r="T40" s="39"/>
      <c r="U40" s="41"/>
      <c r="V40" s="40"/>
      <c r="W40" s="39"/>
      <c r="X40" s="41"/>
      <c r="Y40" s="40"/>
      <c r="Z40" s="39"/>
      <c r="AA40" s="41"/>
      <c r="AB40" s="40"/>
      <c r="AC40" s="39"/>
      <c r="AD40" s="41"/>
      <c r="AE40" s="40"/>
      <c r="AF40" s="39"/>
      <c r="AG40" s="41"/>
    </row>
    <row x14ac:dyDescent="0.25" r="41" customHeight="1" ht="18.75">
      <c r="A41" s="39"/>
      <c r="B41" s="38"/>
      <c r="C41" s="4"/>
      <c r="D41" s="38"/>
      <c r="E41" s="4"/>
      <c r="F41" s="4"/>
      <c r="G41" s="41"/>
      <c r="H41" s="40"/>
      <c r="I41" s="4"/>
      <c r="J41" s="4"/>
      <c r="K41" s="4"/>
      <c r="L41" s="4"/>
      <c r="M41" s="4"/>
      <c r="N41" s="45"/>
      <c r="O41" s="41"/>
      <c r="P41" s="7"/>
      <c r="Q41" s="8"/>
      <c r="R41" s="4"/>
      <c r="S41" s="7"/>
      <c r="T41" s="8"/>
      <c r="U41" s="4"/>
      <c r="V41" s="7"/>
      <c r="W41" s="8"/>
      <c r="X41" s="4"/>
      <c r="Y41" s="7"/>
      <c r="Z41" s="8"/>
      <c r="AA41" s="4"/>
      <c r="AB41" s="7"/>
      <c r="AC41" s="8"/>
      <c r="AD41" s="4"/>
      <c r="AE41" s="7"/>
      <c r="AF41" s="8"/>
      <c r="AG41" s="4"/>
    </row>
    <row x14ac:dyDescent="0.25" r="42" customHeight="1" ht="18.75">
      <c r="A42" s="1"/>
      <c r="B42" s="7"/>
      <c r="C42" s="4"/>
      <c r="D42" s="4"/>
      <c r="E42" s="4"/>
      <c r="F42" s="4"/>
      <c r="G42" s="4"/>
      <c r="H42" s="7"/>
      <c r="I42" s="4"/>
      <c r="J42" s="4"/>
      <c r="K42" s="4"/>
      <c r="L42" s="4"/>
      <c r="M42" s="4"/>
      <c r="N42" s="4"/>
      <c r="O42" s="4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</sheetData>
  <mergeCells count="5">
    <mergeCell ref="B1:F2"/>
    <mergeCell ref="H1:M2"/>
    <mergeCell ref="B3:F3"/>
    <mergeCell ref="H3:M3"/>
    <mergeCell ref="A33:D3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4" width="14.290714285714287" customWidth="1" bestFit="1"/>
    <col min="3" max="3" style="53" width="14.576428571428572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1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4" width="10.862142857142858" customWidth="1" bestFit="1"/>
    <col min="16" max="16" style="55" width="9.147857142857141" customWidth="1" bestFit="1"/>
    <col min="17" max="17" style="56" width="9.147857142857141" customWidth="1" bestFit="1"/>
    <col min="18" max="18" style="54" width="10.862142857142858" customWidth="1" bestFit="1"/>
    <col min="19" max="19" style="55" width="13.576428571428572" customWidth="1" bestFit="1"/>
    <col min="20" max="20" style="56" width="13.576428571428572" customWidth="1" bestFit="1"/>
    <col min="21" max="21" style="54" width="13.576428571428572" customWidth="1" bestFit="1"/>
    <col min="22" max="22" style="55" width="13.576428571428572" customWidth="1" bestFit="1"/>
    <col min="23" max="23" style="56" width="13.576428571428572" customWidth="1" bestFit="1"/>
    <col min="24" max="24" style="54" width="13.576428571428572" customWidth="1" bestFit="1"/>
    <col min="25" max="25" style="55" width="13.576428571428572" customWidth="1" bestFit="1"/>
    <col min="26" max="26" style="56" width="13.576428571428572" customWidth="1" bestFit="1"/>
    <col min="27" max="27" style="54" width="13.576428571428572" customWidth="1" bestFit="1"/>
    <col min="28" max="28" style="55" width="13.576428571428572" customWidth="1" bestFit="1"/>
    <col min="29" max="29" style="56" width="13.576428571428572" customWidth="1" bestFit="1"/>
    <col min="30" max="30" style="54" width="13.576428571428572" customWidth="1" bestFit="1"/>
    <col min="31" max="31" style="55" width="13.576428571428572" customWidth="1" bestFit="1"/>
    <col min="32" max="32" style="56" width="13.576428571428572" customWidth="1" bestFit="1"/>
  </cols>
  <sheetData>
    <row x14ac:dyDescent="0.25" r="1" customHeight="1" ht="12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57"/>
      <c r="J1" s="6"/>
      <c r="K1" s="6"/>
      <c r="L1" s="6"/>
      <c r="M1" s="6"/>
      <c r="N1" s="4"/>
      <c r="O1" s="7"/>
      <c r="P1" s="8"/>
      <c r="Q1" s="4"/>
      <c r="R1" s="7"/>
      <c r="S1" s="8"/>
      <c r="T1" s="4"/>
      <c r="U1" s="7"/>
      <c r="V1" s="8"/>
      <c r="W1" s="4"/>
      <c r="X1" s="7"/>
      <c r="Y1" s="8"/>
      <c r="Z1" s="4"/>
      <c r="AA1" s="7"/>
      <c r="AB1" s="8"/>
      <c r="AC1" s="4"/>
      <c r="AD1" s="7"/>
      <c r="AE1" s="8"/>
      <c r="AF1" s="4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58"/>
      <c r="J2" s="12"/>
      <c r="K2" s="12"/>
      <c r="L2" s="12"/>
      <c r="M2" s="12"/>
      <c r="N2" s="4"/>
      <c r="O2" s="13"/>
      <c r="P2" s="8"/>
      <c r="Q2" s="4"/>
      <c r="R2" s="13">
        <f>TODAY()</f>
        <v>25568.875</v>
      </c>
      <c r="S2" s="8"/>
      <c r="T2" s="4"/>
      <c r="U2" s="7"/>
      <c r="V2" s="8"/>
      <c r="W2" s="4"/>
      <c r="X2" s="7"/>
      <c r="Y2" s="8"/>
      <c r="Z2" s="4"/>
      <c r="AA2" s="7"/>
      <c r="AB2" s="8"/>
      <c r="AC2" s="4"/>
      <c r="AD2" s="7"/>
      <c r="AE2" s="8"/>
      <c r="AF2" s="4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59"/>
      <c r="J3" s="15"/>
      <c r="K3" s="15"/>
      <c r="L3" s="15"/>
      <c r="M3" s="15"/>
      <c r="N3" s="4"/>
      <c r="O3" s="7"/>
      <c r="P3" s="8"/>
      <c r="Q3" s="4"/>
      <c r="R3" s="7"/>
      <c r="S3" s="8"/>
      <c r="T3" s="4"/>
      <c r="U3" s="7"/>
      <c r="V3" s="8"/>
      <c r="W3" s="4"/>
      <c r="X3" s="7"/>
      <c r="Y3" s="8"/>
      <c r="Z3" s="4"/>
      <c r="AA3" s="7"/>
      <c r="AB3" s="8"/>
      <c r="AC3" s="4"/>
      <c r="AD3" s="7"/>
      <c r="AE3" s="8"/>
      <c r="AF3" s="4"/>
    </row>
    <row x14ac:dyDescent="0.25" r="4" customHeight="1" ht="20.1">
      <c r="A4" s="1"/>
      <c r="B4" s="16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8"/>
      <c r="H4" s="16" t="s">
        <v>2</v>
      </c>
      <c r="I4" s="60" t="s">
        <v>7</v>
      </c>
      <c r="J4" s="19" t="s">
        <v>3</v>
      </c>
      <c r="K4" s="17" t="s">
        <v>8</v>
      </c>
      <c r="L4" s="17" t="s">
        <v>5</v>
      </c>
      <c r="M4" s="17" t="s">
        <v>6</v>
      </c>
      <c r="N4" s="19" t="s">
        <v>9</v>
      </c>
      <c r="O4" s="7"/>
      <c r="P4" s="8"/>
      <c r="Q4" s="4"/>
      <c r="R4" s="7"/>
      <c r="S4" s="8"/>
      <c r="T4" s="4"/>
      <c r="U4" s="7"/>
      <c r="V4" s="8"/>
      <c r="W4" s="4"/>
      <c r="X4" s="7"/>
      <c r="Y4" s="8"/>
      <c r="Z4" s="4"/>
      <c r="AA4" s="7"/>
      <c r="AB4" s="8"/>
      <c r="AC4" s="4"/>
      <c r="AD4" s="7"/>
      <c r="AE4" s="8"/>
      <c r="AF4" s="4"/>
    </row>
    <row x14ac:dyDescent="0.25" r="5" customHeight="1" ht="20.1">
      <c r="A5" s="1"/>
      <c r="B5" s="20">
        <v>45505</v>
      </c>
      <c r="C5" s="21">
        <v>45904</v>
      </c>
      <c r="D5" s="21">
        <f>SUM(C5:C5)-(F5*1)</f>
      </c>
      <c r="E5" s="21">
        <f>C5/1</f>
      </c>
      <c r="F5" s="22">
        <f>$F$32/G31</f>
      </c>
      <c r="G5" s="23">
        <v>1</v>
      </c>
      <c r="H5" s="20">
        <v>45139</v>
      </c>
      <c r="I5" s="24"/>
      <c r="J5" s="24">
        <v>32456</v>
      </c>
      <c r="K5" s="21">
        <f>J5-I5</f>
      </c>
      <c r="L5" s="21">
        <f>J5/1</f>
      </c>
      <c r="M5" s="21">
        <f>$M$32/G31</f>
      </c>
      <c r="N5" s="24">
        <f>SUM(J$5:J5)-(M5)</f>
      </c>
      <c r="O5" s="26">
        <f>R5-1</f>
        <v>25568.875</v>
      </c>
      <c r="P5" s="27" t="s">
        <v>10</v>
      </c>
      <c r="Q5" s="28" t="s">
        <v>4</v>
      </c>
      <c r="R5" s="26">
        <f>R2</f>
        <v>25568.875</v>
      </c>
      <c r="S5" s="27" t="s">
        <v>10</v>
      </c>
      <c r="T5" s="28" t="s">
        <v>4</v>
      </c>
      <c r="U5" s="26">
        <f>R5+1</f>
        <v>25568.875</v>
      </c>
      <c r="V5" s="27" t="s">
        <v>10</v>
      </c>
      <c r="W5" s="28" t="s">
        <v>4</v>
      </c>
      <c r="X5" s="26">
        <f>U5+1</f>
        <v>25568.875</v>
      </c>
      <c r="Y5" s="27" t="s">
        <v>10</v>
      </c>
      <c r="Z5" s="28" t="s">
        <v>4</v>
      </c>
      <c r="AA5" s="26">
        <f>X5+2</f>
        <v>25568.875</v>
      </c>
      <c r="AB5" s="27" t="s">
        <v>10</v>
      </c>
      <c r="AC5" s="28" t="s">
        <v>4</v>
      </c>
      <c r="AD5" s="26">
        <f>AA5+1</f>
        <v>25568.875</v>
      </c>
      <c r="AE5" s="27" t="s">
        <v>10</v>
      </c>
      <c r="AF5" s="28" t="s">
        <v>4</v>
      </c>
    </row>
    <row x14ac:dyDescent="0.25" r="6" customHeight="1" ht="20.1">
      <c r="A6" s="1"/>
      <c r="B6" s="20">
        <v>45506</v>
      </c>
      <c r="C6" s="21">
        <v>36017</v>
      </c>
      <c r="D6" s="21">
        <f>SUM(C$5:C6)-($F$5*G6)</f>
      </c>
      <c r="E6" s="21">
        <f>SUM(C$5:C6)/G6</f>
      </c>
      <c r="F6" s="21">
        <f>($F$32-$C$32)/G30</f>
      </c>
      <c r="G6" s="23">
        <v>2</v>
      </c>
      <c r="H6" s="20">
        <v>45140</v>
      </c>
      <c r="I6" s="24"/>
      <c r="J6" s="24">
        <v>32375</v>
      </c>
      <c r="K6" s="21">
        <f>SUM(J6:J$8)-SUM(I6:I$8)</f>
      </c>
      <c r="L6" s="21">
        <f>SUM(J$5:J6)/G6</f>
      </c>
      <c r="M6" s="21">
        <f>($M$32-$J$32)/G30</f>
      </c>
      <c r="N6" s="24">
        <f>SUM(J$5:J6)-(M$5)*G6</f>
      </c>
      <c r="O6" s="30"/>
      <c r="P6" s="31"/>
      <c r="Q6" s="32">
        <f>P6-O6</f>
      </c>
      <c r="R6" s="30"/>
      <c r="S6" s="31"/>
      <c r="T6" s="32">
        <f>R6-S6</f>
      </c>
      <c r="U6" s="30"/>
      <c r="V6" s="31"/>
      <c r="W6" s="32">
        <f>U6-V6</f>
      </c>
      <c r="X6" s="30"/>
      <c r="Y6" s="31"/>
      <c r="Z6" s="32">
        <f>X6-Y6</f>
      </c>
      <c r="AA6" s="30"/>
      <c r="AB6" s="31"/>
      <c r="AC6" s="32">
        <f>AA6-AB6</f>
      </c>
      <c r="AD6" s="30"/>
      <c r="AE6" s="31"/>
      <c r="AF6" s="32">
        <f>AD6-AE6</f>
      </c>
    </row>
    <row x14ac:dyDescent="0.25" r="7" customHeight="1" ht="19.5">
      <c r="A7" s="1"/>
      <c r="B7" s="20">
        <v>45507</v>
      </c>
      <c r="C7" s="21">
        <v>12509</v>
      </c>
      <c r="D7" s="21">
        <f>SUM(C$5:C7)-($F$5*G7)</f>
      </c>
      <c r="E7" s="21">
        <f>SUM(C$5:C7)/G7</f>
      </c>
      <c r="F7" s="21">
        <f>($F$32-$C$32)/G29</f>
      </c>
      <c r="G7" s="23">
        <v>3</v>
      </c>
      <c r="H7" s="20">
        <v>45141</v>
      </c>
      <c r="I7" s="24"/>
      <c r="J7" s="24">
        <v>17481</v>
      </c>
      <c r="K7" s="21">
        <f>SUM(J7:J$8)-SUM(I7:I$8)</f>
      </c>
      <c r="L7" s="21">
        <f>SUM(J$5:J7)/G7</f>
      </c>
      <c r="M7" s="21">
        <f>($M$32-$J$32)/G29</f>
      </c>
      <c r="N7" s="24">
        <f>SUM(J$5:J7)-(M$5)*G7</f>
      </c>
      <c r="O7" s="30"/>
      <c r="P7" s="31"/>
      <c r="Q7" s="32">
        <f>P7-O7</f>
      </c>
      <c r="R7" s="30"/>
      <c r="S7" s="31"/>
      <c r="T7" s="32">
        <f>R7-S7</f>
      </c>
      <c r="U7" s="30"/>
      <c r="V7" s="31"/>
      <c r="W7" s="32">
        <f>U7-V7</f>
      </c>
      <c r="X7" s="30"/>
      <c r="Y7" s="31"/>
      <c r="Z7" s="32">
        <f>X7-Y7</f>
      </c>
      <c r="AA7" s="30"/>
      <c r="AB7" s="31"/>
      <c r="AC7" s="32">
        <f>AA7-AB7</f>
      </c>
      <c r="AD7" s="30"/>
      <c r="AE7" s="31"/>
      <c r="AF7" s="32">
        <f>AD7-AE7</f>
      </c>
    </row>
    <row x14ac:dyDescent="0.25" r="8" customHeight="1" ht="20.1">
      <c r="A8" s="1"/>
      <c r="B8" s="20">
        <v>45509</v>
      </c>
      <c r="C8" s="21">
        <v>42263</v>
      </c>
      <c r="D8" s="21">
        <f>SUM(C$5:C8)-($F$5*G8)</f>
      </c>
      <c r="E8" s="21">
        <f>SUM(C$5:C8)/G8</f>
      </c>
      <c r="F8" s="21">
        <f>($F$32-$C$32)/G28</f>
      </c>
      <c r="G8" s="23">
        <v>4</v>
      </c>
      <c r="H8" s="20">
        <v>45142</v>
      </c>
      <c r="I8" s="24"/>
      <c r="J8" s="24">
        <v>28216</v>
      </c>
      <c r="K8" s="21">
        <f>J8-I8</f>
      </c>
      <c r="L8" s="21">
        <f>SUM(J$5:J8)/G8</f>
      </c>
      <c r="M8" s="21">
        <f>($M$32-$J$32)/G28</f>
      </c>
      <c r="N8" s="24">
        <f>SUM(J$5:J8)-(M$5)*G8</f>
      </c>
      <c r="O8" s="7"/>
      <c r="P8" s="8"/>
      <c r="Q8" s="4"/>
      <c r="R8" s="7"/>
      <c r="S8" s="8"/>
      <c r="T8" s="4"/>
      <c r="U8" s="7"/>
      <c r="V8" s="8"/>
      <c r="W8" s="4"/>
      <c r="X8" s="7"/>
      <c r="Y8" s="8"/>
      <c r="Z8" s="4"/>
      <c r="AA8" s="7"/>
      <c r="AB8" s="8"/>
      <c r="AC8" s="4"/>
      <c r="AD8" s="7"/>
      <c r="AE8" s="8"/>
      <c r="AF8" s="4"/>
    </row>
    <row x14ac:dyDescent="0.25" r="9" customHeight="1" ht="20.1">
      <c r="A9" s="1"/>
      <c r="B9" s="20">
        <v>45510</v>
      </c>
      <c r="C9" s="21">
        <v>23772</v>
      </c>
      <c r="D9" s="21">
        <f>SUM(C$5:C9)-($F$5*G9)</f>
      </c>
      <c r="E9" s="21">
        <f>SUM(C$5:C9)/G9</f>
      </c>
      <c r="F9" s="21">
        <f>($F$32-$C$32)/G27</f>
      </c>
      <c r="G9" s="23">
        <v>5</v>
      </c>
      <c r="H9" s="20">
        <v>45143</v>
      </c>
      <c r="I9" s="24"/>
      <c r="J9" s="24">
        <v>22235</v>
      </c>
      <c r="K9" s="21">
        <f>SUM(J$8:J9)-SUM(I$8:I9)</f>
      </c>
      <c r="L9" s="21">
        <f>SUM(J$5:J9)/G9</f>
      </c>
      <c r="M9" s="21">
        <f>($M$32-$J$32)/G27</f>
      </c>
      <c r="N9" s="24">
        <f>SUM(J$5:J9)-(M$5)*G9</f>
      </c>
      <c r="O9" s="7"/>
      <c r="P9" s="8"/>
      <c r="Q9" s="4"/>
      <c r="R9" s="7"/>
      <c r="S9" s="8"/>
      <c r="T9" s="4"/>
      <c r="U9" s="7"/>
      <c r="V9" s="8"/>
      <c r="W9" s="4"/>
      <c r="X9" s="7"/>
      <c r="Y9" s="8"/>
      <c r="Z9" s="4"/>
      <c r="AA9" s="7"/>
      <c r="AB9" s="8"/>
      <c r="AC9" s="4"/>
      <c r="AD9" s="7"/>
      <c r="AE9" s="8"/>
      <c r="AF9" s="4"/>
    </row>
    <row x14ac:dyDescent="0.25" r="10" customHeight="1" ht="20.1">
      <c r="A10" s="1"/>
      <c r="B10" s="20">
        <v>45511</v>
      </c>
      <c r="C10" s="21">
        <v>43277</v>
      </c>
      <c r="D10" s="21">
        <f>SUM(C$5:C10)-($F$5*G10)</f>
      </c>
      <c r="E10" s="21">
        <f>SUM(C$5:C10)/G10</f>
      </c>
      <c r="F10" s="21">
        <f>($F$32-$C$32)/G26</f>
      </c>
      <c r="G10" s="23">
        <v>6</v>
      </c>
      <c r="H10" s="20">
        <v>45145</v>
      </c>
      <c r="I10" s="24"/>
      <c r="J10" s="24">
        <v>23138</v>
      </c>
      <c r="K10" s="21">
        <f>SUM(J$8:J10)-SUM(I$8:I10)</f>
      </c>
      <c r="L10" s="21">
        <f>SUM(J$5:J10)/G10</f>
      </c>
      <c r="M10" s="21">
        <f>($M$32-$J$32)/G26</f>
      </c>
      <c r="N10" s="24">
        <f>SUM(J$5:J10)-(M$5)*G10</f>
      </c>
      <c r="O10" s="7"/>
      <c r="P10" s="8"/>
      <c r="Q10" s="4"/>
      <c r="R10" s="7"/>
      <c r="S10" s="8"/>
      <c r="T10" s="4"/>
      <c r="U10" s="7"/>
      <c r="V10" s="8"/>
      <c r="W10" s="4"/>
      <c r="X10" s="7"/>
      <c r="Y10" s="8"/>
      <c r="Z10" s="4"/>
      <c r="AA10" s="7"/>
      <c r="AB10" s="8"/>
      <c r="AC10" s="4"/>
      <c r="AD10" s="7"/>
      <c r="AE10" s="8"/>
      <c r="AF10" s="4"/>
    </row>
    <row x14ac:dyDescent="0.25" r="11" customHeight="1" ht="20.1">
      <c r="A11" s="1"/>
      <c r="B11" s="20">
        <v>45512</v>
      </c>
      <c r="C11" s="21">
        <v>32351</v>
      </c>
      <c r="D11" s="21">
        <f>SUM(C$5:C11)-($F$5*G11)</f>
      </c>
      <c r="E11" s="21">
        <f>SUM(C$5:C11)/G11</f>
      </c>
      <c r="F11" s="21">
        <f>($F$32-$C$32)/G25</f>
      </c>
      <c r="G11" s="23">
        <v>7</v>
      </c>
      <c r="H11" s="20">
        <v>45512</v>
      </c>
      <c r="I11" s="24"/>
      <c r="J11" s="24">
        <v>18302</v>
      </c>
      <c r="K11" s="21">
        <f>SUM(J$8:J11)-SUM(I$8:I11)</f>
      </c>
      <c r="L11" s="21">
        <f>SUM(J$5:J11)/G11</f>
      </c>
      <c r="M11" s="21">
        <f>($M$32-$J$32)/G25</f>
      </c>
      <c r="N11" s="24">
        <f>SUM(J$5:J11)-(M$5)*G11</f>
      </c>
      <c r="O11" s="7"/>
      <c r="P11" s="8"/>
      <c r="Q11" s="4"/>
      <c r="R11" s="7"/>
      <c r="S11" s="8"/>
      <c r="T11" s="4"/>
      <c r="U11" s="7"/>
      <c r="V11" s="8"/>
      <c r="W11" s="4"/>
      <c r="X11" s="7"/>
      <c r="Y11" s="8"/>
      <c r="Z11" s="4"/>
      <c r="AA11" s="7"/>
      <c r="AB11" s="8"/>
      <c r="AC11" s="4"/>
      <c r="AD11" s="7"/>
      <c r="AE11" s="8"/>
      <c r="AF11" s="4"/>
    </row>
    <row x14ac:dyDescent="0.25" r="12" customHeight="1" ht="20.1">
      <c r="A12" s="1"/>
      <c r="B12" s="20">
        <v>45513</v>
      </c>
      <c r="C12" s="21">
        <v>36796</v>
      </c>
      <c r="D12" s="21">
        <f>SUM(C$5:C12)-($F$5*G12)</f>
      </c>
      <c r="E12" s="21">
        <f>SUM(C$5:C12)/G12</f>
      </c>
      <c r="F12" s="21">
        <f>($F$32-$C$32)/G24</f>
      </c>
      <c r="G12" s="23">
        <v>8</v>
      </c>
      <c r="H12" s="20">
        <v>45513</v>
      </c>
      <c r="I12" s="24"/>
      <c r="J12" s="24">
        <v>34607</v>
      </c>
      <c r="K12" s="21">
        <f>SUM(J$8:J12)-SUM(I$8:I12)</f>
      </c>
      <c r="L12" s="21">
        <f>SUM(J$5:J12)/G12</f>
      </c>
      <c r="M12" s="21">
        <f>($M$32-$J$32)/G24</f>
      </c>
      <c r="N12" s="24">
        <f>SUM(J$5:J12)-(M$5)*G12</f>
      </c>
      <c r="O12" s="7"/>
      <c r="P12" s="8"/>
      <c r="Q12" s="4"/>
      <c r="R12" s="7"/>
      <c r="S12" s="8"/>
      <c r="T12" s="4"/>
      <c r="U12" s="7"/>
      <c r="V12" s="8"/>
      <c r="W12" s="4"/>
      <c r="X12" s="7"/>
      <c r="Y12" s="8"/>
      <c r="Z12" s="4"/>
      <c r="AA12" s="7"/>
      <c r="AB12" s="8"/>
      <c r="AC12" s="4"/>
      <c r="AD12" s="7"/>
      <c r="AE12" s="8"/>
      <c r="AF12" s="4"/>
    </row>
    <row x14ac:dyDescent="0.25" r="13" customHeight="1" ht="20.1">
      <c r="A13" s="1"/>
      <c r="B13" s="20">
        <v>45514</v>
      </c>
      <c r="C13" s="21">
        <v>25578</v>
      </c>
      <c r="D13" s="21">
        <f>SUM(C$5:C13)-($F$5*G13)</f>
      </c>
      <c r="E13" s="21">
        <f>SUM(C$5:C13)/G13</f>
      </c>
      <c r="F13" s="21">
        <f>($F$32-$C$32)/G23</f>
      </c>
      <c r="G13" s="23">
        <v>9</v>
      </c>
      <c r="H13" s="20">
        <v>45514</v>
      </c>
      <c r="I13" s="24"/>
      <c r="J13" s="24">
        <v>28028</v>
      </c>
      <c r="K13" s="21">
        <f>SUM(J$8:J13)-SUM(I$8:I13)</f>
      </c>
      <c r="L13" s="21">
        <f>SUM(J$5:J13)/G13</f>
      </c>
      <c r="M13" s="21">
        <f>($M$32-$J$32)/G23</f>
      </c>
      <c r="N13" s="24">
        <f>SUM(J$5:J13)-(M$5)*G13</f>
      </c>
      <c r="O13" s="7"/>
      <c r="P13" s="8"/>
      <c r="Q13" s="4"/>
      <c r="R13" s="7"/>
      <c r="S13" s="8"/>
      <c r="T13" s="4"/>
      <c r="U13" s="7"/>
      <c r="V13" s="8"/>
      <c r="W13" s="4"/>
      <c r="X13" s="7"/>
      <c r="Y13" s="8"/>
      <c r="Z13" s="4"/>
      <c r="AA13" s="7"/>
      <c r="AB13" s="8"/>
      <c r="AC13" s="4"/>
      <c r="AD13" s="7"/>
      <c r="AE13" s="8"/>
      <c r="AF13" s="4"/>
    </row>
    <row x14ac:dyDescent="0.25" r="14" customHeight="1" ht="20.1">
      <c r="A14" s="1"/>
      <c r="B14" s="20">
        <v>45516</v>
      </c>
      <c r="C14" s="21">
        <v>56231</v>
      </c>
      <c r="D14" s="21">
        <f>SUM(C$5:C14)-($F$5*G14)</f>
      </c>
      <c r="E14" s="21">
        <f>SUM(C$5:C14)/G14</f>
      </c>
      <c r="F14" s="21">
        <f>($F$32-$C$32)/G22</f>
      </c>
      <c r="G14" s="23">
        <v>10</v>
      </c>
      <c r="H14" s="20">
        <v>45516</v>
      </c>
      <c r="I14" s="24"/>
      <c r="J14" s="24">
        <v>35455</v>
      </c>
      <c r="K14" s="21">
        <f>SUM(J$8:J14)-SUM(I$8:I14)</f>
      </c>
      <c r="L14" s="21">
        <f>SUM(J$5:J14)/G14</f>
      </c>
      <c r="M14" s="21">
        <f>($M$32-$J$32)/G22</f>
      </c>
      <c r="N14" s="24">
        <f>SUM(J$5:J14)-(M$5)*G14</f>
      </c>
      <c r="O14" s="7"/>
      <c r="P14" s="8"/>
      <c r="Q14" s="4"/>
      <c r="R14" s="7"/>
      <c r="S14" s="8"/>
      <c r="T14" s="4"/>
      <c r="U14" s="7"/>
      <c r="V14" s="8"/>
      <c r="W14" s="4"/>
      <c r="X14" s="7"/>
      <c r="Y14" s="8"/>
      <c r="Z14" s="4"/>
      <c r="AA14" s="7"/>
      <c r="AB14" s="8"/>
      <c r="AC14" s="4"/>
      <c r="AD14" s="7"/>
      <c r="AE14" s="8"/>
      <c r="AF14" s="4"/>
    </row>
    <row x14ac:dyDescent="0.25" r="15" customHeight="1" ht="19.5">
      <c r="A15" s="1"/>
      <c r="B15" s="20">
        <v>45517</v>
      </c>
      <c r="C15" s="24">
        <v>46845</v>
      </c>
      <c r="D15" s="21">
        <f>SUM(C$5:C15)-($F$5*G15)</f>
      </c>
      <c r="E15" s="21">
        <f>SUM(C$5:C15)/G15</f>
      </c>
      <c r="F15" s="21">
        <f>($F$32-$C$32)/G21</f>
      </c>
      <c r="G15" s="23">
        <v>11</v>
      </c>
      <c r="H15" s="20">
        <v>45517</v>
      </c>
      <c r="I15" s="24"/>
      <c r="J15" s="24">
        <v>32622</v>
      </c>
      <c r="K15" s="21">
        <f>SUM(J$8:J15)-SUM(I$8:I15)</f>
      </c>
      <c r="L15" s="21">
        <f>SUM(J$5:J15)/G15</f>
      </c>
      <c r="M15" s="21">
        <f>($M$32-$J$32)/G21</f>
      </c>
      <c r="N15" s="24">
        <f>SUM(J$5:J15)-(M$5)*G15</f>
      </c>
      <c r="O15" s="7"/>
      <c r="P15" s="8"/>
      <c r="Q15" s="4"/>
      <c r="R15" s="7"/>
      <c r="S15" s="8"/>
      <c r="T15" s="4"/>
      <c r="U15" s="7"/>
      <c r="V15" s="8"/>
      <c r="W15" s="4"/>
      <c r="X15" s="7"/>
      <c r="Y15" s="8"/>
      <c r="Z15" s="4"/>
      <c r="AA15" s="7"/>
      <c r="AB15" s="8"/>
      <c r="AC15" s="4"/>
      <c r="AD15" s="7"/>
      <c r="AE15" s="8"/>
      <c r="AF15" s="4"/>
    </row>
    <row x14ac:dyDescent="0.25" r="16" customHeight="1" ht="20.1">
      <c r="A16" s="1"/>
      <c r="B16" s="20">
        <v>45518</v>
      </c>
      <c r="C16" s="33">
        <v>43094</v>
      </c>
      <c r="D16" s="21">
        <f>SUM(C$5:C16)-($F$5*G16)</f>
      </c>
      <c r="E16" s="21">
        <f>SUM(C$5:C16)/G16</f>
      </c>
      <c r="F16" s="21">
        <f>($F$32-$C$32)/G20</f>
      </c>
      <c r="G16" s="23">
        <v>12</v>
      </c>
      <c r="H16" s="20">
        <v>45518</v>
      </c>
      <c r="I16" s="24"/>
      <c r="J16" s="24">
        <v>18722</v>
      </c>
      <c r="K16" s="21">
        <f>SUM(J$8:J16)-SUM(I$8:I16)</f>
      </c>
      <c r="L16" s="21">
        <f>SUM(J$5:J16)/G16</f>
      </c>
      <c r="M16" s="21">
        <f>($M$32-$J$32)/G20</f>
      </c>
      <c r="N16" s="24">
        <f>SUM(J$5:J16)-(M$5)*G16</f>
      </c>
      <c r="O16" s="7"/>
      <c r="P16" s="8"/>
      <c r="Q16" s="4"/>
      <c r="R16" s="7"/>
      <c r="S16" s="8"/>
      <c r="T16" s="4"/>
      <c r="U16" s="7"/>
      <c r="V16" s="8"/>
      <c r="W16" s="4"/>
      <c r="X16" s="7"/>
      <c r="Y16" s="8"/>
      <c r="Z16" s="4"/>
      <c r="AA16" s="7"/>
      <c r="AB16" s="8"/>
      <c r="AC16" s="4"/>
      <c r="AD16" s="7"/>
      <c r="AE16" s="8"/>
      <c r="AF16" s="4"/>
    </row>
    <row x14ac:dyDescent="0.25" r="17" customHeight="1" ht="20.1">
      <c r="A17" s="1"/>
      <c r="B17" s="20">
        <v>45519</v>
      </c>
      <c r="C17" s="33">
        <v>26071</v>
      </c>
      <c r="D17" s="21">
        <f>SUM(C$5:C17)-($F$5*G17)</f>
      </c>
      <c r="E17" s="21">
        <f>SUM(C$5:C17)/G17</f>
      </c>
      <c r="F17" s="21">
        <f>($F$32-$C$32)/G19</f>
      </c>
      <c r="G17" s="23">
        <v>13</v>
      </c>
      <c r="H17" s="20">
        <v>45519</v>
      </c>
      <c r="I17" s="24"/>
      <c r="J17" s="24">
        <v>33197</v>
      </c>
      <c r="K17" s="21">
        <f>SUM(J$8:J17)-SUM(I$8:I17)</f>
      </c>
      <c r="L17" s="21">
        <f>SUM(J$5:J17)/G17</f>
      </c>
      <c r="M17" s="21">
        <f>($M$32-$J$32)/G19</f>
      </c>
      <c r="N17" s="24">
        <f>SUM(J$5:J17)-(M$5)*G17</f>
      </c>
      <c r="O17" s="7"/>
      <c r="P17" s="8"/>
      <c r="Q17" s="4"/>
      <c r="R17" s="7"/>
      <c r="S17" s="8"/>
      <c r="T17" s="4"/>
      <c r="U17" s="7"/>
      <c r="V17" s="8"/>
      <c r="W17" s="4"/>
      <c r="X17" s="7"/>
      <c r="Y17" s="8"/>
      <c r="Z17" s="4"/>
      <c r="AA17" s="7"/>
      <c r="AB17" s="8"/>
      <c r="AC17" s="4"/>
      <c r="AD17" s="7"/>
      <c r="AE17" s="8"/>
      <c r="AF17" s="4"/>
    </row>
    <row x14ac:dyDescent="0.25" r="18" customHeight="1" ht="20.1">
      <c r="A18" s="1"/>
      <c r="B18" s="20">
        <v>45520</v>
      </c>
      <c r="C18" s="21">
        <v>30488</v>
      </c>
      <c r="D18" s="21">
        <f>SUM(C$5:C18)-($F$5*G18)</f>
      </c>
      <c r="E18" s="21">
        <f>SUM(C$5:C18)/G18</f>
      </c>
      <c r="F18" s="21">
        <f>($F$32-$C$32)/G18</f>
      </c>
      <c r="G18" s="23">
        <v>14</v>
      </c>
      <c r="H18" s="20">
        <v>45520</v>
      </c>
      <c r="I18" s="24"/>
      <c r="J18" s="24">
        <v>33764</v>
      </c>
      <c r="K18" s="21">
        <f>SUM(J$8:J18)-SUM(I$8:I18)</f>
      </c>
      <c r="L18" s="21">
        <f>SUM(J$5:J18)/G18</f>
      </c>
      <c r="M18" s="21">
        <f>($M$32-$J$32)/G18</f>
      </c>
      <c r="N18" s="24">
        <f>SUM(J$5:J18)-(M$5)*G18</f>
      </c>
      <c r="O18" s="7"/>
      <c r="P18" s="8"/>
      <c r="Q18" s="4"/>
      <c r="R18" s="7"/>
      <c r="S18" s="8"/>
      <c r="T18" s="4"/>
      <c r="U18" s="7"/>
      <c r="V18" s="8"/>
      <c r="W18" s="4"/>
      <c r="X18" s="7"/>
      <c r="Y18" s="8"/>
      <c r="Z18" s="4"/>
      <c r="AA18" s="7"/>
      <c r="AB18" s="8"/>
      <c r="AC18" s="4"/>
      <c r="AD18" s="7"/>
      <c r="AE18" s="8"/>
      <c r="AF18" s="4"/>
    </row>
    <row x14ac:dyDescent="0.25" r="19" customHeight="1" ht="20.1">
      <c r="A19" s="1"/>
      <c r="B19" s="20">
        <v>45521</v>
      </c>
      <c r="C19" s="21">
        <v>27570</v>
      </c>
      <c r="D19" s="21">
        <f>SUM(C$5:C19)-($F$5*G19)</f>
      </c>
      <c r="E19" s="21">
        <f>SUM(C$5:C19)/G19</f>
      </c>
      <c r="F19" s="21">
        <f>($F$32-$C$32)/G17</f>
      </c>
      <c r="G19" s="23">
        <v>15</v>
      </c>
      <c r="H19" s="20">
        <v>45521</v>
      </c>
      <c r="I19" s="24"/>
      <c r="J19" s="24">
        <v>51154</v>
      </c>
      <c r="K19" s="21">
        <f>SUM(J$8:J19)-SUM(I$8:I19)</f>
      </c>
      <c r="L19" s="21">
        <f>SUM(J$5:J19)/G19</f>
      </c>
      <c r="M19" s="21">
        <f>($M$32-$J$32)/G17</f>
      </c>
      <c r="N19" s="24">
        <f>SUM(J$5:J19)-(M$5)*G19</f>
      </c>
      <c r="O19" s="7"/>
      <c r="P19" s="8"/>
      <c r="Q19" s="4"/>
      <c r="R19" s="7"/>
      <c r="S19" s="8"/>
      <c r="T19" s="4"/>
      <c r="U19" s="7"/>
      <c r="V19" s="8"/>
      <c r="W19" s="4"/>
      <c r="X19" s="7"/>
      <c r="Y19" s="8"/>
      <c r="Z19" s="4"/>
      <c r="AA19" s="7"/>
      <c r="AB19" s="8"/>
      <c r="AC19" s="4"/>
      <c r="AD19" s="7"/>
      <c r="AE19" s="8"/>
      <c r="AF19" s="4"/>
    </row>
    <row x14ac:dyDescent="0.25" r="20" customHeight="1" ht="20.1">
      <c r="A20" s="1"/>
      <c r="B20" s="20">
        <v>45523</v>
      </c>
      <c r="C20" s="21">
        <v>43860</v>
      </c>
      <c r="D20" s="21">
        <f>SUM(C$5:C20)-($F$5*G20)</f>
      </c>
      <c r="E20" s="21">
        <f>SUM(C$5:C20)/G20</f>
      </c>
      <c r="F20" s="21">
        <f>($F$32-$C$32)/G16</f>
      </c>
      <c r="G20" s="23">
        <v>16</v>
      </c>
      <c r="H20" s="20">
        <v>45523</v>
      </c>
      <c r="I20" s="24"/>
      <c r="J20" s="24">
        <v>15564</v>
      </c>
      <c r="K20" s="21">
        <f>SUM(J$8:J20)-SUM(I$8:I20)</f>
      </c>
      <c r="L20" s="21">
        <f>SUM(J$5:J20)/G20</f>
      </c>
      <c r="M20" s="21">
        <f>($M$32-$J$32)/G16</f>
      </c>
      <c r="N20" s="24">
        <f>SUM(J$5:J20)-(M$5)*G20</f>
      </c>
      <c r="O20" s="7"/>
      <c r="P20" s="8"/>
      <c r="Q20" s="4"/>
      <c r="R20" s="7"/>
      <c r="S20" s="8"/>
      <c r="T20" s="4"/>
      <c r="U20" s="7"/>
      <c r="V20" s="8"/>
      <c r="W20" s="4"/>
      <c r="X20" s="7"/>
      <c r="Y20" s="8"/>
      <c r="Z20" s="4"/>
      <c r="AA20" s="7"/>
      <c r="AB20" s="8"/>
      <c r="AC20" s="4"/>
      <c r="AD20" s="7"/>
      <c r="AE20" s="8"/>
      <c r="AF20" s="4"/>
    </row>
    <row x14ac:dyDescent="0.25" r="21" customHeight="1" ht="20.1">
      <c r="A21" s="1"/>
      <c r="B21" s="20">
        <v>45524</v>
      </c>
      <c r="C21" s="21">
        <v>41052</v>
      </c>
      <c r="D21" s="21">
        <f>SUM(C$5:C21)-($F$5*G21)</f>
      </c>
      <c r="E21" s="21">
        <f>SUM(C$5:C21)/G21</f>
      </c>
      <c r="F21" s="21">
        <f>($F$32-$C$32)/G15</f>
      </c>
      <c r="G21" s="23">
        <v>17</v>
      </c>
      <c r="H21" s="20">
        <v>45524</v>
      </c>
      <c r="I21" s="24"/>
      <c r="J21" s="24">
        <v>19162</v>
      </c>
      <c r="K21" s="21">
        <f>SUM(J$8:J21)-SUM(I$8:I21)</f>
      </c>
      <c r="L21" s="21">
        <f>SUM(J$5:J21)/G21</f>
      </c>
      <c r="M21" s="21">
        <f>($M$32-$J$32)/G15</f>
      </c>
      <c r="N21" s="24">
        <f>SUM(J$5:J21)-(M$5)*G21</f>
      </c>
      <c r="O21" s="7"/>
      <c r="P21" s="8"/>
      <c r="Q21" s="4"/>
      <c r="R21" s="7"/>
      <c r="S21" s="8"/>
      <c r="T21" s="4"/>
      <c r="U21" s="7"/>
      <c r="V21" s="8"/>
      <c r="W21" s="4"/>
      <c r="X21" s="7"/>
      <c r="Y21" s="8"/>
      <c r="Z21" s="4"/>
      <c r="AA21" s="7"/>
      <c r="AB21" s="8"/>
      <c r="AC21" s="4"/>
      <c r="AD21" s="7"/>
      <c r="AE21" s="8"/>
      <c r="AF21" s="4"/>
    </row>
    <row x14ac:dyDescent="0.25" r="22" customHeight="1" ht="20.1">
      <c r="A22" s="1"/>
      <c r="B22" s="20">
        <v>45525</v>
      </c>
      <c r="C22" s="21">
        <v>62617</v>
      </c>
      <c r="D22" s="21">
        <f>SUM(C$5:C22)-($F$5*G22)</f>
      </c>
      <c r="E22" s="21">
        <f>SUM(C$5:C22)/G22</f>
      </c>
      <c r="F22" s="21">
        <f>($F$32-$C$32)/G14</f>
      </c>
      <c r="G22" s="23">
        <v>18</v>
      </c>
      <c r="H22" s="20">
        <v>45525</v>
      </c>
      <c r="I22" s="24"/>
      <c r="J22" s="24">
        <v>27221</v>
      </c>
      <c r="K22" s="21">
        <f>SUM(J$8:J22)-SUM(I$8:I22)</f>
      </c>
      <c r="L22" s="21">
        <f>SUM(J$5:J22)/G22</f>
      </c>
      <c r="M22" s="21">
        <f>($M$32-$J$32)/G14</f>
      </c>
      <c r="N22" s="24">
        <f>SUM(J$5:J22)-(M$5)*G22</f>
      </c>
      <c r="O22" s="7"/>
      <c r="P22" s="8"/>
      <c r="Q22" s="4"/>
      <c r="R22" s="7"/>
      <c r="S22" s="8"/>
      <c r="T22" s="4"/>
      <c r="U22" s="7"/>
      <c r="V22" s="8"/>
      <c r="W22" s="4"/>
      <c r="X22" s="7"/>
      <c r="Y22" s="8"/>
      <c r="Z22" s="4"/>
      <c r="AA22" s="7"/>
      <c r="AB22" s="8"/>
      <c r="AC22" s="4"/>
      <c r="AD22" s="7"/>
      <c r="AE22" s="8"/>
      <c r="AF22" s="4"/>
    </row>
    <row x14ac:dyDescent="0.25" r="23" customHeight="1" ht="20.1">
      <c r="A23" s="1"/>
      <c r="B23" s="20">
        <v>45526</v>
      </c>
      <c r="C23" s="21">
        <v>41814</v>
      </c>
      <c r="D23" s="21">
        <f>SUM(C$5:C23)-($F$5*G23)</f>
      </c>
      <c r="E23" s="21">
        <f>SUM(C$5:C23)/G23</f>
      </c>
      <c r="F23" s="21">
        <f>($F$32-$C$32)/G13</f>
      </c>
      <c r="G23" s="23">
        <v>19</v>
      </c>
      <c r="H23" s="20">
        <v>45526</v>
      </c>
      <c r="I23" s="24"/>
      <c r="J23" s="33">
        <v>9023</v>
      </c>
      <c r="K23" s="21">
        <f>SUM(J$8:J23)-SUM(I$8:I23)</f>
      </c>
      <c r="L23" s="21">
        <f>SUM(J$5:J23)/G23</f>
      </c>
      <c r="M23" s="21">
        <f>($M$32-$J$32)/G13</f>
      </c>
      <c r="N23" s="24">
        <f>SUM(J$5:J23)-(M$5)*G23</f>
      </c>
      <c r="O23" s="7"/>
      <c r="P23" s="8"/>
      <c r="Q23" s="4"/>
      <c r="R23" s="7"/>
      <c r="S23" s="8"/>
      <c r="T23" s="4"/>
      <c r="U23" s="7"/>
      <c r="V23" s="8"/>
      <c r="W23" s="4"/>
      <c r="X23" s="7"/>
      <c r="Y23" s="8"/>
      <c r="Z23" s="4"/>
      <c r="AA23" s="7"/>
      <c r="AB23" s="8"/>
      <c r="AC23" s="4"/>
      <c r="AD23" s="7"/>
      <c r="AE23" s="8"/>
      <c r="AF23" s="4"/>
    </row>
    <row x14ac:dyDescent="0.25" r="24" customHeight="1" ht="20.1">
      <c r="A24" s="1"/>
      <c r="B24" s="20">
        <v>45527</v>
      </c>
      <c r="C24" s="29">
        <v>53968</v>
      </c>
      <c r="D24" s="21">
        <f>SUM(C$5:C24)-($F$5*G24)</f>
      </c>
      <c r="E24" s="21">
        <f>SUM(C$5:C24)/G24</f>
      </c>
      <c r="F24" s="21">
        <f>($F$32-$C$32)/G12</f>
      </c>
      <c r="G24" s="23">
        <v>20</v>
      </c>
      <c r="H24" s="20">
        <v>45527</v>
      </c>
      <c r="I24" s="24"/>
      <c r="J24" s="33">
        <v>23701</v>
      </c>
      <c r="K24" s="21">
        <f>SUM(J$8:J24)-SUM(I$8:I24)</f>
      </c>
      <c r="L24" s="21">
        <f>SUM(J$5:J24)/G24</f>
      </c>
      <c r="M24" s="21">
        <f>($M$32-$J$32)/G12</f>
      </c>
      <c r="N24" s="24">
        <f>SUM(J$5:J24)-(M$5)*G24</f>
      </c>
      <c r="O24" s="7"/>
      <c r="P24" s="8"/>
      <c r="Q24" s="4"/>
      <c r="R24" s="7"/>
      <c r="S24" s="8"/>
      <c r="T24" s="4"/>
      <c r="U24" s="7"/>
      <c r="V24" s="8"/>
      <c r="W24" s="4"/>
      <c r="X24" s="7"/>
      <c r="Y24" s="8"/>
      <c r="Z24" s="4"/>
      <c r="AA24" s="7"/>
      <c r="AB24" s="8"/>
      <c r="AC24" s="4"/>
      <c r="AD24" s="7"/>
      <c r="AE24" s="8"/>
      <c r="AF24" s="4"/>
    </row>
    <row x14ac:dyDescent="0.25" r="25" customHeight="1" ht="20.1">
      <c r="A25" s="1"/>
      <c r="B25" s="20">
        <v>45528</v>
      </c>
      <c r="C25" s="33">
        <v>36036</v>
      </c>
      <c r="D25" s="21">
        <f>SUM(C$5:C25)-($F$5*G25)</f>
      </c>
      <c r="E25" s="21">
        <f>SUM(C$5:C25)/G25</f>
      </c>
      <c r="F25" s="21">
        <f>($F$32-$C$32)/G11</f>
      </c>
      <c r="G25" s="23">
        <v>21</v>
      </c>
      <c r="H25" s="20">
        <v>45528</v>
      </c>
      <c r="I25" s="24"/>
      <c r="J25" s="33">
        <v>42484</v>
      </c>
      <c r="K25" s="21">
        <f>SUM(J$8:J25)-SUM(I$8:I25)</f>
      </c>
      <c r="L25" s="21">
        <f>SUM(J$5:J25)/G25</f>
      </c>
      <c r="M25" s="21">
        <f>($M$32-$J$32)/G11</f>
      </c>
      <c r="N25" s="24">
        <f>SUM(J$5:J25)-(M$5)*G25</f>
      </c>
      <c r="O25" s="7"/>
      <c r="P25" s="8"/>
      <c r="Q25" s="4"/>
      <c r="R25" s="7"/>
      <c r="S25" s="8"/>
      <c r="T25" s="4"/>
      <c r="U25" s="7"/>
      <c r="V25" s="8"/>
      <c r="W25" s="4"/>
      <c r="X25" s="7"/>
      <c r="Y25" s="8"/>
      <c r="Z25" s="4"/>
      <c r="AA25" s="7"/>
      <c r="AB25" s="8"/>
      <c r="AC25" s="4"/>
      <c r="AD25" s="7"/>
      <c r="AE25" s="8"/>
      <c r="AF25" s="4"/>
    </row>
    <row x14ac:dyDescent="0.25" r="26" customHeight="1" ht="20.1">
      <c r="A26" s="1"/>
      <c r="B26" s="20">
        <v>45530</v>
      </c>
      <c r="C26" s="21">
        <v>37872</v>
      </c>
      <c r="D26" s="21">
        <f>SUM(C$5:C26)-($F$5*G26)</f>
      </c>
      <c r="E26" s="21">
        <f>SUM(C$5:C26)/G26</f>
      </c>
      <c r="F26" s="21">
        <f>($F$32-$C$32)/G10</f>
      </c>
      <c r="G26" s="23">
        <v>22</v>
      </c>
      <c r="H26" s="20">
        <v>45530</v>
      </c>
      <c r="I26" s="24"/>
      <c r="J26" s="24">
        <v>27748</v>
      </c>
      <c r="K26" s="21">
        <f>SUM(J$8:J26)-SUM(I$8:I26)</f>
      </c>
      <c r="L26" s="21">
        <f>SUM(J$5:J26)/G26</f>
      </c>
      <c r="M26" s="21">
        <f>($M$32-$J$32)/G10</f>
      </c>
      <c r="N26" s="24">
        <f>SUM(J$5:J26)-(M$5)*G26</f>
      </c>
      <c r="O26" s="7"/>
      <c r="P26" s="8"/>
      <c r="Q26" s="4"/>
      <c r="R26" s="7"/>
      <c r="S26" s="8"/>
      <c r="T26" s="4"/>
      <c r="U26" s="7"/>
      <c r="V26" s="8"/>
      <c r="W26" s="4"/>
      <c r="X26" s="7"/>
      <c r="Y26" s="8"/>
      <c r="Z26" s="4"/>
      <c r="AA26" s="7"/>
      <c r="AB26" s="8"/>
      <c r="AC26" s="4"/>
      <c r="AD26" s="7"/>
      <c r="AE26" s="8"/>
      <c r="AF26" s="4"/>
    </row>
    <row x14ac:dyDescent="0.25" r="27" customHeight="1" ht="19.5">
      <c r="A27" s="1"/>
      <c r="B27" s="20">
        <v>45531</v>
      </c>
      <c r="C27" s="21">
        <v>49434</v>
      </c>
      <c r="D27" s="21">
        <f>SUM(C$5:C27)-($F$5*G27)</f>
      </c>
      <c r="E27" s="21">
        <f>SUM(C$5:C27)/G27</f>
      </c>
      <c r="F27" s="21">
        <f>($F$32-$C$32)/G9</f>
      </c>
      <c r="G27" s="23">
        <v>23</v>
      </c>
      <c r="H27" s="20">
        <v>45531</v>
      </c>
      <c r="I27" s="24"/>
      <c r="J27" s="24">
        <v>36548</v>
      </c>
      <c r="K27" s="21">
        <f>SUM(J$8:J27)-SUM(I$8:I27)</f>
      </c>
      <c r="L27" s="21">
        <f>SUM(J$5:J27)/G27</f>
      </c>
      <c r="M27" s="21">
        <f>($M$32-$J$32)/G9</f>
      </c>
      <c r="N27" s="24">
        <f>SUM(J$5:J27)-(M$5)*G27</f>
      </c>
      <c r="O27" s="7"/>
      <c r="P27" s="8"/>
      <c r="Q27" s="4"/>
      <c r="R27" s="7"/>
      <c r="S27" s="8"/>
      <c r="T27" s="4"/>
      <c r="U27" s="7"/>
      <c r="V27" s="8"/>
      <c r="W27" s="4"/>
      <c r="X27" s="7"/>
      <c r="Y27" s="8"/>
      <c r="Z27" s="4"/>
      <c r="AA27" s="7"/>
      <c r="AB27" s="8"/>
      <c r="AC27" s="4"/>
      <c r="AD27" s="7"/>
      <c r="AE27" s="8"/>
      <c r="AF27" s="4"/>
    </row>
    <row x14ac:dyDescent="0.25" r="28" customHeight="1" ht="19.5">
      <c r="A28" s="1"/>
      <c r="B28" s="20">
        <v>45532</v>
      </c>
      <c r="C28" s="22">
        <v>59645</v>
      </c>
      <c r="D28" s="21">
        <f>SUM(C$5:C28)-($F$5*G28)</f>
      </c>
      <c r="E28" s="21">
        <f>SUM(C$5:C28)/G28</f>
      </c>
      <c r="F28" s="21">
        <f>($F$32-$C$32)/G8</f>
      </c>
      <c r="G28" s="23">
        <v>24</v>
      </c>
      <c r="H28" s="20">
        <v>45532</v>
      </c>
      <c r="I28" s="24"/>
      <c r="J28" s="61">
        <v>35936</v>
      </c>
      <c r="K28" s="21">
        <f>SUM(J$8:J28)-SUM(I$8:I28)</f>
      </c>
      <c r="L28" s="21">
        <f>SUM(J$5:J28)/G28</f>
      </c>
      <c r="M28" s="21">
        <f>($M$32-$J$32)/G8</f>
      </c>
      <c r="N28" s="24">
        <f>SUM(J$5:J28)-(M$5)*G28</f>
      </c>
      <c r="O28" s="7"/>
      <c r="P28" s="8"/>
      <c r="Q28" s="4"/>
      <c r="R28" s="7"/>
      <c r="S28" s="8"/>
      <c r="T28" s="4"/>
      <c r="U28" s="7"/>
      <c r="V28" s="8"/>
      <c r="W28" s="4"/>
      <c r="X28" s="7"/>
      <c r="Y28" s="8"/>
      <c r="Z28" s="4"/>
      <c r="AA28" s="7"/>
      <c r="AB28" s="8"/>
      <c r="AC28" s="4"/>
      <c r="AD28" s="7"/>
      <c r="AE28" s="8"/>
      <c r="AF28" s="4"/>
    </row>
    <row x14ac:dyDescent="0.25" r="29" customHeight="1" ht="19.5">
      <c r="A29" s="1"/>
      <c r="B29" s="20">
        <v>45533</v>
      </c>
      <c r="C29" s="21">
        <v>63630</v>
      </c>
      <c r="D29" s="21">
        <f>SUM(C$5:C29)-($F$5*G29)</f>
      </c>
      <c r="E29" s="21">
        <f>SUM(C$5:C29)/G29</f>
      </c>
      <c r="F29" s="21">
        <f>($F$32-$C$32)/G7</f>
      </c>
      <c r="G29" s="23">
        <v>25</v>
      </c>
      <c r="H29" s="20">
        <v>45533</v>
      </c>
      <c r="I29" s="24"/>
      <c r="J29" s="24">
        <v>11999</v>
      </c>
      <c r="K29" s="21">
        <f>SUM(J$8:J29)-SUM(I$8:I29)</f>
      </c>
      <c r="L29" s="21">
        <f>SUM(J$5:J29)/G29</f>
      </c>
      <c r="M29" s="21">
        <f>($M$32-$J$32)/G7</f>
      </c>
      <c r="N29" s="24">
        <f>SUM(J$5:J29)-(M$5)*G29</f>
      </c>
      <c r="O29" s="7"/>
      <c r="P29" s="8"/>
      <c r="Q29" s="4"/>
      <c r="R29" s="7"/>
      <c r="S29" s="8"/>
      <c r="T29" s="4"/>
      <c r="U29" s="7"/>
      <c r="V29" s="8"/>
      <c r="W29" s="4"/>
      <c r="X29" s="7"/>
      <c r="Y29" s="8"/>
      <c r="Z29" s="4"/>
      <c r="AA29" s="7"/>
      <c r="AB29" s="8"/>
      <c r="AC29" s="4"/>
      <c r="AD29" s="7"/>
      <c r="AE29" s="8"/>
      <c r="AF29" s="4"/>
    </row>
    <row x14ac:dyDescent="0.25" r="30" customHeight="1" ht="19.5">
      <c r="A30" s="1"/>
      <c r="B30" s="20">
        <v>45534</v>
      </c>
      <c r="C30" s="21">
        <v>47918</v>
      </c>
      <c r="D30" s="21">
        <f>SUM(C$5:C30)-($F$5*G30)</f>
      </c>
      <c r="E30" s="21">
        <f>SUM(C$5:C30)/G30</f>
      </c>
      <c r="F30" s="21">
        <f>($F$32-$C$32)/G6</f>
      </c>
      <c r="G30" s="23">
        <v>26</v>
      </c>
      <c r="H30" s="20">
        <v>45534</v>
      </c>
      <c r="I30" s="24"/>
      <c r="J30" s="24">
        <v>38842</v>
      </c>
      <c r="K30" s="21">
        <f>SUM(J$8:J30)-SUM(I$8:I30)</f>
      </c>
      <c r="L30" s="21">
        <f>SUM(J$5:J30)/G30</f>
      </c>
      <c r="M30" s="21">
        <f>($M$32-$J$32)/G6</f>
      </c>
      <c r="N30" s="24">
        <f>SUM(J$5:J30)-(M$5)*G30</f>
      </c>
      <c r="O30" s="7"/>
      <c r="P30" s="8"/>
      <c r="Q30" s="4"/>
      <c r="R30" s="7"/>
      <c r="S30" s="8"/>
      <c r="T30" s="4"/>
      <c r="U30" s="7"/>
      <c r="V30" s="8"/>
      <c r="W30" s="4"/>
      <c r="X30" s="7"/>
      <c r="Y30" s="8"/>
      <c r="Z30" s="4"/>
      <c r="AA30" s="7"/>
      <c r="AB30" s="8"/>
      <c r="AC30" s="4"/>
      <c r="AD30" s="7"/>
      <c r="AE30" s="8"/>
      <c r="AF30" s="4"/>
    </row>
    <row x14ac:dyDescent="0.25" r="31" customHeight="1" ht="19.5">
      <c r="A31" s="1"/>
      <c r="B31" s="20">
        <v>45535</v>
      </c>
      <c r="C31" s="21">
        <v>41386</v>
      </c>
      <c r="D31" s="21">
        <f>SUM(C$5:C31)-($F$5*G31)</f>
      </c>
      <c r="E31" s="21">
        <f>SUM(C$5:C31)/G31</f>
      </c>
      <c r="F31" s="21">
        <f>($F$32-$C$32)/G5</f>
      </c>
      <c r="G31" s="23">
        <v>27</v>
      </c>
      <c r="H31" s="20">
        <v>45535</v>
      </c>
      <c r="I31" s="24"/>
      <c r="J31" s="24">
        <v>26848</v>
      </c>
      <c r="K31" s="21">
        <f>SUM(J$8:J31)-SUM(I$8:I31)</f>
      </c>
      <c r="L31" s="21">
        <f>SUM(J$5:J31)/G31</f>
      </c>
      <c r="M31" s="21">
        <f>($M$32-$J$32)/G5</f>
      </c>
      <c r="N31" s="24">
        <f>SUM(J$5:J31)-(M$5)*G31</f>
      </c>
      <c r="O31" s="7"/>
      <c r="P31" s="8"/>
      <c r="Q31" s="4"/>
      <c r="R31" s="7"/>
      <c r="S31" s="8"/>
      <c r="T31" s="4"/>
      <c r="U31" s="7"/>
      <c r="V31" s="8"/>
      <c r="W31" s="4"/>
      <c r="X31" s="7"/>
      <c r="Y31" s="8"/>
      <c r="Z31" s="4"/>
      <c r="AA31" s="7"/>
      <c r="AB31" s="8"/>
      <c r="AC31" s="4"/>
      <c r="AD31" s="7"/>
      <c r="AE31" s="8"/>
      <c r="AF31" s="4"/>
    </row>
    <row x14ac:dyDescent="0.25" r="32" customHeight="1" ht="19.5">
      <c r="A32" s="1"/>
      <c r="B32" s="35" t="s">
        <v>15</v>
      </c>
      <c r="C32" s="24">
        <f>SUM(C5:C31)</f>
      </c>
      <c r="D32" s="15"/>
      <c r="E32" s="15"/>
      <c r="F32" s="22">
        <v>1000000</v>
      </c>
      <c r="G32" s="32"/>
      <c r="H32" s="35" t="s">
        <v>15</v>
      </c>
      <c r="I32" s="24"/>
      <c r="J32" s="24">
        <f>SUM(J5:J31)</f>
      </c>
      <c r="K32" s="36"/>
      <c r="L32" s="36"/>
      <c r="M32" s="21">
        <v>900000</v>
      </c>
      <c r="N32" s="4"/>
      <c r="O32" s="43"/>
      <c r="P32" s="44"/>
      <c r="Q32" s="45"/>
      <c r="R32" s="43"/>
      <c r="S32" s="44"/>
      <c r="T32" s="45"/>
      <c r="U32" s="43"/>
      <c r="V32" s="44"/>
      <c r="W32" s="45"/>
      <c r="X32" s="43"/>
      <c r="Y32" s="44"/>
      <c r="Z32" s="45"/>
      <c r="AA32" s="43"/>
      <c r="AB32" s="44"/>
      <c r="AC32" s="45"/>
      <c r="AD32" s="43"/>
      <c r="AE32" s="44"/>
      <c r="AF32" s="45"/>
    </row>
    <row x14ac:dyDescent="0.25" r="33" customHeight="1" ht="18.75">
      <c r="A33" s="1"/>
      <c r="B33" s="7"/>
      <c r="C33" s="4"/>
      <c r="D33" s="4"/>
      <c r="E33" s="4"/>
      <c r="F33" s="38">
        <f>E31*G31</f>
      </c>
      <c r="G33" s="4"/>
      <c r="H33" s="7"/>
      <c r="I33" s="1"/>
      <c r="J33" s="37"/>
      <c r="K33" s="4"/>
      <c r="L33" s="4"/>
      <c r="M33" s="38">
        <f>L31*G31</f>
      </c>
      <c r="N33" s="4"/>
      <c r="O33" s="7"/>
      <c r="P33" s="8"/>
      <c r="Q33" s="4"/>
      <c r="R33" s="7"/>
      <c r="S33" s="8"/>
      <c r="T33" s="4"/>
      <c r="U33" s="7"/>
      <c r="V33" s="8"/>
      <c r="W33" s="4"/>
      <c r="X33" s="7"/>
      <c r="Y33" s="8"/>
      <c r="Z33" s="4"/>
      <c r="AA33" s="7"/>
      <c r="AB33" s="8"/>
      <c r="AC33" s="4"/>
      <c r="AD33" s="7"/>
      <c r="AE33" s="8"/>
      <c r="AF33" s="4"/>
    </row>
    <row x14ac:dyDescent="0.25" r="34" customHeight="1" ht="18.75">
      <c r="A34" s="1"/>
      <c r="B34" s="7"/>
      <c r="C34" s="4"/>
      <c r="D34" s="37"/>
      <c r="E34" s="4"/>
      <c r="F34" s="4"/>
      <c r="G34" s="4"/>
      <c r="H34" s="7"/>
      <c r="I34" s="1"/>
      <c r="J34" s="4"/>
      <c r="K34" s="4"/>
      <c r="L34" s="4"/>
      <c r="M34" s="4"/>
      <c r="N34" s="4"/>
      <c r="O34" s="43"/>
      <c r="P34" s="44"/>
      <c r="Q34" s="45"/>
      <c r="R34" s="43"/>
      <c r="S34" s="44"/>
      <c r="T34" s="45"/>
      <c r="U34" s="43"/>
      <c r="V34" s="44"/>
      <c r="W34" s="45"/>
      <c r="X34" s="43"/>
      <c r="Y34" s="44"/>
      <c r="Z34" s="45"/>
      <c r="AA34" s="43"/>
      <c r="AB34" s="44"/>
      <c r="AC34" s="45"/>
      <c r="AD34" s="43"/>
      <c r="AE34" s="44"/>
      <c r="AF34" s="45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1"/>
      <c r="J35" s="4"/>
      <c r="K35" s="4"/>
      <c r="L35" s="4"/>
      <c r="M35" s="49"/>
      <c r="N35" s="4"/>
      <c r="O35" s="43"/>
      <c r="P35" s="44"/>
      <c r="Q35" s="45"/>
      <c r="R35" s="43"/>
      <c r="S35" s="44"/>
      <c r="T35" s="45"/>
      <c r="U35" s="43"/>
      <c r="V35" s="44"/>
      <c r="W35" s="45"/>
      <c r="X35" s="43"/>
      <c r="Y35" s="44"/>
      <c r="Z35" s="45"/>
      <c r="AA35" s="43"/>
      <c r="AB35" s="44"/>
      <c r="AC35" s="45"/>
      <c r="AD35" s="43"/>
      <c r="AE35" s="44"/>
      <c r="AF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1"/>
      <c r="J36" s="4"/>
      <c r="K36" s="4"/>
      <c r="L36" s="4"/>
      <c r="M36" s="4"/>
      <c r="N36" s="4"/>
      <c r="O36" s="7"/>
      <c r="P36" s="8"/>
      <c r="Q36" s="4"/>
      <c r="R36" s="7"/>
      <c r="S36" s="8"/>
      <c r="T36" s="4"/>
      <c r="U36" s="7"/>
      <c r="V36" s="8"/>
      <c r="W36" s="4"/>
      <c r="X36" s="7"/>
      <c r="Y36" s="8"/>
      <c r="Z36" s="4"/>
      <c r="AA36" s="7"/>
      <c r="AB36" s="8"/>
      <c r="AC36" s="4"/>
      <c r="AD36" s="7"/>
      <c r="AE36" s="8"/>
      <c r="AF36" s="4"/>
    </row>
    <row x14ac:dyDescent="0.25" r="37" customHeight="1" ht="18.75">
      <c r="A37" s="39"/>
      <c r="B37" s="40"/>
      <c r="C37" s="4"/>
      <c r="D37" s="38"/>
      <c r="E37" s="4"/>
      <c r="F37" s="4"/>
      <c r="G37" s="41"/>
      <c r="H37" s="40"/>
      <c r="I37" s="1"/>
      <c r="J37" s="4"/>
      <c r="K37" s="4"/>
      <c r="L37" s="4"/>
      <c r="M37" s="4"/>
      <c r="N37" s="45"/>
      <c r="O37" s="40"/>
      <c r="P37" s="39"/>
      <c r="Q37" s="41"/>
      <c r="R37" s="40"/>
      <c r="S37" s="39"/>
      <c r="T37" s="41"/>
      <c r="U37" s="40"/>
      <c r="V37" s="39"/>
      <c r="W37" s="41"/>
      <c r="X37" s="40"/>
      <c r="Y37" s="39"/>
      <c r="Z37" s="41"/>
      <c r="AA37" s="40"/>
      <c r="AB37" s="39"/>
      <c r="AC37" s="41"/>
      <c r="AD37" s="40"/>
      <c r="AE37" s="39"/>
      <c r="AF37" s="41"/>
    </row>
    <row x14ac:dyDescent="0.25" r="38" customHeight="1" ht="18.75">
      <c r="A38" s="39"/>
      <c r="B38" s="50"/>
      <c r="C38" s="41"/>
      <c r="D38" s="38"/>
      <c r="E38" s="4"/>
      <c r="F38" s="4"/>
      <c r="G38" s="41"/>
      <c r="H38" s="40"/>
      <c r="I38" s="1"/>
      <c r="J38" s="4"/>
      <c r="K38" s="4"/>
      <c r="L38" s="4"/>
      <c r="M38" s="4"/>
      <c r="N38" s="45"/>
      <c r="O38" s="40"/>
      <c r="P38" s="39"/>
      <c r="Q38" s="41"/>
      <c r="R38" s="40"/>
      <c r="S38" s="39"/>
      <c r="T38" s="41"/>
      <c r="U38" s="40"/>
      <c r="V38" s="39"/>
      <c r="W38" s="41"/>
      <c r="X38" s="40"/>
      <c r="Y38" s="39"/>
      <c r="Z38" s="41"/>
      <c r="AA38" s="40"/>
      <c r="AB38" s="39"/>
      <c r="AC38" s="41"/>
      <c r="AD38" s="40"/>
      <c r="AE38" s="39"/>
      <c r="AF38" s="41"/>
    </row>
    <row x14ac:dyDescent="0.25" r="39" customHeight="1" ht="18.75">
      <c r="A39" s="1"/>
      <c r="B39" s="50"/>
      <c r="C39" s="38"/>
      <c r="D39" s="4"/>
      <c r="E39" s="4"/>
      <c r="F39" s="4"/>
      <c r="G39" s="4"/>
      <c r="H39" s="7"/>
      <c r="I39" s="1"/>
      <c r="J39" s="4"/>
      <c r="K39" s="4"/>
      <c r="L39" s="4"/>
      <c r="M39" s="4"/>
      <c r="N39" s="4"/>
      <c r="O39" s="7"/>
      <c r="P39" s="8"/>
      <c r="Q39" s="4"/>
      <c r="R39" s="7"/>
      <c r="S39" s="8"/>
      <c r="T39" s="4"/>
      <c r="U39" s="7"/>
      <c r="V39" s="8"/>
      <c r="W39" s="4"/>
      <c r="X39" s="7"/>
      <c r="Y39" s="8"/>
      <c r="Z39" s="4"/>
      <c r="AA39" s="7"/>
      <c r="AB39" s="8"/>
      <c r="AC39" s="4"/>
      <c r="AD39" s="7"/>
      <c r="AE39" s="8"/>
      <c r="AF39" s="4"/>
    </row>
    <row x14ac:dyDescent="0.25" r="40" customHeight="1" ht="18.75">
      <c r="A40" s="1"/>
      <c r="B40" s="50"/>
      <c r="C40" s="4"/>
      <c r="D40" s="4"/>
      <c r="E40" s="4"/>
      <c r="F40" s="4"/>
      <c r="G40" s="4"/>
      <c r="H40" s="7"/>
      <c r="I40" s="1"/>
      <c r="J40" s="4"/>
      <c r="K40" s="4"/>
      <c r="L40" s="4"/>
      <c r="M40" s="4"/>
      <c r="N40" s="4"/>
      <c r="O40" s="7"/>
      <c r="P40" s="8"/>
      <c r="Q40" s="4"/>
      <c r="R40" s="7"/>
      <c r="S40" s="8"/>
      <c r="T40" s="4"/>
      <c r="U40" s="7"/>
      <c r="V40" s="8"/>
      <c r="W40" s="4"/>
      <c r="X40" s="7"/>
      <c r="Y40" s="8"/>
      <c r="Z40" s="4"/>
      <c r="AA40" s="7"/>
      <c r="AB40" s="8"/>
      <c r="AC40" s="4"/>
      <c r="AD40" s="7"/>
      <c r="AE40" s="8"/>
      <c r="AF40" s="4"/>
    </row>
    <row x14ac:dyDescent="0.25" r="41" customHeight="1" ht="18.75">
      <c r="A41" s="1"/>
      <c r="B41" s="38"/>
      <c r="C41" s="4"/>
      <c r="D41" s="4"/>
      <c r="E41" s="4"/>
      <c r="F41" s="4"/>
      <c r="G41" s="4"/>
      <c r="H41" s="7"/>
      <c r="I41" s="1"/>
      <c r="J41" s="4"/>
      <c r="K41" s="4"/>
      <c r="L41" s="4"/>
      <c r="M41" s="4"/>
      <c r="N41" s="4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x14ac:dyDescent="0.25" r="42" customHeight="1" ht="18.75">
      <c r="A42" s="1"/>
      <c r="B42" s="38"/>
      <c r="C42" s="4"/>
      <c r="D42" s="4"/>
      <c r="E42" s="4"/>
      <c r="F42" s="4"/>
      <c r="G42" s="4"/>
      <c r="H42" s="7"/>
      <c r="I42" s="1"/>
      <c r="J42" s="4"/>
      <c r="K42" s="4"/>
      <c r="L42" s="4"/>
      <c r="M42" s="4"/>
      <c r="N42" s="4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</sheetData>
  <mergeCells count="4">
    <mergeCell ref="B1:F2"/>
    <mergeCell ref="H1:M2"/>
    <mergeCell ref="B3:F3"/>
    <mergeCell ref="H3:M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2" width="14.290714285714287" customWidth="1" bestFit="1"/>
    <col min="3" max="3" style="53" width="14.43357142857143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3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3" width="14.719285714285713" customWidth="1" bestFit="1"/>
    <col min="16" max="16" style="54" width="10.862142857142858" customWidth="1" bestFit="1"/>
    <col min="17" max="17" style="55" width="9.147857142857141" customWidth="1" bestFit="1"/>
    <col min="18" max="18" style="56" width="9.147857142857141" customWidth="1" bestFit="1"/>
    <col min="19" max="19" style="54" width="10.862142857142858" customWidth="1" bestFit="1"/>
    <col min="20" max="20" style="55" width="13.576428571428572" customWidth="1" bestFit="1"/>
    <col min="21" max="21" style="56" width="13.576428571428572" customWidth="1" bestFit="1"/>
    <col min="22" max="22" style="54" width="13.576428571428572" customWidth="1" bestFit="1"/>
    <col min="23" max="23" style="55" width="13.576428571428572" customWidth="1" bestFit="1"/>
    <col min="24" max="24" style="56" width="13.576428571428572" customWidth="1" bestFit="1"/>
    <col min="25" max="25" style="54" width="13.576428571428572" customWidth="1" bestFit="1"/>
    <col min="26" max="26" style="55" width="13.576428571428572" customWidth="1" bestFit="1"/>
    <col min="27" max="27" style="56" width="13.576428571428572" customWidth="1" bestFit="1"/>
    <col min="28" max="28" style="54" width="13.576428571428572" customWidth="1" bestFit="1"/>
    <col min="29" max="29" style="55" width="13.576428571428572" customWidth="1" bestFit="1"/>
    <col min="30" max="30" style="56" width="13.576428571428572" customWidth="1" bestFit="1"/>
    <col min="31" max="31" style="54" width="13.576428571428572" customWidth="1" bestFit="1"/>
    <col min="32" max="32" style="55" width="13.576428571428572" customWidth="1" bestFit="1"/>
    <col min="33" max="33" style="56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6"/>
      <c r="N1" s="4"/>
      <c r="O1" s="4"/>
      <c r="P1" s="7"/>
      <c r="Q1" s="8"/>
      <c r="R1" s="4"/>
      <c r="S1" s="7"/>
      <c r="T1" s="8"/>
      <c r="U1" s="4"/>
      <c r="V1" s="7"/>
      <c r="W1" s="8"/>
      <c r="X1" s="4"/>
      <c r="Y1" s="7"/>
      <c r="Z1" s="8"/>
      <c r="AA1" s="4"/>
      <c r="AB1" s="7"/>
      <c r="AC1" s="8"/>
      <c r="AD1" s="4"/>
      <c r="AE1" s="7"/>
      <c r="AF1" s="8"/>
      <c r="AG1" s="4"/>
    </row>
    <row x14ac:dyDescent="0.25" r="2" customHeight="1" ht="20.1">
      <c r="A2" s="1"/>
      <c r="B2" s="9"/>
      <c r="C2" s="10"/>
      <c r="D2" s="10"/>
      <c r="E2" s="10"/>
      <c r="F2" s="10"/>
      <c r="G2" s="4"/>
      <c r="H2" s="11"/>
      <c r="I2" s="12"/>
      <c r="J2" s="12"/>
      <c r="K2" s="12"/>
      <c r="L2" s="12"/>
      <c r="M2" s="12"/>
      <c r="N2" s="4"/>
      <c r="O2" s="4"/>
      <c r="P2" s="13"/>
      <c r="Q2" s="8"/>
      <c r="R2" s="4"/>
      <c r="S2" s="13">
        <f>TODAY()</f>
        <v>25568.875</v>
      </c>
      <c r="T2" s="8"/>
      <c r="U2" s="4"/>
      <c r="V2" s="7"/>
      <c r="W2" s="8"/>
      <c r="X2" s="4"/>
      <c r="Y2" s="7"/>
      <c r="Z2" s="8"/>
      <c r="AA2" s="4"/>
      <c r="AB2" s="7"/>
      <c r="AC2" s="8"/>
      <c r="AD2" s="4"/>
      <c r="AE2" s="7"/>
      <c r="AF2" s="8"/>
      <c r="AG2" s="4"/>
    </row>
    <row x14ac:dyDescent="0.25" r="3" customHeight="1" ht="20.1">
      <c r="A3" s="1"/>
      <c r="B3" s="14"/>
      <c r="C3" s="15"/>
      <c r="D3" s="15"/>
      <c r="E3" s="15"/>
      <c r="F3" s="15"/>
      <c r="G3" s="4"/>
      <c r="H3" s="14"/>
      <c r="I3" s="15"/>
      <c r="J3" s="15"/>
      <c r="K3" s="15"/>
      <c r="L3" s="15"/>
      <c r="M3" s="15"/>
      <c r="N3" s="4"/>
      <c r="O3" s="4"/>
      <c r="P3" s="7"/>
      <c r="Q3" s="8"/>
      <c r="R3" s="4"/>
      <c r="S3" s="7"/>
      <c r="T3" s="8"/>
      <c r="U3" s="4"/>
      <c r="V3" s="7"/>
      <c r="W3" s="8"/>
      <c r="X3" s="4"/>
      <c r="Y3" s="7"/>
      <c r="Z3" s="8"/>
      <c r="AA3" s="4"/>
      <c r="AB3" s="7"/>
      <c r="AC3" s="8"/>
      <c r="AD3" s="4"/>
      <c r="AE3" s="7"/>
      <c r="AF3" s="8"/>
      <c r="AG3" s="4"/>
    </row>
    <row x14ac:dyDescent="0.25" r="4" customHeight="1" ht="20.1">
      <c r="A4" s="1"/>
      <c r="B4" s="16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8"/>
      <c r="H4" s="16" t="s">
        <v>2</v>
      </c>
      <c r="I4" s="17" t="s">
        <v>7</v>
      </c>
      <c r="J4" s="19" t="s">
        <v>3</v>
      </c>
      <c r="K4" s="17" t="s">
        <v>8</v>
      </c>
      <c r="L4" s="17" t="s">
        <v>5</v>
      </c>
      <c r="M4" s="17" t="s">
        <v>6</v>
      </c>
      <c r="N4" s="19" t="s">
        <v>9</v>
      </c>
      <c r="O4" s="4"/>
      <c r="P4" s="7"/>
      <c r="Q4" s="8"/>
      <c r="R4" s="4"/>
      <c r="S4" s="7"/>
      <c r="T4" s="8"/>
      <c r="U4" s="4"/>
      <c r="V4" s="7"/>
      <c r="W4" s="8"/>
      <c r="X4" s="4"/>
      <c r="Y4" s="7"/>
      <c r="Z4" s="8"/>
      <c r="AA4" s="4"/>
      <c r="AB4" s="7"/>
      <c r="AC4" s="8"/>
      <c r="AD4" s="4"/>
      <c r="AE4" s="7"/>
      <c r="AF4" s="8"/>
      <c r="AG4" s="4"/>
    </row>
    <row x14ac:dyDescent="0.25" r="5" customHeight="1" ht="20.1">
      <c r="A5" s="1"/>
      <c r="B5" s="20">
        <v>45537</v>
      </c>
      <c r="C5" s="21">
        <v>17584</v>
      </c>
      <c r="D5" s="21">
        <f>SUM(C5:C5)-(F5*1)</f>
      </c>
      <c r="E5" s="21">
        <f>C5/1</f>
      </c>
      <c r="F5" s="22">
        <f>$F$29/G28</f>
      </c>
      <c r="G5" s="23">
        <v>1</v>
      </c>
      <c r="H5" s="20">
        <v>45537</v>
      </c>
      <c r="I5" s="24"/>
      <c r="J5" s="24">
        <v>38865</v>
      </c>
      <c r="K5" s="21">
        <f>J5-I5</f>
      </c>
      <c r="L5" s="21">
        <f>J5/1</f>
      </c>
      <c r="M5" s="21">
        <f>$M$29/G28</f>
      </c>
      <c r="N5" s="24">
        <f>SUM(J$5:J5)-(M5)</f>
      </c>
      <c r="O5" s="25">
        <f>IF(C5&gt;1,1,0)</f>
      </c>
      <c r="P5" s="26">
        <f>S5-1</f>
        <v>25568.875</v>
      </c>
      <c r="Q5" s="27" t="s">
        <v>10</v>
      </c>
      <c r="R5" s="28" t="s">
        <v>4</v>
      </c>
      <c r="S5" s="26">
        <f>S2</f>
        <v>25568.875</v>
      </c>
      <c r="T5" s="27" t="s">
        <v>10</v>
      </c>
      <c r="U5" s="28" t="s">
        <v>4</v>
      </c>
      <c r="V5" s="26">
        <f>S5+1</f>
        <v>25568.875</v>
      </c>
      <c r="W5" s="27" t="s">
        <v>10</v>
      </c>
      <c r="X5" s="28" t="s">
        <v>4</v>
      </c>
      <c r="Y5" s="26">
        <f>V5+1</f>
        <v>25568.875</v>
      </c>
      <c r="Z5" s="27" t="s">
        <v>10</v>
      </c>
      <c r="AA5" s="28" t="s">
        <v>4</v>
      </c>
      <c r="AB5" s="26">
        <f>Y5+2</f>
        <v>25568.875</v>
      </c>
      <c r="AC5" s="27" t="s">
        <v>10</v>
      </c>
      <c r="AD5" s="28" t="s">
        <v>4</v>
      </c>
      <c r="AE5" s="26">
        <f>AB5+1</f>
        <v>25568.875</v>
      </c>
      <c r="AF5" s="27" t="s">
        <v>10</v>
      </c>
      <c r="AG5" s="28" t="s">
        <v>4</v>
      </c>
    </row>
    <row x14ac:dyDescent="0.25" r="6" customHeight="1" ht="20.1">
      <c r="A6" s="1"/>
      <c r="B6" s="20">
        <v>45538</v>
      </c>
      <c r="C6" s="21">
        <v>41502</v>
      </c>
      <c r="D6" s="21">
        <f>SUM(C$5:C6)-($F$5*G6)</f>
      </c>
      <c r="E6" s="21">
        <f>SUM(C$5:C6)/G6</f>
      </c>
      <c r="F6" s="21">
        <f>($F$29-$C$29)/G27</f>
      </c>
      <c r="G6" s="23">
        <v>2</v>
      </c>
      <c r="H6" s="20">
        <v>45538</v>
      </c>
      <c r="I6" s="24"/>
      <c r="J6" s="24">
        <v>17921</v>
      </c>
      <c r="K6" s="21">
        <f>SUM(J$5:J6)-SUM(I$5:I6)</f>
      </c>
      <c r="L6" s="21">
        <f>SUM(J$5:J6)/G6</f>
      </c>
      <c r="M6" s="21">
        <f>($M$29-$J$29)/G27</f>
      </c>
      <c r="N6" s="24">
        <f>SUM(J$5:J6)-(M$5)*G6</f>
      </c>
      <c r="O6" s="29" t="s">
        <v>11</v>
      </c>
      <c r="P6" s="30"/>
      <c r="Q6" s="31"/>
      <c r="R6" s="32">
        <f>Q6-P6</f>
      </c>
      <c r="S6" s="30"/>
      <c r="T6" s="31"/>
      <c r="U6" s="32">
        <f>S6-T6</f>
      </c>
      <c r="V6" s="30"/>
      <c r="W6" s="31"/>
      <c r="X6" s="32">
        <f>V6-W6</f>
      </c>
      <c r="Y6" s="30"/>
      <c r="Z6" s="31"/>
      <c r="AA6" s="32">
        <f>Y6-Z6</f>
      </c>
      <c r="AB6" s="30"/>
      <c r="AC6" s="31"/>
      <c r="AD6" s="32">
        <f>AB6-AC6</f>
      </c>
      <c r="AE6" s="30"/>
      <c r="AF6" s="31"/>
      <c r="AG6" s="32">
        <f>AE6-AF6</f>
      </c>
    </row>
    <row x14ac:dyDescent="0.25" r="7" customHeight="1" ht="19.5">
      <c r="A7" s="1"/>
      <c r="B7" s="20">
        <v>45539</v>
      </c>
      <c r="C7" s="21">
        <v>35473</v>
      </c>
      <c r="D7" s="21">
        <f>SUM(C$5:C7)-($F$5*G7)</f>
      </c>
      <c r="E7" s="21">
        <f>SUM(C$5:C7)/G7</f>
      </c>
      <c r="F7" s="21">
        <f>($F$29-$C$29)/G26</f>
      </c>
      <c r="G7" s="23">
        <v>3</v>
      </c>
      <c r="H7" s="20">
        <v>45539</v>
      </c>
      <c r="I7" s="24"/>
      <c r="J7" s="24">
        <v>22798</v>
      </c>
      <c r="K7" s="21">
        <f>SUM(J$5:J7)-SUM(I$5:I7)</f>
      </c>
      <c r="L7" s="21">
        <f>SUM(J$5:J7)/G7</f>
      </c>
      <c r="M7" s="21">
        <f>($M$29-$J$29)/G26</f>
      </c>
      <c r="N7" s="24">
        <f>SUM(J$5:J7)-(M$5)*G7</f>
      </c>
      <c r="O7" s="29" t="s">
        <v>12</v>
      </c>
      <c r="P7" s="30"/>
      <c r="Q7" s="31"/>
      <c r="R7" s="32">
        <f>Q7-P7</f>
      </c>
      <c r="S7" s="30"/>
      <c r="T7" s="31"/>
      <c r="U7" s="32">
        <f>S7-T7</f>
      </c>
      <c r="V7" s="30"/>
      <c r="W7" s="31"/>
      <c r="X7" s="32">
        <f>V7-W7</f>
      </c>
      <c r="Y7" s="30"/>
      <c r="Z7" s="31"/>
      <c r="AA7" s="32">
        <f>Y7-Z7</f>
      </c>
      <c r="AB7" s="30"/>
      <c r="AC7" s="31"/>
      <c r="AD7" s="32">
        <f>AB7-AC7</f>
      </c>
      <c r="AE7" s="30"/>
      <c r="AF7" s="31"/>
      <c r="AG7" s="32">
        <f>AE7-AF7</f>
      </c>
    </row>
    <row x14ac:dyDescent="0.25" r="8" customHeight="1" ht="20.1">
      <c r="A8" s="1"/>
      <c r="B8" s="20">
        <v>45540</v>
      </c>
      <c r="C8" s="21">
        <v>35385</v>
      </c>
      <c r="D8" s="21">
        <f>SUM(C$5:C8)-($F$5*G8)</f>
      </c>
      <c r="E8" s="21">
        <f>SUM(C$5:C8)/G8</f>
      </c>
      <c r="F8" s="21">
        <f>($F$29-$C$29)/G25</f>
      </c>
      <c r="G8" s="23">
        <v>4</v>
      </c>
      <c r="H8" s="20">
        <v>45540</v>
      </c>
      <c r="I8" s="24"/>
      <c r="J8" s="24">
        <v>46809</v>
      </c>
      <c r="K8" s="21">
        <f>SUM(J$5:J8)-SUM(I$5:I8)</f>
      </c>
      <c r="L8" s="21">
        <f>SUM(J$5:J8)/G8</f>
      </c>
      <c r="M8" s="21">
        <f>($M$29-$J$29)/G25</f>
      </c>
      <c r="N8" s="24">
        <f>SUM(J$5:J8)-(M$5)*G8</f>
      </c>
      <c r="O8" s="25"/>
      <c r="P8" s="7"/>
      <c r="Q8" s="8"/>
      <c r="R8" s="4"/>
      <c r="S8" s="7"/>
      <c r="T8" s="8"/>
      <c r="U8" s="4"/>
      <c r="V8" s="7"/>
      <c r="W8" s="8"/>
      <c r="X8" s="4"/>
      <c r="Y8" s="7"/>
      <c r="Z8" s="8"/>
      <c r="AA8" s="4"/>
      <c r="AB8" s="7"/>
      <c r="AC8" s="8"/>
      <c r="AD8" s="4"/>
      <c r="AE8" s="7"/>
      <c r="AF8" s="8"/>
      <c r="AG8" s="4"/>
    </row>
    <row x14ac:dyDescent="0.25" r="9" customHeight="1" ht="20.1">
      <c r="A9" s="1"/>
      <c r="B9" s="20">
        <v>45541</v>
      </c>
      <c r="C9" s="21">
        <v>32962</v>
      </c>
      <c r="D9" s="21">
        <f>SUM(C$5:C9)-($F$5*G9)</f>
      </c>
      <c r="E9" s="21">
        <f>SUM(C$5:C9)/G9</f>
      </c>
      <c r="F9" s="21">
        <f>($F$29-$C$29)/G24</f>
      </c>
      <c r="G9" s="23">
        <v>5</v>
      </c>
      <c r="H9" s="20">
        <v>45541</v>
      </c>
      <c r="I9" s="24"/>
      <c r="J9" s="24">
        <v>35238</v>
      </c>
      <c r="K9" s="21">
        <f>SUM(J$5:J9)-SUM(I$5:I9)</f>
      </c>
      <c r="L9" s="21">
        <f>SUM(J$5:J9)/G9</f>
      </c>
      <c r="M9" s="21">
        <f>($M$29-$J$29)/G24</f>
      </c>
      <c r="N9" s="24">
        <f>SUM(J$5:J9)-(M$5)*G9</f>
      </c>
      <c r="O9" s="25"/>
      <c r="P9" s="7"/>
      <c r="Q9" s="8"/>
      <c r="R9" s="4"/>
      <c r="S9" s="7"/>
      <c r="T9" s="8"/>
      <c r="U9" s="4"/>
      <c r="V9" s="7"/>
      <c r="W9" s="8"/>
      <c r="X9" s="4"/>
      <c r="Y9" s="7"/>
      <c r="Z9" s="8"/>
      <c r="AA9" s="4"/>
      <c r="AB9" s="7"/>
      <c r="AC9" s="8"/>
      <c r="AD9" s="4"/>
      <c r="AE9" s="7"/>
      <c r="AF9" s="8"/>
      <c r="AG9" s="4"/>
    </row>
    <row x14ac:dyDescent="0.25" r="10" customHeight="1" ht="20.1">
      <c r="A10" s="1"/>
      <c r="B10" s="20">
        <v>45544</v>
      </c>
      <c r="C10" s="21">
        <v>24579</v>
      </c>
      <c r="D10" s="21">
        <f>SUM(C$5:C10)-($F$5*G10)</f>
      </c>
      <c r="E10" s="21">
        <f>SUM(C$5:C10)/G10</f>
      </c>
      <c r="F10" s="21">
        <f>($F$29-$C$29)/G23</f>
      </c>
      <c r="G10" s="23">
        <v>6</v>
      </c>
      <c r="H10" s="20">
        <v>45544</v>
      </c>
      <c r="I10" s="24"/>
      <c r="J10" s="24">
        <v>36259</v>
      </c>
      <c r="K10" s="21">
        <f>SUM(J$5:J10)-SUM(I$5:I10)</f>
      </c>
      <c r="L10" s="21">
        <f>SUM(J$5:J10)/G10</f>
      </c>
      <c r="M10" s="21">
        <f>($M$29-$J$29)/G23</f>
      </c>
      <c r="N10" s="24">
        <f>SUM(J$5:J10)-(M$5)*G10</f>
      </c>
      <c r="O10" s="25"/>
      <c r="P10" s="7"/>
      <c r="Q10" s="8"/>
      <c r="R10" s="4"/>
      <c r="S10" s="7"/>
      <c r="T10" s="8"/>
      <c r="U10" s="4"/>
      <c r="V10" s="7"/>
      <c r="W10" s="8"/>
      <c r="X10" s="4"/>
      <c r="Y10" s="7"/>
      <c r="Z10" s="8"/>
      <c r="AA10" s="4"/>
      <c r="AB10" s="7"/>
      <c r="AC10" s="8"/>
      <c r="AD10" s="4"/>
      <c r="AE10" s="7"/>
      <c r="AF10" s="8"/>
      <c r="AG10" s="4"/>
    </row>
    <row x14ac:dyDescent="0.25" r="11" customHeight="1" ht="20.1">
      <c r="A11" s="1"/>
      <c r="B11" s="20">
        <v>45545</v>
      </c>
      <c r="C11" s="21">
        <v>41425</v>
      </c>
      <c r="D11" s="21">
        <f>SUM(C$5:C11)-($F$5*G11)</f>
      </c>
      <c r="E11" s="21">
        <f>SUM(C$5:C11)/G11</f>
      </c>
      <c r="F11" s="21">
        <f>($F$29-$C$29)/G22</f>
      </c>
      <c r="G11" s="23">
        <v>7</v>
      </c>
      <c r="H11" s="20">
        <v>45545</v>
      </c>
      <c r="I11" s="24"/>
      <c r="J11" s="24">
        <v>45452</v>
      </c>
      <c r="K11" s="21">
        <f>SUM(J$5:J11)-SUM(I$5:I11)</f>
      </c>
      <c r="L11" s="21">
        <f>SUM(J$5:J11)/G11</f>
      </c>
      <c r="M11" s="21">
        <f>($M$29-$J$29)/G22</f>
      </c>
      <c r="N11" s="24">
        <f>SUM(J$5:J11)-(M$5)*G11</f>
      </c>
      <c r="O11" s="25"/>
      <c r="P11" s="7"/>
      <c r="Q11" s="8"/>
      <c r="R11" s="4"/>
      <c r="S11" s="7"/>
      <c r="T11" s="8"/>
      <c r="U11" s="4"/>
      <c r="V11" s="7"/>
      <c r="W11" s="8"/>
      <c r="X11" s="4"/>
      <c r="Y11" s="7"/>
      <c r="Z11" s="8"/>
      <c r="AA11" s="4"/>
      <c r="AB11" s="7"/>
      <c r="AC11" s="8"/>
      <c r="AD11" s="4"/>
      <c r="AE11" s="7"/>
      <c r="AF11" s="8"/>
      <c r="AG11" s="4"/>
    </row>
    <row x14ac:dyDescent="0.25" r="12" customHeight="1" ht="20.1">
      <c r="A12" s="1"/>
      <c r="B12" s="20">
        <v>45546</v>
      </c>
      <c r="C12" s="24">
        <v>58072</v>
      </c>
      <c r="D12" s="21">
        <f>SUM(C$5:C12)-($F$5*G12)</f>
      </c>
      <c r="E12" s="21">
        <f>SUM(C$5:C12)/G12</f>
      </c>
      <c r="F12" s="21">
        <f>($F$29-$C$29)/G21</f>
      </c>
      <c r="G12" s="23">
        <v>8</v>
      </c>
      <c r="H12" s="20">
        <v>45546</v>
      </c>
      <c r="I12" s="24"/>
      <c r="J12" s="24">
        <v>29132</v>
      </c>
      <c r="K12" s="21">
        <f>SUM(J$5:J12)-SUM(I$5:I12)</f>
      </c>
      <c r="L12" s="21">
        <f>SUM(J$5:J12)/G12</f>
      </c>
      <c r="M12" s="21">
        <f>($M$29-$J$29)/G21</f>
      </c>
      <c r="N12" s="24">
        <f>SUM(J$5:J12)-(M$5)*G12</f>
      </c>
      <c r="O12" s="4"/>
      <c r="P12" s="7"/>
      <c r="Q12" s="8"/>
      <c r="R12" s="4"/>
      <c r="S12" s="7"/>
      <c r="T12" s="8"/>
      <c r="U12" s="4"/>
      <c r="V12" s="7"/>
      <c r="W12" s="8"/>
      <c r="X12" s="4"/>
      <c r="Y12" s="7"/>
      <c r="Z12" s="8"/>
      <c r="AA12" s="4"/>
      <c r="AB12" s="7"/>
      <c r="AC12" s="8"/>
      <c r="AD12" s="4"/>
      <c r="AE12" s="7"/>
      <c r="AF12" s="8"/>
      <c r="AG12" s="4"/>
    </row>
    <row x14ac:dyDescent="0.25" r="13" customHeight="1" ht="20.1">
      <c r="A13" s="1"/>
      <c r="B13" s="20">
        <v>45547</v>
      </c>
      <c r="C13" s="33">
        <v>27414</v>
      </c>
      <c r="D13" s="21">
        <f>SUM(C$5:C13)-($F$5*G13)</f>
      </c>
      <c r="E13" s="21">
        <f>SUM(C$5:C13)/G13</f>
      </c>
      <c r="F13" s="21">
        <f>($F$29-$C$29)/G20</f>
      </c>
      <c r="G13" s="23">
        <v>9</v>
      </c>
      <c r="H13" s="20">
        <v>45547</v>
      </c>
      <c r="I13" s="24"/>
      <c r="J13" s="24">
        <v>23495</v>
      </c>
      <c r="K13" s="21">
        <f>SUM(J$5:J13)-SUM(I$5:I13)</f>
      </c>
      <c r="L13" s="21">
        <f>SUM(J$5:J13)/G13</f>
      </c>
      <c r="M13" s="21">
        <f>($M$29-$J$29)/G20</f>
      </c>
      <c r="N13" s="24">
        <f>SUM(J$5:J13)-(M$5)*G13</f>
      </c>
      <c r="O13" s="28"/>
      <c r="P13" s="7"/>
      <c r="Q13" s="8"/>
      <c r="R13" s="4"/>
      <c r="S13" s="7"/>
      <c r="T13" s="8"/>
      <c r="U13" s="4"/>
      <c r="V13" s="7"/>
      <c r="W13" s="8"/>
      <c r="X13" s="4"/>
      <c r="Y13" s="7"/>
      <c r="Z13" s="8"/>
      <c r="AA13" s="4"/>
      <c r="AB13" s="7"/>
      <c r="AC13" s="8"/>
      <c r="AD13" s="4"/>
      <c r="AE13" s="7"/>
      <c r="AF13" s="8"/>
      <c r="AG13" s="4"/>
    </row>
    <row x14ac:dyDescent="0.25" r="14" customHeight="1" ht="19.5">
      <c r="A14" s="1"/>
      <c r="B14" s="20">
        <v>45548</v>
      </c>
      <c r="C14" s="33">
        <v>23785</v>
      </c>
      <c r="D14" s="21">
        <f>SUM(C$5:C14)-($F$5*G14)</f>
      </c>
      <c r="E14" s="21">
        <f>SUM(C$5:C14)/G14</f>
      </c>
      <c r="F14" s="21">
        <f>($F$29-$C$29)/G19</f>
      </c>
      <c r="G14" s="23">
        <v>10</v>
      </c>
      <c r="H14" s="20">
        <v>45548</v>
      </c>
      <c r="I14" s="24"/>
      <c r="J14" s="24">
        <v>38008</v>
      </c>
      <c r="K14" s="21">
        <f>SUM(J$5:J14)-SUM(I$5:I14)</f>
      </c>
      <c r="L14" s="21">
        <f>SUM(J$5:J14)/G14</f>
      </c>
      <c r="M14" s="21">
        <f>($M$29-$J$29)/G19</f>
      </c>
      <c r="N14" s="24">
        <f>SUM(J$5:J14)-(M$5)*G14</f>
      </c>
      <c r="O14" s="28"/>
      <c r="P14" s="7"/>
      <c r="Q14" s="8"/>
      <c r="R14" s="4"/>
      <c r="S14" s="7"/>
      <c r="T14" s="8"/>
      <c r="U14" s="4"/>
      <c r="V14" s="7"/>
      <c r="W14" s="8"/>
      <c r="X14" s="4"/>
      <c r="Y14" s="7"/>
      <c r="Z14" s="8"/>
      <c r="AA14" s="4"/>
      <c r="AB14" s="7"/>
      <c r="AC14" s="8"/>
      <c r="AD14" s="4"/>
      <c r="AE14" s="7"/>
      <c r="AF14" s="8"/>
      <c r="AG14" s="4"/>
    </row>
    <row x14ac:dyDescent="0.25" r="15" customHeight="1" ht="20.1">
      <c r="A15" s="1"/>
      <c r="B15" s="20">
        <v>45549</v>
      </c>
      <c r="C15" s="21">
        <v>22252</v>
      </c>
      <c r="D15" s="21">
        <f>SUM(C$5:C15)-($F$5*G15)</f>
      </c>
      <c r="E15" s="21">
        <f>SUM(C$5:C15)/G15</f>
      </c>
      <c r="F15" s="21">
        <f>($F$29-$C$29)/G18</f>
      </c>
      <c r="G15" s="23">
        <v>11</v>
      </c>
      <c r="H15" s="20">
        <v>45549</v>
      </c>
      <c r="I15" s="24"/>
      <c r="J15" s="24">
        <v>54459</v>
      </c>
      <c r="K15" s="21">
        <f>SUM(J$5:J15)-SUM(I$5:I15)</f>
      </c>
      <c r="L15" s="21">
        <f>SUM(J$5:J15)/G15</f>
      </c>
      <c r="M15" s="21">
        <f>($M$29-$J$29)/G18</f>
      </c>
      <c r="N15" s="24">
        <f>SUM(J$5:J15)-(M$5)*G15</f>
      </c>
      <c r="O15" s="25">
        <f>IF(C15&gt;1,1,0)</f>
      </c>
      <c r="P15" s="7"/>
      <c r="Q15" s="8"/>
      <c r="R15" s="4"/>
      <c r="S15" s="7"/>
      <c r="T15" s="8"/>
      <c r="U15" s="4"/>
      <c r="V15" s="7"/>
      <c r="W15" s="8"/>
      <c r="X15" s="4"/>
      <c r="Y15" s="7"/>
      <c r="Z15" s="8"/>
      <c r="AA15" s="4"/>
      <c r="AB15" s="7"/>
      <c r="AC15" s="8"/>
      <c r="AD15" s="4"/>
      <c r="AE15" s="7"/>
      <c r="AF15" s="8"/>
      <c r="AG15" s="4"/>
    </row>
    <row x14ac:dyDescent="0.25" r="16" customHeight="1" ht="20.1">
      <c r="A16" s="1"/>
      <c r="B16" s="20">
        <v>45551</v>
      </c>
      <c r="C16" s="21">
        <v>28601</v>
      </c>
      <c r="D16" s="21">
        <f>SUM(C$5:C16)-($F$5*G16)</f>
      </c>
      <c r="E16" s="21">
        <f>SUM(C$5:C16)/G16</f>
      </c>
      <c r="F16" s="21">
        <f>($F$29-$C$29)/G17</f>
      </c>
      <c r="G16" s="23">
        <v>12</v>
      </c>
      <c r="H16" s="20">
        <v>45551</v>
      </c>
      <c r="I16" s="24"/>
      <c r="J16" s="24">
        <v>56881</v>
      </c>
      <c r="K16" s="21">
        <f>SUM(J$5:J16)-SUM(I$5:I16)</f>
      </c>
      <c r="L16" s="21">
        <f>SUM(J$5:J16)/G16</f>
      </c>
      <c r="M16" s="21">
        <f>($M$29-$J$29)/G17</f>
      </c>
      <c r="N16" s="24">
        <f>SUM(J$5:J16)-(M$5)*G16</f>
      </c>
      <c r="O16" s="34" t="s">
        <v>13</v>
      </c>
      <c r="P16" s="7"/>
      <c r="Q16" s="8"/>
      <c r="R16" s="4"/>
      <c r="S16" s="7"/>
      <c r="T16" s="8"/>
      <c r="U16" s="4"/>
      <c r="V16" s="7"/>
      <c r="W16" s="8"/>
      <c r="X16" s="4"/>
      <c r="Y16" s="7"/>
      <c r="Z16" s="8"/>
      <c r="AA16" s="4"/>
      <c r="AB16" s="7"/>
      <c r="AC16" s="8"/>
      <c r="AD16" s="4"/>
      <c r="AE16" s="7"/>
      <c r="AF16" s="8"/>
      <c r="AG16" s="4"/>
    </row>
    <row x14ac:dyDescent="0.25" r="17" customHeight="1" ht="20.1">
      <c r="A17" s="1"/>
      <c r="B17" s="20">
        <v>45552</v>
      </c>
      <c r="C17" s="21">
        <v>23927</v>
      </c>
      <c r="D17" s="21">
        <f>SUM(C$5:C17)-($F$5*G17)</f>
      </c>
      <c r="E17" s="21">
        <f>SUM(C$5:C17)/G17</f>
      </c>
      <c r="F17" s="21">
        <f>($F$29-$C$29)/G16</f>
      </c>
      <c r="G17" s="23">
        <v>13</v>
      </c>
      <c r="H17" s="20">
        <v>45552</v>
      </c>
      <c r="I17" s="24"/>
      <c r="J17" s="24">
        <v>40920</v>
      </c>
      <c r="K17" s="21">
        <f>SUM(J$5:J17)-SUM(I$5:I17)</f>
      </c>
      <c r="L17" s="21">
        <f>SUM(J$5:J17)/G17</f>
      </c>
      <c r="M17" s="21">
        <f>($M$29-$J$29)/G16</f>
      </c>
      <c r="N17" s="24">
        <f>SUM(J$5:J17)-(M$5)*G17</f>
      </c>
      <c r="O17" s="34" t="s">
        <v>14</v>
      </c>
      <c r="P17" s="7"/>
      <c r="Q17" s="8"/>
      <c r="R17" s="4"/>
      <c r="S17" s="7"/>
      <c r="T17" s="8"/>
      <c r="U17" s="4"/>
      <c r="V17" s="7"/>
      <c r="W17" s="8"/>
      <c r="X17" s="4"/>
      <c r="Y17" s="7"/>
      <c r="Z17" s="8"/>
      <c r="AA17" s="4"/>
      <c r="AB17" s="7"/>
      <c r="AC17" s="8"/>
      <c r="AD17" s="4"/>
      <c r="AE17" s="7"/>
      <c r="AF17" s="8"/>
      <c r="AG17" s="4"/>
    </row>
    <row x14ac:dyDescent="0.25" r="18" customHeight="1" ht="20.1">
      <c r="A18" s="1"/>
      <c r="B18" s="20">
        <v>45553</v>
      </c>
      <c r="C18" s="21">
        <v>32610</v>
      </c>
      <c r="D18" s="21">
        <f>SUM(C$5:C18)-($F$5*G18)</f>
      </c>
      <c r="E18" s="21">
        <f>SUM(C$5:C18)/G18</f>
      </c>
      <c r="F18" s="21">
        <f>($F$29-$C$29)/G15</f>
      </c>
      <c r="G18" s="23">
        <v>14</v>
      </c>
      <c r="H18" s="20">
        <v>45553</v>
      </c>
      <c r="I18" s="24"/>
      <c r="J18" s="24">
        <v>42144</v>
      </c>
      <c r="K18" s="21">
        <f>SUM(J$5:J18)-SUM(I$5:I18)</f>
      </c>
      <c r="L18" s="21">
        <f>SUM(J$5:J18)/G18</f>
      </c>
      <c r="M18" s="21">
        <f>($M$29-$J$29)/G15</f>
      </c>
      <c r="N18" s="24">
        <f>SUM(J$5:J18)-(M$5)*G18</f>
      </c>
      <c r="O18" s="25">
        <f>IF(C18&gt;1,1,0)</f>
      </c>
      <c r="P18" s="7"/>
      <c r="Q18" s="8"/>
      <c r="R18" s="4"/>
      <c r="S18" s="7"/>
      <c r="T18" s="8"/>
      <c r="U18" s="4"/>
      <c r="V18" s="7"/>
      <c r="W18" s="8"/>
      <c r="X18" s="4"/>
      <c r="Y18" s="7"/>
      <c r="Z18" s="8"/>
      <c r="AA18" s="4"/>
      <c r="AB18" s="7"/>
      <c r="AC18" s="8"/>
      <c r="AD18" s="4"/>
      <c r="AE18" s="7"/>
      <c r="AF18" s="8"/>
      <c r="AG18" s="4"/>
    </row>
    <row x14ac:dyDescent="0.25" r="19" customHeight="1" ht="20.1">
      <c r="A19" s="1"/>
      <c r="B19" s="20">
        <v>45554</v>
      </c>
      <c r="C19" s="21"/>
      <c r="D19" s="21">
        <f>SUM(C$5:C19)-($F$5*G19)</f>
      </c>
      <c r="E19" s="21">
        <f>SUM(C$5:C19)/G19</f>
      </c>
      <c r="F19" s="21">
        <f>($F$29-$C$29)/G14</f>
      </c>
      <c r="G19" s="23">
        <v>15</v>
      </c>
      <c r="H19" s="20">
        <v>45554</v>
      </c>
      <c r="I19" s="24"/>
      <c r="J19" s="24"/>
      <c r="K19" s="21">
        <f>SUM(J$5:J18)-SUM(I$5:I19)</f>
      </c>
      <c r="L19" s="21">
        <f>SUM(J$5:J18)/G19</f>
      </c>
      <c r="M19" s="21">
        <f>($M$29-$J$29)/G14</f>
      </c>
      <c r="N19" s="24">
        <f>SUM(J$5:J18)-(M$5)*G19</f>
      </c>
      <c r="O19" s="25">
        <f>IF(C19&gt;1,1,0)</f>
      </c>
      <c r="P19" s="7"/>
      <c r="Q19" s="8"/>
      <c r="R19" s="4"/>
      <c r="S19" s="7"/>
      <c r="T19" s="8"/>
      <c r="U19" s="4"/>
      <c r="V19" s="7"/>
      <c r="W19" s="8"/>
      <c r="X19" s="4"/>
      <c r="Y19" s="7"/>
      <c r="Z19" s="8"/>
      <c r="AA19" s="4"/>
      <c r="AB19" s="7"/>
      <c r="AC19" s="8"/>
      <c r="AD19" s="4"/>
      <c r="AE19" s="7"/>
      <c r="AF19" s="8"/>
      <c r="AG19" s="4"/>
    </row>
    <row x14ac:dyDescent="0.25" r="20" customHeight="1" ht="20.1">
      <c r="A20" s="1"/>
      <c r="B20" s="20">
        <v>45555</v>
      </c>
      <c r="C20" s="21"/>
      <c r="D20" s="21">
        <f>SUM(C$5:C20)-($F$5*G20)</f>
      </c>
      <c r="E20" s="21">
        <f>SUM(C$5:C20)/G20</f>
      </c>
      <c r="F20" s="21">
        <f>($F$29-$C$29)/G13</f>
      </c>
      <c r="G20" s="23">
        <v>16</v>
      </c>
      <c r="H20" s="20">
        <v>45555</v>
      </c>
      <c r="I20" s="24"/>
      <c r="J20" s="24"/>
      <c r="K20" s="21">
        <f>SUM(J$5:J20)-SUM(I$5:I20)</f>
      </c>
      <c r="L20" s="21">
        <f>SUM(J$5:J20)/G20</f>
      </c>
      <c r="M20" s="21">
        <f>($M$29-$J$29)/G13</f>
      </c>
      <c r="N20" s="24">
        <f>SUM(J$5:J20)-(M$5)*G20</f>
      </c>
      <c r="O20" s="25">
        <f>IF(C20&gt;1,1,0)</f>
      </c>
      <c r="P20" s="7"/>
      <c r="Q20" s="8"/>
      <c r="R20" s="4"/>
      <c r="S20" s="7"/>
      <c r="T20" s="8"/>
      <c r="U20" s="4"/>
      <c r="V20" s="7"/>
      <c r="W20" s="8"/>
      <c r="X20" s="4"/>
      <c r="Y20" s="7"/>
      <c r="Z20" s="8"/>
      <c r="AA20" s="4"/>
      <c r="AB20" s="7"/>
      <c r="AC20" s="8"/>
      <c r="AD20" s="4"/>
      <c r="AE20" s="7"/>
      <c r="AF20" s="8"/>
      <c r="AG20" s="4"/>
    </row>
    <row x14ac:dyDescent="0.25" r="21" customHeight="1" ht="20.1">
      <c r="A21" s="1"/>
      <c r="B21" s="20">
        <v>45556</v>
      </c>
      <c r="C21" s="33"/>
      <c r="D21" s="21">
        <f>SUM(C$5:C21)-($F$5*G21)</f>
      </c>
      <c r="E21" s="21">
        <f>SUM(C$5:C21)/G21</f>
      </c>
      <c r="F21" s="21">
        <f>($F$29-$C$29)/G12</f>
      </c>
      <c r="G21" s="23">
        <v>17</v>
      </c>
      <c r="H21" s="20">
        <v>45556</v>
      </c>
      <c r="I21" s="24"/>
      <c r="J21" s="24"/>
      <c r="K21" s="21">
        <f>SUM(J$5:J21)-SUM(I$5:I21)</f>
      </c>
      <c r="L21" s="21">
        <f>SUM(J$5:J21)/G21</f>
      </c>
      <c r="M21" s="21">
        <f>($M$29-$J$29)/G12</f>
      </c>
      <c r="N21" s="24">
        <f>SUM(J$5:J21)-(M$5)*G21</f>
      </c>
      <c r="O21" s="25">
        <f>IF(C21&gt;1,1,0)</f>
      </c>
      <c r="P21" s="7"/>
      <c r="Q21" s="8"/>
      <c r="R21" s="4"/>
      <c r="S21" s="7"/>
      <c r="T21" s="8"/>
      <c r="U21" s="4"/>
      <c r="V21" s="7"/>
      <c r="W21" s="8"/>
      <c r="X21" s="4"/>
      <c r="Y21" s="7"/>
      <c r="Z21" s="8"/>
      <c r="AA21" s="4"/>
      <c r="AB21" s="7"/>
      <c r="AC21" s="8"/>
      <c r="AD21" s="4"/>
      <c r="AE21" s="7"/>
      <c r="AF21" s="8"/>
      <c r="AG21" s="4"/>
    </row>
    <row x14ac:dyDescent="0.25" r="22" customHeight="1" ht="20.1">
      <c r="A22" s="1"/>
      <c r="B22" s="20">
        <v>45558</v>
      </c>
      <c r="C22" s="33"/>
      <c r="D22" s="21">
        <f>SUM(C$5:C22)-($F$5*G22)</f>
      </c>
      <c r="E22" s="21">
        <f>SUM(C$5:C22)/G22</f>
      </c>
      <c r="F22" s="21">
        <f>($F$29-$C$29)/G11</f>
      </c>
      <c r="G22" s="23">
        <v>18</v>
      </c>
      <c r="H22" s="20">
        <v>45558</v>
      </c>
      <c r="I22" s="24"/>
      <c r="J22" s="24"/>
      <c r="K22" s="21">
        <f>SUM(J$5:J22)-SUM(I$5:I22)</f>
      </c>
      <c r="L22" s="21">
        <f>SUM(J$5:J22)/G22</f>
      </c>
      <c r="M22" s="21">
        <f>($M$29-$J$29)/G11</f>
      </c>
      <c r="N22" s="24">
        <f>SUM(J$5:J22)-(M$5)*G22</f>
      </c>
      <c r="O22" s="25">
        <f>IF(C22&gt;1,1,0)</f>
      </c>
      <c r="P22" s="7"/>
      <c r="Q22" s="8"/>
      <c r="R22" s="4"/>
      <c r="S22" s="7"/>
      <c r="T22" s="8"/>
      <c r="U22" s="4"/>
      <c r="V22" s="7"/>
      <c r="W22" s="8"/>
      <c r="X22" s="4"/>
      <c r="Y22" s="7"/>
      <c r="Z22" s="8"/>
      <c r="AA22" s="4"/>
      <c r="AB22" s="7"/>
      <c r="AC22" s="8"/>
      <c r="AD22" s="4"/>
      <c r="AE22" s="7"/>
      <c r="AF22" s="8"/>
      <c r="AG22" s="4"/>
    </row>
    <row x14ac:dyDescent="0.25" r="23" customHeight="1" ht="20.1">
      <c r="A23" s="1"/>
      <c r="B23" s="20">
        <v>45559</v>
      </c>
      <c r="C23" s="21"/>
      <c r="D23" s="21">
        <f>SUM(C$5:C23)-($F$5*G23)</f>
      </c>
      <c r="E23" s="21">
        <f>SUM(C$5:C23)/G23</f>
      </c>
      <c r="F23" s="21">
        <f>($F$29-$C$29)/G10</f>
      </c>
      <c r="G23" s="23">
        <v>19</v>
      </c>
      <c r="H23" s="20">
        <v>45559</v>
      </c>
      <c r="I23" s="24"/>
      <c r="J23" s="24"/>
      <c r="K23" s="21">
        <f>SUM(J$5:J23)-SUM(I$5:I23)</f>
      </c>
      <c r="L23" s="21">
        <f>SUM(J$5:J23)/G23</f>
      </c>
      <c r="M23" s="21">
        <f>($M$29-$J$29)/G10</f>
      </c>
      <c r="N23" s="24">
        <f>SUM(J$5:J23)-(M$5)*G23</f>
      </c>
      <c r="O23" s="25">
        <f>IF(C23&gt;1,1,0)</f>
      </c>
      <c r="P23" s="7"/>
      <c r="Q23" s="8"/>
      <c r="R23" s="4"/>
      <c r="S23" s="7"/>
      <c r="T23" s="8"/>
      <c r="U23" s="4"/>
      <c r="V23" s="7"/>
      <c r="W23" s="8"/>
      <c r="X23" s="4"/>
      <c r="Y23" s="7"/>
      <c r="Z23" s="8"/>
      <c r="AA23" s="4"/>
      <c r="AB23" s="7"/>
      <c r="AC23" s="8"/>
      <c r="AD23" s="4"/>
      <c r="AE23" s="7"/>
      <c r="AF23" s="8"/>
      <c r="AG23" s="4"/>
    </row>
    <row x14ac:dyDescent="0.25" r="24" customHeight="1" ht="20.1">
      <c r="A24" s="1"/>
      <c r="B24" s="20">
        <v>45560</v>
      </c>
      <c r="C24" s="21"/>
      <c r="D24" s="21">
        <f>SUM(C$5:C24)-($F$5*G24)</f>
      </c>
      <c r="E24" s="21">
        <f>SUM(C$5:C24)/G24</f>
      </c>
      <c r="F24" s="21">
        <f>($F$29-$C$29)/G9</f>
      </c>
      <c r="G24" s="23">
        <v>20</v>
      </c>
      <c r="H24" s="20">
        <v>45560</v>
      </c>
      <c r="I24" s="24"/>
      <c r="J24" s="24"/>
      <c r="K24" s="21">
        <f>SUM(J$5:J24)-SUM(I$5:I24)</f>
      </c>
      <c r="L24" s="21">
        <f>SUM(J$5:J24)/G24</f>
      </c>
      <c r="M24" s="21">
        <f>($M$29-$J$29)/G9</f>
      </c>
      <c r="N24" s="24">
        <f>SUM(J$5:J24)-(M$5)*G24</f>
      </c>
      <c r="O24" s="25">
        <f>IF(C24&gt;1,1,0)</f>
      </c>
      <c r="P24" s="7"/>
      <c r="Q24" s="8"/>
      <c r="R24" s="4"/>
      <c r="S24" s="7"/>
      <c r="T24" s="8"/>
      <c r="U24" s="4"/>
      <c r="V24" s="7"/>
      <c r="W24" s="8"/>
      <c r="X24" s="4"/>
      <c r="Y24" s="7"/>
      <c r="Z24" s="8"/>
      <c r="AA24" s="4"/>
      <c r="AB24" s="7"/>
      <c r="AC24" s="8"/>
      <c r="AD24" s="4"/>
      <c r="AE24" s="7"/>
      <c r="AF24" s="8"/>
      <c r="AG24" s="4"/>
    </row>
    <row x14ac:dyDescent="0.25" r="25" customHeight="1" ht="20.1">
      <c r="A25" s="1"/>
      <c r="B25" s="20">
        <v>45561</v>
      </c>
      <c r="C25" s="21"/>
      <c r="D25" s="21">
        <f>SUM(C$5:C25)-($F$5*G25)</f>
      </c>
      <c r="E25" s="21">
        <f>SUM(C$5:C25)/G25</f>
      </c>
      <c r="F25" s="21">
        <f>($F$29-$C$29)/G8</f>
      </c>
      <c r="G25" s="23">
        <v>21</v>
      </c>
      <c r="H25" s="20">
        <v>45561</v>
      </c>
      <c r="I25" s="24"/>
      <c r="J25" s="24"/>
      <c r="K25" s="21">
        <f>SUM(J$5:J25)-SUM(I$5:I25)</f>
      </c>
      <c r="L25" s="21">
        <f>SUM(J$5:J25)/G25</f>
      </c>
      <c r="M25" s="21">
        <f>($M$29-$J$29)/G8</f>
      </c>
      <c r="N25" s="24">
        <f>SUM(J$5:J25)-(M$5)*G25</f>
      </c>
      <c r="O25" s="25">
        <f>IF(C25&gt;1,1,0)</f>
      </c>
      <c r="P25" s="7"/>
      <c r="Q25" s="8"/>
      <c r="R25" s="4"/>
      <c r="S25" s="7"/>
      <c r="T25" s="8"/>
      <c r="U25" s="4"/>
      <c r="V25" s="7"/>
      <c r="W25" s="8"/>
      <c r="X25" s="4"/>
      <c r="Y25" s="7"/>
      <c r="Z25" s="8"/>
      <c r="AA25" s="4"/>
      <c r="AB25" s="7"/>
      <c r="AC25" s="8"/>
      <c r="AD25" s="4"/>
      <c r="AE25" s="7"/>
      <c r="AF25" s="8"/>
      <c r="AG25" s="4"/>
    </row>
    <row x14ac:dyDescent="0.25" r="26" customHeight="1" ht="20.1">
      <c r="A26" s="1"/>
      <c r="B26" s="20">
        <v>45562</v>
      </c>
      <c r="C26" s="21"/>
      <c r="D26" s="21">
        <f>SUM(C$5:C26)-($F$5*G26)</f>
      </c>
      <c r="E26" s="21">
        <f>SUM(C$5:C26)/G26</f>
      </c>
      <c r="F26" s="21">
        <f>($F$29-$C$29)/G7</f>
      </c>
      <c r="G26" s="23">
        <v>22</v>
      </c>
      <c r="H26" s="20">
        <v>45562</v>
      </c>
      <c r="I26" s="24"/>
      <c r="J26" s="24"/>
      <c r="K26" s="21">
        <f>SUM(J$5:J26)-SUM(I$5:I26)</f>
      </c>
      <c r="L26" s="21">
        <f>SUM(J$5:J26)/G26</f>
      </c>
      <c r="M26" s="21">
        <f>($M$29-$J$29)/G7</f>
      </c>
      <c r="N26" s="24">
        <f>SUM(J$5:J26)-(M$5)*G26</f>
      </c>
      <c r="O26" s="25">
        <f>IF(C26&gt;1,1,0)</f>
      </c>
      <c r="P26" s="7"/>
      <c r="Q26" s="8"/>
      <c r="R26" s="4"/>
      <c r="S26" s="7"/>
      <c r="T26" s="8"/>
      <c r="U26" s="4"/>
      <c r="V26" s="7"/>
      <c r="W26" s="8"/>
      <c r="X26" s="4"/>
      <c r="Y26" s="7"/>
      <c r="Z26" s="8"/>
      <c r="AA26" s="4"/>
      <c r="AB26" s="7"/>
      <c r="AC26" s="8"/>
      <c r="AD26" s="4"/>
      <c r="AE26" s="7"/>
      <c r="AF26" s="8"/>
      <c r="AG26" s="4"/>
    </row>
    <row x14ac:dyDescent="0.25" r="27" customHeight="1" ht="20.1">
      <c r="A27" s="1"/>
      <c r="B27" s="20">
        <v>45563</v>
      </c>
      <c r="C27" s="21"/>
      <c r="D27" s="21">
        <f>SUM(C$5:C27)-($F$5*G27)</f>
      </c>
      <c r="E27" s="21">
        <f>SUM(C$5:C27)/G27</f>
      </c>
      <c r="F27" s="21">
        <f>($F$29-$C$29)/G6</f>
      </c>
      <c r="G27" s="23">
        <v>23</v>
      </c>
      <c r="H27" s="20">
        <v>45563</v>
      </c>
      <c r="I27" s="24"/>
      <c r="J27" s="24"/>
      <c r="K27" s="21">
        <f>SUM(J$5:J27)-SUM(I$5:I27)</f>
      </c>
      <c r="L27" s="21">
        <f>SUM(J$5:J27)/G27</f>
      </c>
      <c r="M27" s="21">
        <f>($M$29-$J$29)/G6</f>
      </c>
      <c r="N27" s="24">
        <f>SUM(J$5:J27)-(M$5)*G27</f>
      </c>
      <c r="O27" s="25">
        <f>IF(C27&gt;1,1,0)</f>
      </c>
      <c r="P27" s="7"/>
      <c r="Q27" s="8"/>
      <c r="R27" s="4"/>
      <c r="S27" s="7"/>
      <c r="T27" s="8"/>
      <c r="U27" s="4"/>
      <c r="V27" s="7"/>
      <c r="W27" s="8"/>
      <c r="X27" s="4"/>
      <c r="Y27" s="7"/>
      <c r="Z27" s="8"/>
      <c r="AA27" s="4"/>
      <c r="AB27" s="7"/>
      <c r="AC27" s="8"/>
      <c r="AD27" s="4"/>
      <c r="AE27" s="7"/>
      <c r="AF27" s="8"/>
      <c r="AG27" s="4"/>
    </row>
    <row x14ac:dyDescent="0.25" r="28" customHeight="1" ht="20.1">
      <c r="A28" s="1"/>
      <c r="B28" s="20">
        <v>45565</v>
      </c>
      <c r="C28" s="21"/>
      <c r="D28" s="21">
        <f>SUM(C$5:C28)-($F$5*G28)</f>
      </c>
      <c r="E28" s="21">
        <f>SUM(C$5:C28)/G28</f>
      </c>
      <c r="F28" s="21">
        <f>($F$29-$C$29)/G5</f>
      </c>
      <c r="G28" s="23">
        <v>24</v>
      </c>
      <c r="H28" s="20">
        <v>45565</v>
      </c>
      <c r="I28" s="24"/>
      <c r="J28" s="24"/>
      <c r="K28" s="21">
        <f>SUM(J$5:J28)-SUM(I$5:I28)</f>
      </c>
      <c r="L28" s="21">
        <f>SUM(J$5:J28)/G28</f>
      </c>
      <c r="M28" s="21">
        <f>($M$29-$J$29)/G5</f>
      </c>
      <c r="N28" s="24">
        <f>SUM(J$5:J28)-(M$5)*G28</f>
      </c>
      <c r="O28" s="25">
        <f>IF(C28&gt;1,1,0)</f>
      </c>
      <c r="P28" s="7"/>
      <c r="Q28" s="8"/>
      <c r="R28" s="4"/>
      <c r="S28" s="7"/>
      <c r="T28" s="8"/>
      <c r="U28" s="4"/>
      <c r="V28" s="7"/>
      <c r="W28" s="8"/>
      <c r="X28" s="4"/>
      <c r="Y28" s="7"/>
      <c r="Z28" s="8"/>
      <c r="AA28" s="4"/>
      <c r="AB28" s="7"/>
      <c r="AC28" s="8"/>
      <c r="AD28" s="4"/>
      <c r="AE28" s="7"/>
      <c r="AF28" s="8"/>
      <c r="AG28" s="4"/>
    </row>
    <row x14ac:dyDescent="0.25" r="29" customHeight="1" ht="20.1">
      <c r="A29" s="1"/>
      <c r="B29" s="35" t="s">
        <v>15</v>
      </c>
      <c r="C29" s="24">
        <f>SUM(C5:C28)</f>
      </c>
      <c r="D29" s="15"/>
      <c r="E29" s="15"/>
      <c r="F29" s="22">
        <v>1000000</v>
      </c>
      <c r="G29" s="32"/>
      <c r="H29" s="35" t="s">
        <v>15</v>
      </c>
      <c r="I29" s="24">
        <f>SUM(I5:I28)</f>
      </c>
      <c r="J29" s="24">
        <f>SUM(J5:J28)</f>
      </c>
      <c r="K29" s="36"/>
      <c r="L29" s="36"/>
      <c r="M29" s="21">
        <v>1000000</v>
      </c>
      <c r="N29" s="4"/>
      <c r="O29" s="4"/>
      <c r="P29" s="7"/>
      <c r="Q29" s="8"/>
      <c r="R29" s="4"/>
      <c r="S29" s="7"/>
      <c r="T29" s="8"/>
      <c r="U29" s="4"/>
      <c r="V29" s="7"/>
      <c r="W29" s="8"/>
      <c r="X29" s="4"/>
      <c r="Y29" s="7"/>
      <c r="Z29" s="8"/>
      <c r="AA29" s="4"/>
      <c r="AB29" s="7"/>
      <c r="AC29" s="8"/>
      <c r="AD29" s="4"/>
      <c r="AE29" s="7"/>
      <c r="AF29" s="8"/>
      <c r="AG29" s="4"/>
    </row>
    <row x14ac:dyDescent="0.25" r="30" customHeight="1" ht="19.5">
      <c r="A30" s="1"/>
      <c r="B30" s="7"/>
      <c r="C30" s="37"/>
      <c r="D30" s="4"/>
      <c r="E30" s="4"/>
      <c r="F30" s="38">
        <f>E18*G28</f>
      </c>
      <c r="G30" s="4"/>
      <c r="H30" s="7"/>
      <c r="I30" s="4"/>
      <c r="J30" s="37"/>
      <c r="K30" s="4"/>
      <c r="L30" s="4"/>
      <c r="M30" s="38">
        <f>L18*G28</f>
      </c>
      <c r="N30" s="4"/>
      <c r="O30" s="4"/>
      <c r="P30" s="7"/>
      <c r="Q30" s="8"/>
      <c r="R30" s="4"/>
      <c r="S30" s="7"/>
      <c r="T30" s="8"/>
      <c r="U30" s="4"/>
      <c r="V30" s="7"/>
      <c r="W30" s="8"/>
      <c r="X30" s="4"/>
      <c r="Y30" s="7"/>
      <c r="Z30" s="8"/>
      <c r="AA30" s="4"/>
      <c r="AB30" s="7"/>
      <c r="AC30" s="8"/>
      <c r="AD30" s="4"/>
      <c r="AE30" s="7"/>
      <c r="AF30" s="8"/>
      <c r="AG30" s="4"/>
    </row>
    <row x14ac:dyDescent="0.25" r="31" customHeight="1" ht="19.5">
      <c r="A31" s="39"/>
      <c r="B31" s="40"/>
      <c r="C31" s="38"/>
      <c r="D31" s="37"/>
      <c r="E31" s="38"/>
      <c r="F31" s="38"/>
      <c r="G31" s="41"/>
      <c r="H31" s="40"/>
      <c r="I31" s="38"/>
      <c r="J31" s="38"/>
      <c r="K31" s="38"/>
      <c r="L31" s="38"/>
      <c r="M31" s="38"/>
      <c r="N31" s="4"/>
      <c r="O31" s="41"/>
      <c r="P31" s="40"/>
      <c r="Q31" s="39"/>
      <c r="R31" s="41"/>
      <c r="S31" s="40"/>
      <c r="T31" s="39"/>
      <c r="U31" s="41"/>
      <c r="V31" s="40"/>
      <c r="W31" s="39"/>
      <c r="X31" s="41"/>
      <c r="Y31" s="40"/>
      <c r="Z31" s="39"/>
      <c r="AA31" s="41"/>
      <c r="AB31" s="40"/>
      <c r="AC31" s="39"/>
      <c r="AD31" s="41"/>
      <c r="AE31" s="40"/>
      <c r="AF31" s="39"/>
      <c r="AG31" s="4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2"/>
      <c r="M32" s="4"/>
      <c r="N32" s="4"/>
      <c r="O32" s="4"/>
      <c r="P32" s="43"/>
      <c r="Q32" s="44"/>
      <c r="R32" s="45"/>
      <c r="S32" s="43"/>
      <c r="T32" s="44"/>
      <c r="U32" s="45"/>
      <c r="V32" s="43"/>
      <c r="W32" s="44"/>
      <c r="X32" s="45"/>
      <c r="Y32" s="43"/>
      <c r="Z32" s="44"/>
      <c r="AA32" s="45"/>
      <c r="AB32" s="43"/>
      <c r="AC32" s="44"/>
      <c r="AD32" s="45"/>
      <c r="AE32" s="43"/>
      <c r="AF32" s="44"/>
      <c r="AG32" s="45"/>
    </row>
    <row x14ac:dyDescent="0.25" r="33" customHeight="1" ht="18.75">
      <c r="A33" s="46"/>
      <c r="B33" s="47"/>
      <c r="C33" s="48"/>
      <c r="D33" s="48"/>
      <c r="E33" s="38"/>
      <c r="F33" s="38"/>
      <c r="G33" s="41"/>
      <c r="H33" s="40"/>
      <c r="I33" s="38"/>
      <c r="J33" s="38"/>
      <c r="K33" s="49"/>
      <c r="L33" s="38"/>
      <c r="M33" s="38"/>
      <c r="N33" s="4"/>
      <c r="O33" s="41"/>
      <c r="P33" s="40"/>
      <c r="Q33" s="39"/>
      <c r="R33" s="41"/>
      <c r="S33" s="40"/>
      <c r="T33" s="39"/>
      <c r="U33" s="41"/>
      <c r="V33" s="40"/>
      <c r="W33" s="39"/>
      <c r="X33" s="41"/>
      <c r="Y33" s="40"/>
      <c r="Z33" s="39"/>
      <c r="AA33" s="41"/>
      <c r="AB33" s="40"/>
      <c r="AC33" s="39"/>
      <c r="AD33" s="41"/>
      <c r="AE33" s="40"/>
      <c r="AF33" s="39"/>
      <c r="AG33" s="41"/>
    </row>
    <row x14ac:dyDescent="0.25" r="34" customHeight="1" ht="18.75">
      <c r="A34" s="39"/>
      <c r="B34" s="40"/>
      <c r="C34" s="38"/>
      <c r="D34" s="38"/>
      <c r="E34" s="38"/>
      <c r="F34" s="38"/>
      <c r="G34" s="41"/>
      <c r="H34" s="40"/>
      <c r="I34" s="38"/>
      <c r="J34" s="38"/>
      <c r="K34" s="38"/>
      <c r="L34" s="38"/>
      <c r="M34" s="49"/>
      <c r="N34" s="4"/>
      <c r="O34" s="41"/>
      <c r="P34" s="7"/>
      <c r="Q34" s="8"/>
      <c r="R34" s="4"/>
      <c r="S34" s="7"/>
      <c r="T34" s="8"/>
      <c r="U34" s="4"/>
      <c r="V34" s="7"/>
      <c r="W34" s="8"/>
      <c r="X34" s="4"/>
      <c r="Y34" s="7"/>
      <c r="Z34" s="8"/>
      <c r="AA34" s="4"/>
      <c r="AB34" s="7"/>
      <c r="AC34" s="8"/>
      <c r="AD34" s="4"/>
      <c r="AE34" s="7"/>
      <c r="AF34" s="8"/>
      <c r="AG34" s="4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3"/>
      <c r="Q35" s="44"/>
      <c r="R35" s="45"/>
      <c r="S35" s="43"/>
      <c r="T35" s="44"/>
      <c r="U35" s="45"/>
      <c r="V35" s="43"/>
      <c r="W35" s="44"/>
      <c r="X35" s="45"/>
      <c r="Y35" s="43"/>
      <c r="Z35" s="44"/>
      <c r="AA35" s="45"/>
      <c r="AB35" s="43"/>
      <c r="AC35" s="44"/>
      <c r="AD35" s="45"/>
      <c r="AE35" s="43"/>
      <c r="AF35" s="44"/>
      <c r="AG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"/>
      <c r="M36" s="4"/>
      <c r="N36" s="4"/>
      <c r="O36" s="4"/>
      <c r="P36" s="7"/>
      <c r="Q36" s="8"/>
      <c r="R36" s="4"/>
      <c r="S36" s="7"/>
      <c r="T36" s="8"/>
      <c r="U36" s="4"/>
      <c r="V36" s="7"/>
      <c r="W36" s="8"/>
      <c r="X36" s="4"/>
      <c r="Y36" s="7"/>
      <c r="Z36" s="8"/>
      <c r="AA36" s="4"/>
      <c r="AB36" s="7"/>
      <c r="AC36" s="8"/>
      <c r="AD36" s="4"/>
      <c r="AE36" s="7"/>
      <c r="AF36" s="8"/>
      <c r="AG36" s="4"/>
    </row>
    <row x14ac:dyDescent="0.25" r="37" customHeight="1" ht="18.75">
      <c r="A37" s="1"/>
      <c r="B37" s="50"/>
      <c r="C37" s="41"/>
      <c r="D37" s="4"/>
      <c r="E37" s="4"/>
      <c r="F37" s="4"/>
      <c r="G37" s="4"/>
      <c r="H37" s="7"/>
      <c r="I37" s="4"/>
      <c r="J37" s="4"/>
      <c r="K37" s="4"/>
      <c r="L37" s="4"/>
      <c r="M37" s="4"/>
      <c r="N37" s="4"/>
      <c r="O37" s="4"/>
      <c r="P37" s="7"/>
      <c r="Q37" s="8"/>
      <c r="R37" s="4"/>
      <c r="S37" s="7"/>
      <c r="T37" s="8"/>
      <c r="U37" s="4"/>
      <c r="V37" s="7"/>
      <c r="W37" s="8"/>
      <c r="X37" s="4"/>
      <c r="Y37" s="7"/>
      <c r="Z37" s="8"/>
      <c r="AA37" s="4"/>
      <c r="AB37" s="7"/>
      <c r="AC37" s="8"/>
      <c r="AD37" s="4"/>
      <c r="AE37" s="7"/>
      <c r="AF37" s="8"/>
      <c r="AG37" s="4"/>
    </row>
    <row x14ac:dyDescent="0.25" r="38" customHeight="1" ht="18.75">
      <c r="A38" s="1"/>
      <c r="B38" s="50"/>
      <c r="C38" s="38"/>
      <c r="D38" s="4"/>
      <c r="E38" s="4"/>
      <c r="F38" s="4"/>
      <c r="G38" s="4"/>
      <c r="H38" s="7"/>
      <c r="I38" s="4"/>
      <c r="J38" s="4"/>
      <c r="K38" s="4"/>
      <c r="L38" s="4"/>
      <c r="M38" s="4"/>
      <c r="N38" s="4"/>
      <c r="O38" s="4"/>
      <c r="P38" s="7"/>
      <c r="Q38" s="8"/>
      <c r="R38" s="4"/>
      <c r="S38" s="7"/>
      <c r="T38" s="8"/>
      <c r="U38" s="4"/>
      <c r="V38" s="7"/>
      <c r="W38" s="8"/>
      <c r="X38" s="4"/>
      <c r="Y38" s="7"/>
      <c r="Z38" s="8"/>
      <c r="AA38" s="4"/>
      <c r="AB38" s="7"/>
      <c r="AC38" s="8"/>
      <c r="AD38" s="4"/>
      <c r="AE38" s="7"/>
      <c r="AF38" s="8"/>
      <c r="AG38" s="4"/>
    </row>
    <row x14ac:dyDescent="0.25" r="39" customHeight="1" ht="18.75">
      <c r="A39" s="1"/>
      <c r="B39" s="50"/>
      <c r="C39" s="4"/>
      <c r="D39" s="4"/>
      <c r="E39" s="4"/>
      <c r="F39" s="4"/>
      <c r="G39" s="4"/>
      <c r="H39" s="7"/>
      <c r="I39" s="4"/>
      <c r="J39" s="4"/>
      <c r="K39" s="4"/>
      <c r="L39" s="4"/>
      <c r="M39" s="4"/>
      <c r="N39" s="4"/>
      <c r="O39" s="4"/>
      <c r="P39" s="7"/>
      <c r="Q39" s="8"/>
      <c r="R39" s="4"/>
      <c r="S39" s="7"/>
      <c r="T39" s="8"/>
      <c r="U39" s="4"/>
      <c r="V39" s="7"/>
      <c r="W39" s="8"/>
      <c r="X39" s="4"/>
      <c r="Y39" s="7"/>
      <c r="Z39" s="8"/>
      <c r="AA39" s="4"/>
      <c r="AB39" s="7"/>
      <c r="AC39" s="8"/>
      <c r="AD39" s="4"/>
      <c r="AE39" s="7"/>
      <c r="AF39" s="8"/>
      <c r="AG39" s="4"/>
    </row>
    <row x14ac:dyDescent="0.25" r="40" customHeight="1" ht="18.75">
      <c r="A40" s="39"/>
      <c r="B40" s="38"/>
      <c r="C40" s="4"/>
      <c r="D40" s="38"/>
      <c r="E40" s="4"/>
      <c r="F40" s="4"/>
      <c r="G40" s="41"/>
      <c r="H40" s="40"/>
      <c r="I40" s="4"/>
      <c r="J40" s="4"/>
      <c r="K40" s="4"/>
      <c r="L40" s="4"/>
      <c r="M40" s="4"/>
      <c r="N40" s="45"/>
      <c r="O40" s="41"/>
      <c r="P40" s="40"/>
      <c r="Q40" s="39"/>
      <c r="R40" s="41"/>
      <c r="S40" s="40"/>
      <c r="T40" s="39"/>
      <c r="U40" s="41"/>
      <c r="V40" s="40"/>
      <c r="W40" s="39"/>
      <c r="X40" s="41"/>
      <c r="Y40" s="40"/>
      <c r="Z40" s="39"/>
      <c r="AA40" s="41"/>
      <c r="AB40" s="40"/>
      <c r="AC40" s="39"/>
      <c r="AD40" s="41"/>
      <c r="AE40" s="40"/>
      <c r="AF40" s="39"/>
      <c r="AG40" s="41"/>
    </row>
    <row x14ac:dyDescent="0.25" r="41" customHeight="1" ht="18.75">
      <c r="A41" s="39"/>
      <c r="B41" s="38"/>
      <c r="C41" s="4"/>
      <c r="D41" s="38"/>
      <c r="E41" s="4"/>
      <c r="F41" s="4"/>
      <c r="G41" s="41"/>
      <c r="H41" s="40"/>
      <c r="I41" s="4"/>
      <c r="J41" s="4"/>
      <c r="K41" s="4"/>
      <c r="L41" s="4"/>
      <c r="M41" s="4"/>
      <c r="N41" s="45"/>
      <c r="O41" s="41"/>
      <c r="P41" s="7"/>
      <c r="Q41" s="8"/>
      <c r="R41" s="4"/>
      <c r="S41" s="7"/>
      <c r="T41" s="8"/>
      <c r="U41" s="4"/>
      <c r="V41" s="7"/>
      <c r="W41" s="8"/>
      <c r="X41" s="4"/>
      <c r="Y41" s="7"/>
      <c r="Z41" s="8"/>
      <c r="AA41" s="4"/>
      <c r="AB41" s="7"/>
      <c r="AC41" s="8"/>
      <c r="AD41" s="4"/>
      <c r="AE41" s="7"/>
      <c r="AF41" s="8"/>
      <c r="AG41" s="4"/>
    </row>
    <row x14ac:dyDescent="0.25" r="42" customHeight="1" ht="18.75">
      <c r="A42" s="1"/>
      <c r="B42" s="7"/>
      <c r="C42" s="4"/>
      <c r="D42" s="4"/>
      <c r="E42" s="4"/>
      <c r="F42" s="4"/>
      <c r="G42" s="4"/>
      <c r="H42" s="7"/>
      <c r="I42" s="4"/>
      <c r="J42" s="4"/>
      <c r="K42" s="4"/>
      <c r="L42" s="4"/>
      <c r="M42" s="4"/>
      <c r="N42" s="4"/>
      <c r="O42" s="4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</sheetData>
  <mergeCells count="5">
    <mergeCell ref="B1:F2"/>
    <mergeCell ref="H1:M2"/>
    <mergeCell ref="B3:F3"/>
    <mergeCell ref="H3:M3"/>
    <mergeCell ref="A33:D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41306</v>
      </c>
      <c r="C4" s="21">
        <v>71795</v>
      </c>
      <c r="D4" s="21">
        <f>(SUM(C4:C4)-(F4*1))</f>
      </c>
      <c r="E4" s="21">
        <f>C4/1</f>
      </c>
      <c r="F4" s="22">
        <f>$F$24/$G$23</f>
      </c>
      <c r="G4" s="23">
        <v>1</v>
      </c>
      <c r="H4" s="150">
        <v>41306</v>
      </c>
      <c r="I4" s="24">
        <v>44878</v>
      </c>
      <c r="J4" s="21">
        <f>(SUM(I4:I4)-(L4*1))</f>
      </c>
      <c r="K4" s="21">
        <f>I4/1</f>
      </c>
      <c r="L4" s="21">
        <f>$L$24/$G$23</f>
      </c>
    </row>
    <row x14ac:dyDescent="0.25" r="5" customHeight="1" ht="20.1">
      <c r="A5" s="1"/>
      <c r="B5" s="150">
        <v>41309</v>
      </c>
      <c r="C5" s="21">
        <v>46153</v>
      </c>
      <c r="D5" s="21">
        <f>(SUM(C$4:C5)-(F5*G5))</f>
      </c>
      <c r="E5" s="21">
        <f>SUM(C$4:C5)/G5</f>
      </c>
      <c r="F5" s="22">
        <f>$F$24/$G$23</f>
      </c>
      <c r="G5" s="23">
        <f>G4+1</f>
      </c>
      <c r="H5" s="150">
        <v>41309</v>
      </c>
      <c r="I5" s="24">
        <v>24808</v>
      </c>
      <c r="J5" s="21">
        <f>SUM(I$4:I5)-(L5*G5)</f>
      </c>
      <c r="K5" s="21">
        <f>SUM(I$4:I5)/G5</f>
      </c>
      <c r="L5" s="21">
        <f>$L$24/$G$23</f>
      </c>
    </row>
    <row x14ac:dyDescent="0.25" r="6" customHeight="1" ht="20.1">
      <c r="A6" s="1"/>
      <c r="B6" s="150">
        <v>41310</v>
      </c>
      <c r="C6" s="21">
        <v>45157</v>
      </c>
      <c r="D6" s="21">
        <f>(SUM(C$4:C6)-(F6*G6))</f>
      </c>
      <c r="E6" s="21">
        <f>SUM(C$4:C6)/G6</f>
      </c>
      <c r="F6" s="22">
        <f>$F$24/$G$23</f>
      </c>
      <c r="G6" s="23">
        <f>G5+1</f>
      </c>
      <c r="H6" s="150">
        <v>41310</v>
      </c>
      <c r="I6" s="24">
        <v>30536</v>
      </c>
      <c r="J6" s="21">
        <f>SUM(I$4:I6)-(L6*G6)</f>
      </c>
      <c r="K6" s="21">
        <f>SUM(I$4:I6)/G6</f>
      </c>
      <c r="L6" s="21">
        <f>$L$24/$G$23</f>
      </c>
    </row>
    <row x14ac:dyDescent="0.25" r="7" customHeight="1" ht="20.1">
      <c r="A7" s="1"/>
      <c r="B7" s="150">
        <v>41311</v>
      </c>
      <c r="C7" s="21">
        <v>49102</v>
      </c>
      <c r="D7" s="21">
        <f>(SUM(C$4:C7)-(F7*G7))</f>
      </c>
      <c r="E7" s="21">
        <f>SUM(C$4:C7)/G7</f>
      </c>
      <c r="F7" s="22">
        <f>$F$24/$G$23</f>
      </c>
      <c r="G7" s="23">
        <f>G6+1</f>
      </c>
      <c r="H7" s="150">
        <v>41311</v>
      </c>
      <c r="I7" s="24">
        <v>29480</v>
      </c>
      <c r="J7" s="21">
        <f>SUM(I$4:I7)-(L7*G7)</f>
      </c>
      <c r="K7" s="21">
        <f>SUM(I$4:I7)/G7</f>
      </c>
      <c r="L7" s="21">
        <f>$L$24/$G$23</f>
      </c>
    </row>
    <row x14ac:dyDescent="0.25" r="8" customHeight="1" ht="20.1">
      <c r="A8" s="1"/>
      <c r="B8" s="150">
        <v>41312</v>
      </c>
      <c r="C8" s="21">
        <v>34763</v>
      </c>
      <c r="D8" s="21">
        <f>(SUM(C$4:C8)-(F8*G8))</f>
      </c>
      <c r="E8" s="21">
        <f>SUM(C$4:C8)/G8</f>
      </c>
      <c r="F8" s="22">
        <f>$F$24/$G$23</f>
      </c>
      <c r="G8" s="23">
        <f>G7+1</f>
      </c>
      <c r="H8" s="150">
        <v>41312</v>
      </c>
      <c r="I8" s="24">
        <v>19356</v>
      </c>
      <c r="J8" s="21">
        <f>SUM(I$4:I8)-(L8*G8)</f>
      </c>
      <c r="K8" s="21">
        <f>SUM(I$4:I8)/G8</f>
      </c>
      <c r="L8" s="21">
        <f>$L$24/$G$23</f>
      </c>
    </row>
    <row x14ac:dyDescent="0.25" r="9" customHeight="1" ht="19.5">
      <c r="A9" s="1"/>
      <c r="B9" s="150">
        <v>41313</v>
      </c>
      <c r="C9" s="21">
        <v>60218</v>
      </c>
      <c r="D9" s="21">
        <f>(SUM(C$4:C9)-(F9*G9))</f>
      </c>
      <c r="E9" s="21">
        <f>SUM(C$4:C9)/G9</f>
      </c>
      <c r="F9" s="22">
        <f>$F$24/$G$23</f>
      </c>
      <c r="G9" s="23">
        <f>G8+1</f>
      </c>
      <c r="H9" s="150">
        <v>41313</v>
      </c>
      <c r="I9" s="24">
        <v>27142</v>
      </c>
      <c r="J9" s="21">
        <f>SUM(I$4:I9)-(L9*G9)</f>
      </c>
      <c r="K9" s="21">
        <f>SUM(I$4:I9)/G9</f>
      </c>
      <c r="L9" s="21">
        <f>$L$24/$G$23</f>
      </c>
    </row>
    <row x14ac:dyDescent="0.25" r="10" customHeight="1" ht="20.1">
      <c r="A10" s="1"/>
      <c r="B10" s="150">
        <v>41316</v>
      </c>
      <c r="C10" s="21">
        <v>46688</v>
      </c>
      <c r="D10" s="21">
        <f>(SUM(C$4:C10)-(F10*G10))</f>
      </c>
      <c r="E10" s="21">
        <f>SUM(C$4:C10)/G10</f>
      </c>
      <c r="F10" s="22">
        <f>$F$24/$G$23</f>
      </c>
      <c r="G10" s="23">
        <f>G9+1</f>
      </c>
      <c r="H10" s="150">
        <v>41316</v>
      </c>
      <c r="I10" s="24">
        <v>22001</v>
      </c>
      <c r="J10" s="21">
        <f>SUM(I$4:I10)-(L10*G10)</f>
      </c>
      <c r="K10" s="21">
        <f>SUM(I$4:I10)/G10</f>
      </c>
      <c r="L10" s="21">
        <f>$L$24/$G$23</f>
      </c>
    </row>
    <row x14ac:dyDescent="0.25" r="11" customHeight="1" ht="20.1">
      <c r="A11" s="1"/>
      <c r="B11" s="150">
        <v>41317</v>
      </c>
      <c r="C11" s="21">
        <v>34163</v>
      </c>
      <c r="D11" s="21">
        <f>(SUM(C$4:C11)-(F11*G11))</f>
      </c>
      <c r="E11" s="21">
        <f>SUM(C$4:C11)/G11</f>
      </c>
      <c r="F11" s="22">
        <f>$F$24/$G$23</f>
      </c>
      <c r="G11" s="23">
        <f>G10+1</f>
      </c>
      <c r="H11" s="150">
        <v>41317</v>
      </c>
      <c r="I11" s="24">
        <v>20823</v>
      </c>
      <c r="J11" s="21">
        <f>SUM(I$4:I11)-(L11*G11)</f>
      </c>
      <c r="K11" s="21">
        <f>SUM(I$4:I11)/G11</f>
      </c>
      <c r="L11" s="21">
        <f>$L$24/$G$23</f>
      </c>
    </row>
    <row x14ac:dyDescent="0.25" r="12" customHeight="1" ht="20.1">
      <c r="A12" s="1"/>
      <c r="B12" s="150">
        <v>41318</v>
      </c>
      <c r="C12" s="21">
        <v>44673</v>
      </c>
      <c r="D12" s="21">
        <f>(SUM(C$4:C12)-(F12*G12))</f>
      </c>
      <c r="E12" s="21">
        <f>SUM(C$4:C12)/G12</f>
      </c>
      <c r="F12" s="22">
        <f>$F$24/$G$23</f>
      </c>
      <c r="G12" s="23">
        <f>G11+1</f>
      </c>
      <c r="H12" s="150">
        <v>41318</v>
      </c>
      <c r="I12" s="24">
        <v>23467</v>
      </c>
      <c r="J12" s="21">
        <f>SUM(I$4:I12)-(L12*G12)</f>
      </c>
      <c r="K12" s="21">
        <f>SUM(I$4:I12)/G12</f>
      </c>
      <c r="L12" s="21">
        <f>$L$24/$G$23</f>
      </c>
    </row>
    <row x14ac:dyDescent="0.25" r="13" customHeight="1" ht="20.1">
      <c r="A13" s="1"/>
      <c r="B13" s="150">
        <v>41319</v>
      </c>
      <c r="C13" s="21">
        <v>35996</v>
      </c>
      <c r="D13" s="21">
        <f>(SUM(C$4:C13)-(F13*G13))</f>
      </c>
      <c r="E13" s="21">
        <f>SUM(C$4:C13)/G13</f>
      </c>
      <c r="F13" s="22">
        <f>$F$24/$G$23</f>
      </c>
      <c r="G13" s="23">
        <f>G12+1</f>
      </c>
      <c r="H13" s="150">
        <v>41319</v>
      </c>
      <c r="I13" s="24">
        <v>24795</v>
      </c>
      <c r="J13" s="21">
        <f>SUM(I$4:I13)-(L13*G13)</f>
      </c>
      <c r="K13" s="21">
        <f>SUM(I$4:I13)/G13</f>
      </c>
      <c r="L13" s="21">
        <f>$L$24/$G$23</f>
      </c>
    </row>
    <row x14ac:dyDescent="0.25" r="14" customHeight="1" ht="20.1">
      <c r="A14" s="1"/>
      <c r="B14" s="150">
        <v>41320</v>
      </c>
      <c r="C14" s="22">
        <v>77724</v>
      </c>
      <c r="D14" s="21">
        <f>(SUM(C$4:C14)-(F14*G14))</f>
      </c>
      <c r="E14" s="21">
        <f>SUM(C$4:C14)/G14</f>
      </c>
      <c r="F14" s="22">
        <f>$F$24/$G$23</f>
      </c>
      <c r="G14" s="23">
        <f>G13+1</f>
      </c>
      <c r="H14" s="150">
        <v>41320</v>
      </c>
      <c r="I14" s="24">
        <v>22994</v>
      </c>
      <c r="J14" s="21">
        <f>SUM(I$4:I14)-(L14*G14)</f>
      </c>
      <c r="K14" s="21">
        <f>SUM(I$4:I14)/G14</f>
      </c>
      <c r="L14" s="21">
        <f>$L$24/$G$23</f>
      </c>
    </row>
    <row x14ac:dyDescent="0.25" r="15" customHeight="1" ht="20.1">
      <c r="A15" s="1"/>
      <c r="B15" s="150">
        <v>41323</v>
      </c>
      <c r="C15" s="22">
        <v>47080</v>
      </c>
      <c r="D15" s="21">
        <f>(SUM(C$4:C15)-(F15*G15))</f>
      </c>
      <c r="E15" s="21">
        <f>SUM(C$4:C15)/G15</f>
      </c>
      <c r="F15" s="22">
        <f>$F$24/$G$23</f>
      </c>
      <c r="G15" s="23">
        <f>G14+1</f>
      </c>
      <c r="H15" s="150">
        <v>41323</v>
      </c>
      <c r="I15" s="24">
        <v>11206</v>
      </c>
      <c r="J15" s="21">
        <f>SUM(I$4:I15)-(L15*G15)</f>
      </c>
      <c r="K15" s="21">
        <f>SUM(I$4:I15)/G15</f>
      </c>
      <c r="L15" s="21">
        <f>$L$24/$G$23</f>
      </c>
    </row>
    <row x14ac:dyDescent="0.25" r="16" customHeight="1" ht="20.1">
      <c r="A16" s="1"/>
      <c r="B16" s="150">
        <v>41324</v>
      </c>
      <c r="C16" s="22">
        <v>42884</v>
      </c>
      <c r="D16" s="21">
        <f>(SUM(C$4:C16)-(F16*G16))</f>
      </c>
      <c r="E16" s="21">
        <f>SUM(C$4:C16)/G16</f>
      </c>
      <c r="F16" s="22">
        <f>$F$24/$G$23</f>
      </c>
      <c r="G16" s="23">
        <f>G15+1</f>
      </c>
      <c r="H16" s="150">
        <v>41324</v>
      </c>
      <c r="I16" s="24">
        <v>17175</v>
      </c>
      <c r="J16" s="21">
        <f>SUM(I$4:I16)-(L16*G16)</f>
      </c>
      <c r="K16" s="21">
        <f>SUM(I$4:I16)/G16</f>
      </c>
      <c r="L16" s="21">
        <f>$L$24/$G$23</f>
      </c>
    </row>
    <row x14ac:dyDescent="0.25" r="17" customHeight="1" ht="20.1">
      <c r="A17" s="1"/>
      <c r="B17" s="150">
        <v>41325</v>
      </c>
      <c r="C17" s="22">
        <v>41473</v>
      </c>
      <c r="D17" s="21">
        <f>(SUM(C$4:C17)-(F17*G17))</f>
      </c>
      <c r="E17" s="21">
        <f>SUM(C$4:C17)/G17</f>
      </c>
      <c r="F17" s="22">
        <f>$F$24/$G$23</f>
      </c>
      <c r="G17" s="23">
        <f>G16+1</f>
      </c>
      <c r="H17" s="150">
        <v>41325</v>
      </c>
      <c r="I17" s="24">
        <v>24950</v>
      </c>
      <c r="J17" s="21">
        <f>SUM(I$4:I17)-(L17*G17)</f>
      </c>
      <c r="K17" s="21">
        <f>SUM(I$4:I17)/G17</f>
      </c>
      <c r="L17" s="21">
        <f>$L$24/$G$23</f>
      </c>
    </row>
    <row x14ac:dyDescent="0.25" r="18" customHeight="1" ht="20.1">
      <c r="A18" s="1"/>
      <c r="B18" s="150">
        <v>41326</v>
      </c>
      <c r="C18" s="22">
        <v>33227</v>
      </c>
      <c r="D18" s="21">
        <f>(SUM(C$4:C18)-(F18*G18))</f>
      </c>
      <c r="E18" s="21">
        <f>SUM(C$4:C18)/G18</f>
      </c>
      <c r="F18" s="22">
        <f>$F$24/$G$23</f>
      </c>
      <c r="G18" s="23">
        <f>G17+1</f>
      </c>
      <c r="H18" s="150">
        <v>41326</v>
      </c>
      <c r="I18" s="24">
        <v>21353</v>
      </c>
      <c r="J18" s="21">
        <f>SUM(I$4:I18)-(L18*G18)</f>
      </c>
      <c r="K18" s="21">
        <f>SUM(I$4:I18)/G18</f>
      </c>
      <c r="L18" s="21">
        <f>$L$24/$G$23</f>
      </c>
    </row>
    <row x14ac:dyDescent="0.25" r="19" customHeight="1" ht="20.1">
      <c r="A19" s="1"/>
      <c r="B19" s="150">
        <v>41327</v>
      </c>
      <c r="C19" s="22">
        <v>57907</v>
      </c>
      <c r="D19" s="21">
        <f>(SUM(C$4:C19)-(F19*G19))</f>
      </c>
      <c r="E19" s="21">
        <f>SUM(C$4:C19)/G19</f>
      </c>
      <c r="F19" s="22">
        <f>$F$24/$G$23</f>
      </c>
      <c r="G19" s="23">
        <f>G18+1</f>
      </c>
      <c r="H19" s="150">
        <v>41327</v>
      </c>
      <c r="I19" s="24">
        <v>34674</v>
      </c>
      <c r="J19" s="21">
        <f>SUM(I$4:I19)-(L19*G19)</f>
      </c>
      <c r="K19" s="21">
        <f>SUM(I$4:I19)/G19</f>
      </c>
      <c r="L19" s="21">
        <f>$L$24/$G$23</f>
      </c>
    </row>
    <row x14ac:dyDescent="0.25" r="20" customHeight="1" ht="20.1">
      <c r="A20" s="1"/>
      <c r="B20" s="150">
        <v>41330</v>
      </c>
      <c r="C20" s="22">
        <v>36367</v>
      </c>
      <c r="D20" s="21">
        <f>(SUM(C$4:C20)-(F20*G20))</f>
      </c>
      <c r="E20" s="21">
        <f>SUM(C$4:C20)/G20</f>
      </c>
      <c r="F20" s="22">
        <f>$F$24/$G$23</f>
      </c>
      <c r="G20" s="23">
        <f>G19+1</f>
      </c>
      <c r="H20" s="150">
        <v>41330</v>
      </c>
      <c r="I20" s="24">
        <v>19856</v>
      </c>
      <c r="J20" s="21">
        <f>SUM(I$4:I20)-(L20*G20)</f>
      </c>
      <c r="K20" s="21">
        <f>SUM(I$4:I20)/G20</f>
      </c>
      <c r="L20" s="21">
        <f>$L$24/$G$23</f>
      </c>
    </row>
    <row x14ac:dyDescent="0.25" r="21" customHeight="1" ht="20.1">
      <c r="A21" s="1"/>
      <c r="B21" s="150">
        <v>41331</v>
      </c>
      <c r="C21" s="22">
        <v>48244</v>
      </c>
      <c r="D21" s="21">
        <f>(SUM(C$4:C21)-(F21*G21))</f>
      </c>
      <c r="E21" s="21">
        <f>SUM(C$4:C21)/G21</f>
      </c>
      <c r="F21" s="22">
        <f>$F$24/$G$23</f>
      </c>
      <c r="G21" s="23">
        <f>G20+1</f>
      </c>
      <c r="H21" s="150">
        <v>41331</v>
      </c>
      <c r="I21" s="24">
        <v>24772</v>
      </c>
      <c r="J21" s="21">
        <f>SUM(I$4:I21)-(L21*G21)</f>
      </c>
      <c r="K21" s="21">
        <f>SUM(I$4:I21)/G21</f>
      </c>
      <c r="L21" s="21">
        <f>$L$24/$G$23</f>
      </c>
    </row>
    <row x14ac:dyDescent="0.25" r="22" customHeight="1" ht="20.1">
      <c r="A22" s="1"/>
      <c r="B22" s="150">
        <v>41332</v>
      </c>
      <c r="C22" s="22">
        <v>45726</v>
      </c>
      <c r="D22" s="21">
        <f>(SUM(C$4:C22)-(F22*G22))</f>
      </c>
      <c r="E22" s="21">
        <f>SUM(C$4:C22)/G22</f>
      </c>
      <c r="F22" s="22">
        <f>$F$24/$G$23</f>
      </c>
      <c r="G22" s="23">
        <f>G21+1</f>
      </c>
      <c r="H22" s="150">
        <v>41332</v>
      </c>
      <c r="I22" s="24">
        <v>41831</v>
      </c>
      <c r="J22" s="21">
        <f>SUM(I$4:I22)-(L22*G22)</f>
      </c>
      <c r="K22" s="21">
        <f>SUM(I$4:I22)/G22</f>
      </c>
      <c r="L22" s="21">
        <f>$L$24/$G$23</f>
      </c>
    </row>
    <row x14ac:dyDescent="0.25" r="23" customHeight="1" ht="20.1">
      <c r="A23" s="1"/>
      <c r="B23" s="150">
        <v>41333</v>
      </c>
      <c r="C23" s="22">
        <v>42613</v>
      </c>
      <c r="D23" s="21">
        <f>(SUM(C$4:C23)-(F23*G23))</f>
      </c>
      <c r="E23" s="21">
        <f>SUM(C$4:C23)/G23</f>
      </c>
      <c r="F23" s="22">
        <f>$F$24/$G$23</f>
      </c>
      <c r="G23" s="23">
        <f>G22+1</f>
      </c>
      <c r="H23" s="150">
        <v>41333</v>
      </c>
      <c r="I23" s="24">
        <v>24877</v>
      </c>
      <c r="J23" s="21">
        <f>SUM(I$4:I23)-(L23*G23)</f>
      </c>
      <c r="K23" s="21">
        <f>SUM(I$4:I23)/G23</f>
      </c>
      <c r="L23" s="21">
        <f>$L$24/$G$23</f>
      </c>
    </row>
    <row x14ac:dyDescent="0.25" r="24" customHeight="1" ht="20.1">
      <c r="A24" s="1"/>
      <c r="B24" s="35" t="s">
        <v>15</v>
      </c>
      <c r="C24" s="24">
        <f>SUM(C4:C23)</f>
      </c>
      <c r="D24" s="15"/>
      <c r="E24" s="15"/>
      <c r="F24" s="22">
        <v>1000000</v>
      </c>
      <c r="G24" s="32"/>
      <c r="H24" s="35" t="s">
        <v>15</v>
      </c>
      <c r="I24" s="24">
        <f>SUM(I4:I23)</f>
      </c>
      <c r="J24" s="36"/>
      <c r="K24" s="36"/>
      <c r="L24" s="21">
        <v>580000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41334</v>
      </c>
      <c r="C4" s="21">
        <v>46779</v>
      </c>
      <c r="D4" s="21">
        <f>(SUM(C4:C4)-(F4*1))</f>
      </c>
      <c r="E4" s="21">
        <f>C4/1</f>
      </c>
      <c r="F4" s="22">
        <f>$F$24/$G$23</f>
      </c>
      <c r="G4" s="23">
        <v>1</v>
      </c>
      <c r="H4" s="150">
        <v>41334</v>
      </c>
      <c r="I4" s="24">
        <v>35871</v>
      </c>
      <c r="J4" s="21">
        <f>(SUM(I4:I4)-(L4*1))</f>
      </c>
      <c r="K4" s="21">
        <f>I4/1</f>
      </c>
      <c r="L4" s="21">
        <f>$L$24/$G$23</f>
      </c>
    </row>
    <row x14ac:dyDescent="0.25" r="5" customHeight="1" ht="20.1">
      <c r="A5" s="1"/>
      <c r="B5" s="150">
        <v>41337</v>
      </c>
      <c r="C5" s="21">
        <v>13536</v>
      </c>
      <c r="D5" s="21">
        <f>(SUM(C$4:C5)-(F5*G5))</f>
      </c>
      <c r="E5" s="21">
        <f>SUM(C$4:C5)/G5</f>
      </c>
      <c r="F5" s="22">
        <f>$F$24/$G$23</f>
      </c>
      <c r="G5" s="23">
        <f>G4+1</f>
      </c>
      <c r="H5" s="150">
        <v>41337</v>
      </c>
      <c r="I5" s="24">
        <v>19517</v>
      </c>
      <c r="J5" s="21">
        <f>SUM(I$4:I5)-(L5*G5)</f>
      </c>
      <c r="K5" s="21">
        <f>SUM(I$4:I5)/G5</f>
      </c>
      <c r="L5" s="21">
        <f>$L$24/$G$23</f>
      </c>
    </row>
    <row x14ac:dyDescent="0.25" r="6" customHeight="1" ht="20.1">
      <c r="A6" s="1"/>
      <c r="B6" s="150">
        <v>41338</v>
      </c>
      <c r="C6" s="21">
        <v>48279</v>
      </c>
      <c r="D6" s="21">
        <f>(SUM(C$4:C6)-(F6*G6))</f>
      </c>
      <c r="E6" s="21">
        <f>SUM(C$4:C6)/G6</f>
      </c>
      <c r="F6" s="22">
        <f>$F$24/$G$23</f>
      </c>
      <c r="G6" s="23">
        <f>G5+1</f>
      </c>
      <c r="H6" s="150">
        <v>41338</v>
      </c>
      <c r="I6" s="24">
        <v>17538</v>
      </c>
      <c r="J6" s="21">
        <f>SUM(I$4:I6)-(L6*G6)</f>
      </c>
      <c r="K6" s="21">
        <f>SUM(I$4:I6)/G6</f>
      </c>
      <c r="L6" s="21">
        <f>$L$24/$G$23</f>
      </c>
    </row>
    <row x14ac:dyDescent="0.25" r="7" customHeight="1" ht="20.1">
      <c r="A7" s="1"/>
      <c r="B7" s="150">
        <v>41339</v>
      </c>
      <c r="C7" s="21">
        <v>40181</v>
      </c>
      <c r="D7" s="21">
        <f>(SUM(C$4:C7)-(F7*G7))</f>
      </c>
      <c r="E7" s="21">
        <f>SUM(C$4:C7)/G7</f>
      </c>
      <c r="F7" s="22">
        <f>$F$24/$G$23</f>
      </c>
      <c r="G7" s="23">
        <f>G6+1</f>
      </c>
      <c r="H7" s="150">
        <v>41339</v>
      </c>
      <c r="I7" s="24">
        <v>29581</v>
      </c>
      <c r="J7" s="21">
        <f>SUM(I$4:I7)-(L7*G7)</f>
      </c>
      <c r="K7" s="21">
        <f>SUM(I$4:I7)/G7</f>
      </c>
      <c r="L7" s="21">
        <f>$L$24/$G$23</f>
      </c>
    </row>
    <row x14ac:dyDescent="0.25" r="8" customHeight="1" ht="20.1">
      <c r="A8" s="1"/>
      <c r="B8" s="150">
        <v>41340</v>
      </c>
      <c r="C8" s="21">
        <v>44223</v>
      </c>
      <c r="D8" s="21">
        <f>(SUM(C$4:C8)-(F8*G8))</f>
      </c>
      <c r="E8" s="21">
        <f>SUM(C$4:C8)/G8</f>
      </c>
      <c r="F8" s="22">
        <f>$F$24/$G$23</f>
      </c>
      <c r="G8" s="23">
        <f>G7+1</f>
      </c>
      <c r="H8" s="150">
        <v>41340</v>
      </c>
      <c r="I8" s="24">
        <v>19620</v>
      </c>
      <c r="J8" s="21">
        <f>SUM(I$4:I8)-(L8*G8)</f>
      </c>
      <c r="K8" s="21">
        <f>SUM(I$4:I8)/G8</f>
      </c>
      <c r="L8" s="21">
        <f>$L$24/$G$23</f>
      </c>
    </row>
    <row x14ac:dyDescent="0.25" r="9" customHeight="1" ht="19.5">
      <c r="A9" s="1"/>
      <c r="B9" s="150">
        <v>41341</v>
      </c>
      <c r="C9" s="21">
        <v>47610</v>
      </c>
      <c r="D9" s="21">
        <f>(SUM(C$4:C9)-(F9*G9))</f>
      </c>
      <c r="E9" s="21">
        <f>SUM(C$4:C9)/G9</f>
      </c>
      <c r="F9" s="22">
        <f>$F$24/$G$23</f>
      </c>
      <c r="G9" s="23">
        <f>G8+1</f>
      </c>
      <c r="H9" s="150">
        <v>41341</v>
      </c>
      <c r="I9" s="24">
        <v>36258</v>
      </c>
      <c r="J9" s="21">
        <f>SUM(I$4:I9)-(L9*G9)</f>
      </c>
      <c r="K9" s="21">
        <f>SUM(I$4:I9)/G9</f>
      </c>
      <c r="L9" s="21">
        <f>$L$24/$G$23</f>
      </c>
    </row>
    <row x14ac:dyDescent="0.25" r="10" customHeight="1" ht="20.1">
      <c r="A10" s="1"/>
      <c r="B10" s="150">
        <v>41344</v>
      </c>
      <c r="C10" s="21">
        <v>50175</v>
      </c>
      <c r="D10" s="21">
        <f>(SUM(C$4:C10)-(F10*G10))</f>
      </c>
      <c r="E10" s="21">
        <f>SUM(C$4:C10)/G10</f>
      </c>
      <c r="F10" s="22">
        <f>$F$24/$G$23</f>
      </c>
      <c r="G10" s="23">
        <f>G9+1</f>
      </c>
      <c r="H10" s="150">
        <v>41344</v>
      </c>
      <c r="I10" s="24">
        <v>19886</v>
      </c>
      <c r="J10" s="21">
        <f>SUM(I$4:I10)-(L10*G10)</f>
      </c>
      <c r="K10" s="21">
        <f>SUM(I$4:I10)/G10</f>
      </c>
      <c r="L10" s="21">
        <f>$L$24/$G$23</f>
      </c>
    </row>
    <row x14ac:dyDescent="0.25" r="11" customHeight="1" ht="20.1">
      <c r="A11" s="1"/>
      <c r="B11" s="150">
        <v>41345</v>
      </c>
      <c r="C11" s="21">
        <v>30924</v>
      </c>
      <c r="D11" s="21">
        <f>(SUM(C$4:C11)-(F11*G11))</f>
      </c>
      <c r="E11" s="21">
        <f>SUM(C$4:C11)/G11</f>
      </c>
      <c r="F11" s="22">
        <f>$F$24/$G$23</f>
      </c>
      <c r="G11" s="23">
        <f>G10+1</f>
      </c>
      <c r="H11" s="150">
        <v>41345</v>
      </c>
      <c r="I11" s="24">
        <v>15294</v>
      </c>
      <c r="J11" s="21">
        <f>SUM(I$4:I11)-(L11*G11)</f>
      </c>
      <c r="K11" s="21">
        <f>SUM(I$4:I11)/G11</f>
      </c>
      <c r="L11" s="21">
        <f>$L$24/$G$23</f>
      </c>
    </row>
    <row x14ac:dyDescent="0.25" r="12" customHeight="1" ht="20.1">
      <c r="A12" s="1"/>
      <c r="B12" s="150">
        <v>41346</v>
      </c>
      <c r="C12" s="21">
        <v>53462</v>
      </c>
      <c r="D12" s="21">
        <f>(SUM(C$4:C12)-(F12*G12))</f>
      </c>
      <c r="E12" s="21">
        <f>SUM(C$4:C12)/G12</f>
      </c>
      <c r="F12" s="22">
        <f>$F$24/$G$23</f>
      </c>
      <c r="G12" s="23">
        <f>G11+1</f>
      </c>
      <c r="H12" s="150">
        <v>41346</v>
      </c>
      <c r="I12" s="24">
        <v>19566</v>
      </c>
      <c r="J12" s="21">
        <f>SUM(I$4:I12)-(L12*G12)</f>
      </c>
      <c r="K12" s="21">
        <f>SUM(I$4:I12)/G12</f>
      </c>
      <c r="L12" s="21">
        <f>$L$24/$G$23</f>
      </c>
    </row>
    <row x14ac:dyDescent="0.25" r="13" customHeight="1" ht="20.1">
      <c r="A13" s="1"/>
      <c r="B13" s="150">
        <v>41347</v>
      </c>
      <c r="C13" s="21">
        <v>34989</v>
      </c>
      <c r="D13" s="21">
        <f>(SUM(C$4:C13)-(F13*G13))</f>
      </c>
      <c r="E13" s="21">
        <f>SUM(C$4:C13)/G13</f>
      </c>
      <c r="F13" s="22">
        <f>$F$24/$G$23</f>
      </c>
      <c r="G13" s="23">
        <f>G12+1</f>
      </c>
      <c r="H13" s="150">
        <v>41347</v>
      </c>
      <c r="I13" s="24">
        <v>17857</v>
      </c>
      <c r="J13" s="21">
        <f>SUM(I$4:I13)-(L13*G13)</f>
      </c>
      <c r="K13" s="21">
        <f>SUM(I$4:I13)/G13</f>
      </c>
      <c r="L13" s="21">
        <f>$L$24/$G$23</f>
      </c>
    </row>
    <row x14ac:dyDescent="0.25" r="14" customHeight="1" ht="20.1">
      <c r="A14" s="1"/>
      <c r="B14" s="150">
        <v>41348</v>
      </c>
      <c r="C14" s="22">
        <v>67990</v>
      </c>
      <c r="D14" s="21">
        <f>(SUM(C$4:C14)-(F14*G14))</f>
      </c>
      <c r="E14" s="21">
        <f>SUM(C$4:C14)/G14</f>
      </c>
      <c r="F14" s="22">
        <f>$F$24/$G$23</f>
      </c>
      <c r="G14" s="23">
        <f>G13+1</f>
      </c>
      <c r="H14" s="150">
        <v>41348</v>
      </c>
      <c r="I14" s="24">
        <v>38371</v>
      </c>
      <c r="J14" s="21">
        <f>SUM(I$4:I14)-(L14*G14)</f>
      </c>
      <c r="K14" s="21">
        <f>SUM(I$4:I14)/G14</f>
      </c>
      <c r="L14" s="21">
        <f>$L$24/$G$23</f>
      </c>
    </row>
    <row x14ac:dyDescent="0.25" r="15" customHeight="1" ht="20.1">
      <c r="A15" s="1"/>
      <c r="B15" s="150">
        <v>41351</v>
      </c>
      <c r="C15" s="22">
        <v>14385</v>
      </c>
      <c r="D15" s="21">
        <f>(SUM(C$4:C15)-(F15*G15))</f>
      </c>
      <c r="E15" s="21">
        <f>SUM(C$4:C15)/G15</f>
      </c>
      <c r="F15" s="22">
        <f>$F$24/$G$23</f>
      </c>
      <c r="G15" s="23">
        <f>G14+1</f>
      </c>
      <c r="H15" s="150">
        <v>41351</v>
      </c>
      <c r="I15" s="24">
        <v>23256</v>
      </c>
      <c r="J15" s="21">
        <f>SUM(I$4:I15)-(L15*G15)</f>
      </c>
      <c r="K15" s="21">
        <f>SUM(I$4:I15)/G15</f>
      </c>
      <c r="L15" s="21">
        <f>$L$24/$G$23</f>
      </c>
    </row>
    <row x14ac:dyDescent="0.25" r="16" customHeight="1" ht="20.1">
      <c r="A16" s="1"/>
      <c r="B16" s="150">
        <v>41352</v>
      </c>
      <c r="C16" s="22">
        <v>26860</v>
      </c>
      <c r="D16" s="21">
        <f>(SUM(C$4:C16)-(F16*G16))</f>
      </c>
      <c r="E16" s="21">
        <f>SUM(C$4:C16)/G16</f>
      </c>
      <c r="F16" s="22">
        <f>$F$24/$G$23</f>
      </c>
      <c r="G16" s="23">
        <f>G15+1</f>
      </c>
      <c r="H16" s="150">
        <v>41352</v>
      </c>
      <c r="I16" s="24">
        <v>24011</v>
      </c>
      <c r="J16" s="21">
        <f>SUM(I$4:I16)-(L16*G16)</f>
      </c>
      <c r="K16" s="21">
        <f>SUM(I$4:I16)/G16</f>
      </c>
      <c r="L16" s="21">
        <f>$L$24/$G$23</f>
      </c>
    </row>
    <row x14ac:dyDescent="0.25" r="17" customHeight="1" ht="20.1">
      <c r="A17" s="1"/>
      <c r="B17" s="150">
        <v>41353</v>
      </c>
      <c r="C17" s="22">
        <v>39604</v>
      </c>
      <c r="D17" s="21">
        <f>(SUM(C$4:C17)-(F17*G17))</f>
      </c>
      <c r="E17" s="21">
        <f>SUM(C$4:C17)/G17</f>
      </c>
      <c r="F17" s="22">
        <f>$F$24/$G$23</f>
      </c>
      <c r="G17" s="23">
        <f>G16+1</f>
      </c>
      <c r="H17" s="150">
        <v>41353</v>
      </c>
      <c r="I17" s="24">
        <v>18515</v>
      </c>
      <c r="J17" s="21">
        <f>SUM(I$4:I17)-(L17*G17)</f>
      </c>
      <c r="K17" s="21">
        <f>SUM(I$4:I17)/G17</f>
      </c>
      <c r="L17" s="21">
        <f>$L$24/$G$23</f>
      </c>
    </row>
    <row x14ac:dyDescent="0.25" r="18" customHeight="1" ht="20.1">
      <c r="A18" s="1"/>
      <c r="B18" s="150">
        <v>41354</v>
      </c>
      <c r="C18" s="22">
        <v>38093</v>
      </c>
      <c r="D18" s="21">
        <f>(SUM(C$4:C18)-(F18*G18))</f>
      </c>
      <c r="E18" s="21">
        <f>SUM(C$4:C18)/G18</f>
      </c>
      <c r="F18" s="22">
        <f>$F$24/$G$23</f>
      </c>
      <c r="G18" s="23">
        <f>G17+1</f>
      </c>
      <c r="H18" s="150">
        <v>41354</v>
      </c>
      <c r="I18" s="24">
        <v>24486</v>
      </c>
      <c r="J18" s="21">
        <f>SUM(I$4:I18)-(L18*G18)</f>
      </c>
      <c r="K18" s="21">
        <f>SUM(I$4:I18)/G18</f>
      </c>
      <c r="L18" s="21">
        <f>$L$24/$G$23</f>
      </c>
    </row>
    <row x14ac:dyDescent="0.25" r="19" customHeight="1" ht="20.1">
      <c r="A19" s="1"/>
      <c r="B19" s="150">
        <v>41355</v>
      </c>
      <c r="C19" s="22">
        <v>69642</v>
      </c>
      <c r="D19" s="21">
        <f>(SUM(C$4:C19)-(F19*G19))</f>
      </c>
      <c r="E19" s="21">
        <f>SUM(C$4:C19)/G19</f>
      </c>
      <c r="F19" s="22">
        <f>$F$24/$G$23</f>
      </c>
      <c r="G19" s="23">
        <f>G18+1</f>
      </c>
      <c r="H19" s="150">
        <v>41355</v>
      </c>
      <c r="I19" s="24">
        <v>20866</v>
      </c>
      <c r="J19" s="21">
        <f>SUM(I$4:I19)-(L19*G19)</f>
      </c>
      <c r="K19" s="21">
        <f>SUM(I$4:I19)/G19</f>
      </c>
      <c r="L19" s="21">
        <f>$L$24/$G$23</f>
      </c>
    </row>
    <row x14ac:dyDescent="0.25" r="20" customHeight="1" ht="20.1">
      <c r="A20" s="1"/>
      <c r="B20" s="150">
        <v>41358</v>
      </c>
      <c r="C20" s="22">
        <v>39177</v>
      </c>
      <c r="D20" s="21">
        <f>(SUM(C$4:C20)-(F20*G20))</f>
      </c>
      <c r="E20" s="21">
        <f>SUM(C$4:C20)/G20</f>
      </c>
      <c r="F20" s="22">
        <f>$F$24/$G$23</f>
      </c>
      <c r="G20" s="23">
        <f>G19+1</f>
      </c>
      <c r="H20" s="150">
        <v>41358</v>
      </c>
      <c r="I20" s="24">
        <v>24767</v>
      </c>
      <c r="J20" s="21">
        <f>SUM(I$4:I20)-(L20*G20)</f>
      </c>
      <c r="K20" s="21">
        <f>SUM(I$4:I20)/G20</f>
      </c>
      <c r="L20" s="21">
        <f>$L$24/$G$23</f>
      </c>
    </row>
    <row x14ac:dyDescent="0.25" r="21" customHeight="1" ht="20.1">
      <c r="A21" s="1"/>
      <c r="B21" s="150">
        <v>41359</v>
      </c>
      <c r="C21" s="22">
        <v>26548</v>
      </c>
      <c r="D21" s="21">
        <f>(SUM(C$4:C21)-(F21*G21))</f>
      </c>
      <c r="E21" s="21">
        <f>SUM(C$4:C21)/G21</f>
      </c>
      <c r="F21" s="22">
        <f>$F$24/$G$23</f>
      </c>
      <c r="G21" s="23">
        <f>G20+1</f>
      </c>
      <c r="H21" s="150">
        <v>41359</v>
      </c>
      <c r="I21" s="24">
        <v>30749</v>
      </c>
      <c r="J21" s="21">
        <f>SUM(I$4:I21)-(L21*G21)</f>
      </c>
      <c r="K21" s="21">
        <f>SUM(I$4:I21)/G21</f>
      </c>
      <c r="L21" s="21">
        <f>$L$24/$G$23</f>
      </c>
    </row>
    <row x14ac:dyDescent="0.25" r="22" customHeight="1" ht="20.1">
      <c r="A22" s="1"/>
      <c r="B22" s="150">
        <v>41360</v>
      </c>
      <c r="C22" s="22">
        <v>51182</v>
      </c>
      <c r="D22" s="21">
        <f>(SUM(C$4:C22)-(F22*G22))</f>
      </c>
      <c r="E22" s="21">
        <f>SUM(C$4:C22)/G22</f>
      </c>
      <c r="F22" s="22">
        <f>$F$24/$G$23</f>
      </c>
      <c r="G22" s="23">
        <f>G21+1</f>
      </c>
      <c r="H22" s="150">
        <v>41360</v>
      </c>
      <c r="I22" s="24">
        <v>36090</v>
      </c>
      <c r="J22" s="21">
        <f>SUM(I$4:I22)-(L22*G22)</f>
      </c>
      <c r="K22" s="21">
        <f>SUM(I$4:I22)/G22</f>
      </c>
      <c r="L22" s="21">
        <f>$L$24/$G$23</f>
      </c>
    </row>
    <row x14ac:dyDescent="0.25" r="23" customHeight="1" ht="20.1">
      <c r="A23" s="1"/>
      <c r="B23" s="150">
        <v>41361</v>
      </c>
      <c r="C23" s="22">
        <v>70030</v>
      </c>
      <c r="D23" s="21">
        <f>(SUM(C$4:C23)-(F23*G23))</f>
      </c>
      <c r="E23" s="21">
        <f>SUM(C$4:C23)/G23</f>
      </c>
      <c r="F23" s="22">
        <f>$F$24/$G$23</f>
      </c>
      <c r="G23" s="23">
        <f>G22+1</f>
      </c>
      <c r="H23" s="150">
        <v>41361</v>
      </c>
      <c r="I23" s="24">
        <v>35132</v>
      </c>
      <c r="J23" s="21">
        <f>SUM(I$4:I23)-(L23*G23)</f>
      </c>
      <c r="K23" s="21">
        <f>SUM(I$4:I23)/G23</f>
      </c>
      <c r="L23" s="21">
        <f>$L$24/$G$23</f>
      </c>
    </row>
    <row x14ac:dyDescent="0.25" r="24" customHeight="1" ht="20.1">
      <c r="A24" s="1"/>
      <c r="B24" s="35" t="s">
        <v>15</v>
      </c>
      <c r="C24" s="24">
        <f>SUM(C4:C23)</f>
      </c>
      <c r="D24" s="15"/>
      <c r="E24" s="15"/>
      <c r="F24" s="22">
        <v>1100000</v>
      </c>
      <c r="G24" s="32"/>
      <c r="H24" s="35" t="s">
        <v>15</v>
      </c>
      <c r="I24" s="24">
        <f>SUM(I4:I23)</f>
      </c>
      <c r="J24" s="36"/>
      <c r="K24" s="36"/>
      <c r="L24" s="21">
        <v>480000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38"/>
  <sheetViews>
    <sheetView workbookViewId="0"/>
  </sheetViews>
  <sheetFormatPr defaultRowHeight="15" x14ac:dyDescent="0.25"/>
  <cols>
    <col min="1" max="1" style="182" width="4.719285714285714" customWidth="1" bestFit="1"/>
    <col min="2" max="2" style="183" width="4.862142857142857" customWidth="1" bestFit="1"/>
    <col min="3" max="3" style="56" width="7.862142857142857" customWidth="1" bestFit="1"/>
    <col min="4" max="4" style="56" width="7.862142857142857" customWidth="1" bestFit="1"/>
    <col min="5" max="5" style="56" width="8.719285714285713" customWidth="1" bestFit="1"/>
    <col min="6" max="6" style="183" width="5.719285714285714" customWidth="1" bestFit="1"/>
    <col min="7" max="7" style="56" width="8.719285714285713" customWidth="1" bestFit="1"/>
    <col min="8" max="8" style="56" width="8.290714285714287" customWidth="1" bestFit="1"/>
    <col min="9" max="9" style="56" width="9.719285714285713" customWidth="1" bestFit="1"/>
    <col min="10" max="10" style="149" width="5.862142857142857" customWidth="1" bestFit="1"/>
    <col min="11" max="11" style="56" width="8.005" customWidth="1" bestFit="1"/>
    <col min="12" max="12" style="56" width="8.719285714285713" customWidth="1" bestFit="1"/>
    <col min="13" max="13" style="56" width="9.290714285714287" customWidth="1" bestFit="1"/>
    <col min="14" max="14" style="149" width="6.2907142857142855" customWidth="1" bestFit="1"/>
    <col min="15" max="15" style="56" width="10.290714285714287" customWidth="1" bestFit="1"/>
    <col min="16" max="16" style="56" width="9.862142857142858" customWidth="1" bestFit="1"/>
    <col min="17" max="17" style="56" width="11.005" customWidth="1" bestFit="1"/>
    <col min="18" max="18" style="149" width="9.147857142857141" customWidth="1" bestFit="1"/>
    <col min="19" max="19" style="51" width="3.2907142857142855" customWidth="1" bestFit="1"/>
    <col min="20" max="20" style="148" width="5.2907142857142855" customWidth="1" bestFit="1"/>
    <col min="21" max="21" style="183" width="5.719285714285714" customWidth="1" bestFit="1"/>
    <col min="22" max="22" style="56" width="8.290714285714287" customWidth="1" bestFit="1"/>
    <col min="23" max="23" style="56" width="9.005" customWidth="1" bestFit="1"/>
    <col min="24" max="24" style="56" width="8.719285714285713" customWidth="1" bestFit="1"/>
    <col min="25" max="25" style="183" width="7.2907142857142855" customWidth="1" bestFit="1"/>
    <col min="26" max="26" style="56" width="9.290714285714287" customWidth="1" bestFit="1"/>
    <col min="27" max="27" style="56" width="8.005" customWidth="1" bestFit="1"/>
    <col min="28" max="28" style="56" width="8.719285714285713" customWidth="1" bestFit="1"/>
    <col min="29" max="29" style="149" width="7.147857142857143" customWidth="1" bestFit="1"/>
    <col min="30" max="30" style="56" width="8.719285714285713" customWidth="1" bestFit="1"/>
    <col min="31" max="31" style="56" width="8.290714285714287" customWidth="1" bestFit="1"/>
    <col min="32" max="32" style="56" width="10.005" customWidth="1" bestFit="1"/>
    <col min="33" max="33" style="149" width="7.862142857142857" customWidth="1" bestFit="1"/>
    <col min="34" max="34" style="56" width="8.719285714285713" customWidth="1" bestFit="1"/>
    <col min="35" max="35" style="56" width="8.719285714285713" customWidth="1" bestFit="1"/>
    <col min="36" max="36" style="56" width="9.719285714285713" customWidth="1" bestFit="1"/>
    <col min="37" max="37" style="149" width="7.719285714285714" customWidth="1" bestFit="1"/>
    <col min="38" max="38" style="51" width="3.862142857142857" customWidth="1" bestFit="1"/>
    <col min="39" max="39" style="148" width="5.719285714285714" customWidth="1" bestFit="1"/>
    <col min="40" max="40" style="183" width="6.2907142857142855" customWidth="1" bestFit="1"/>
    <col min="41" max="41" style="56" width="9.290714285714287" customWidth="1" bestFit="1"/>
    <col min="42" max="42" style="56" width="8.719285714285713" customWidth="1" bestFit="1"/>
    <col min="43" max="43" style="55" width="9.862142857142858" customWidth="1" bestFit="1"/>
    <col min="44" max="44" style="149" width="5.147857142857143" customWidth="1" bestFit="1"/>
    <col min="45" max="45" style="56" width="8.862142857142858" customWidth="1" bestFit="1"/>
    <col min="46" max="46" style="56" width="8.290714285714287" customWidth="1" bestFit="1"/>
    <col min="47" max="47" style="56" width="9.862142857142858" customWidth="1" bestFit="1"/>
    <col min="48" max="48" style="149" width="5.005" customWidth="1" bestFit="1"/>
    <col min="49" max="49" style="56" width="8.290714285714287" customWidth="1" bestFit="1"/>
    <col min="50" max="50" style="56" width="8.290714285714287" customWidth="1" bestFit="1"/>
    <col min="51" max="51" style="56" width="9.862142857142858" customWidth="1" bestFit="1"/>
    <col min="52" max="52" style="149" width="5.2907142857142855" customWidth="1" bestFit="1"/>
    <col min="53" max="53" style="56" width="9.290714285714287" customWidth="1" bestFit="1"/>
    <col min="54" max="54" style="56" width="8.719285714285713" customWidth="1" bestFit="1"/>
    <col min="55" max="55" style="56" width="9.862142857142858" customWidth="1" bestFit="1"/>
    <col min="56" max="56" style="149" width="6.2907142857142855" customWidth="1" bestFit="1"/>
    <col min="57" max="57" style="51" width="3.2907142857142855" customWidth="1" bestFit="1"/>
    <col min="58" max="58" style="182" width="9.147857142857141" customWidth="1" bestFit="1"/>
    <col min="59" max="59" style="183" width="9.147857142857141" customWidth="1" bestFit="1"/>
    <col min="60" max="60" style="56" width="9.147857142857141" customWidth="1" bestFit="1"/>
    <col min="61" max="61" style="56" width="9.147857142857141" customWidth="1" bestFit="1"/>
    <col min="62" max="62" style="55" width="9.290714285714287" customWidth="1" bestFit="1"/>
    <col min="63" max="63" style="149" width="9.290714285714287" customWidth="1" bestFit="1"/>
    <col min="64" max="64" style="56" width="9.290714285714287" customWidth="1" bestFit="1"/>
    <col min="65" max="65" style="56" width="9.290714285714287" customWidth="1" bestFit="1"/>
    <col min="66" max="66" style="56" width="9.290714285714287" customWidth="1" bestFit="1"/>
    <col min="67" max="67" style="149" width="9.290714285714287" customWidth="1" bestFit="1"/>
    <col min="68" max="68" style="56" width="9.290714285714287" customWidth="1" bestFit="1"/>
    <col min="69" max="69" style="56" width="9.290714285714287" customWidth="1" bestFit="1"/>
    <col min="70" max="70" style="56" width="9.290714285714287" customWidth="1" bestFit="1"/>
    <col min="71" max="71" style="149" width="9.290714285714287" customWidth="1" bestFit="1"/>
    <col min="72" max="72" style="56" width="10.719285714285713" customWidth="1" bestFit="1"/>
    <col min="73" max="73" style="56" width="10.147857142857141" customWidth="1" bestFit="1"/>
    <col min="74" max="74" style="56" width="11.005" customWidth="1" bestFit="1"/>
    <col min="75" max="75" style="149" width="9.290714285714287" customWidth="1" bestFit="1"/>
    <col min="76" max="76" style="51" width="9.147857142857141" customWidth="1" bestFit="1"/>
    <col min="77" max="77" style="182" width="9.290714285714287" customWidth="1" bestFit="1"/>
    <col min="78" max="78" style="183" width="9.147857142857141" customWidth="1" bestFit="1"/>
    <col min="79" max="79" style="56" width="9.290714285714287" customWidth="1" bestFit="1"/>
    <col min="80" max="80" style="56" width="9.290714285714287" customWidth="1" bestFit="1"/>
    <col min="81" max="81" style="56" width="9.719285714285713" customWidth="1" bestFit="1"/>
    <col min="82" max="82" style="149" width="9.290714285714287" customWidth="1" bestFit="1"/>
  </cols>
  <sheetData>
    <row x14ac:dyDescent="0.25" r="1" customHeight="1" ht="23.25">
      <c r="A1" s="63"/>
      <c r="B1" s="64"/>
      <c r="C1" s="65"/>
      <c r="D1" s="65"/>
      <c r="E1" s="65"/>
      <c r="F1" s="66" t="s">
        <v>21</v>
      </c>
      <c r="G1" s="67"/>
      <c r="H1" s="67"/>
      <c r="I1" s="67"/>
      <c r="J1" s="68"/>
      <c r="K1" s="67"/>
      <c r="L1" s="67"/>
      <c r="M1" s="67"/>
      <c r="N1" s="68"/>
      <c r="O1" s="67"/>
      <c r="P1" s="67"/>
      <c r="Q1" s="67"/>
      <c r="R1" s="69"/>
      <c r="S1" s="1"/>
      <c r="T1" s="63"/>
      <c r="U1" s="64"/>
      <c r="V1" s="65"/>
      <c r="W1" s="65"/>
      <c r="X1" s="65"/>
      <c r="Y1" s="70" t="s">
        <v>22</v>
      </c>
      <c r="Z1" s="67"/>
      <c r="AA1" s="67"/>
      <c r="AB1" s="67"/>
      <c r="AC1" s="68"/>
      <c r="AD1" s="67"/>
      <c r="AE1" s="67"/>
      <c r="AF1" s="67"/>
      <c r="AG1" s="68"/>
      <c r="AH1" s="71"/>
      <c r="AI1" s="65"/>
      <c r="AJ1" s="65"/>
      <c r="AK1" s="72"/>
      <c r="AL1" s="1"/>
      <c r="AM1" s="63"/>
      <c r="AN1" s="64"/>
      <c r="AO1" s="65"/>
      <c r="AP1" s="65"/>
      <c r="AQ1" s="66" t="s">
        <v>52</v>
      </c>
      <c r="AR1" s="68"/>
      <c r="AS1" s="67"/>
      <c r="AT1" s="67"/>
      <c r="AU1" s="67"/>
      <c r="AV1" s="68"/>
      <c r="AW1" s="67"/>
      <c r="AX1" s="67"/>
      <c r="AY1" s="67"/>
      <c r="AZ1" s="68"/>
      <c r="BA1" s="67"/>
      <c r="BB1" s="67"/>
      <c r="BC1" s="67"/>
      <c r="BD1" s="69"/>
      <c r="BE1" s="1"/>
      <c r="BF1" s="63"/>
      <c r="BG1" s="64"/>
      <c r="BH1" s="65"/>
      <c r="BI1" s="65"/>
      <c r="BJ1" s="66" t="s">
        <v>24</v>
      </c>
      <c r="BK1" s="68"/>
      <c r="BL1" s="67"/>
      <c r="BM1" s="67"/>
      <c r="BN1" s="67"/>
      <c r="BO1" s="68"/>
      <c r="BP1" s="67"/>
      <c r="BQ1" s="67"/>
      <c r="BR1" s="67"/>
      <c r="BS1" s="68"/>
      <c r="BT1" s="67"/>
      <c r="BU1" s="67"/>
      <c r="BV1" s="67"/>
      <c r="BW1" s="69"/>
      <c r="BX1" s="1"/>
      <c r="BY1" s="136" t="s">
        <v>25</v>
      </c>
      <c r="BZ1" s="152"/>
      <c r="CA1" s="153"/>
      <c r="CB1" s="153"/>
      <c r="CC1" s="153"/>
      <c r="CD1" s="154"/>
    </row>
    <row x14ac:dyDescent="0.25" r="2" customHeight="1" ht="21">
      <c r="A2" s="77"/>
      <c r="B2" s="78"/>
      <c r="C2" s="79"/>
      <c r="D2" s="79"/>
      <c r="E2" s="79"/>
      <c r="F2" s="80"/>
      <c r="G2" s="81"/>
      <c r="H2" s="81"/>
      <c r="I2" s="81"/>
      <c r="J2" s="80"/>
      <c r="K2" s="81"/>
      <c r="L2" s="81"/>
      <c r="M2" s="81"/>
      <c r="N2" s="80"/>
      <c r="O2" s="81"/>
      <c r="P2" s="81"/>
      <c r="Q2" s="81"/>
      <c r="R2" s="82"/>
      <c r="S2" s="1"/>
      <c r="T2" s="77"/>
      <c r="U2" s="155"/>
      <c r="V2" s="79"/>
      <c r="W2" s="79"/>
      <c r="X2" s="79"/>
      <c r="Y2" s="83"/>
      <c r="Z2" s="84"/>
      <c r="AA2" s="84"/>
      <c r="AB2" s="84"/>
      <c r="AC2" s="85"/>
      <c r="AD2" s="84"/>
      <c r="AE2" s="84"/>
      <c r="AF2" s="84"/>
      <c r="AG2" s="85"/>
      <c r="AH2" s="86"/>
      <c r="AI2" s="87" t="s">
        <v>26</v>
      </c>
      <c r="AJ2" s="4"/>
      <c r="AK2" s="88"/>
      <c r="AL2" s="1"/>
      <c r="AM2" s="77"/>
      <c r="AN2" s="78"/>
      <c r="AO2" s="79"/>
      <c r="AP2" s="79"/>
      <c r="AQ2" s="81"/>
      <c r="AR2" s="80"/>
      <c r="AS2" s="81"/>
      <c r="AT2" s="81"/>
      <c r="AU2" s="81"/>
      <c r="AV2" s="80"/>
      <c r="AW2" s="81"/>
      <c r="AX2" s="81"/>
      <c r="AY2" s="81"/>
      <c r="AZ2" s="80"/>
      <c r="BA2" s="81"/>
      <c r="BB2" s="81"/>
      <c r="BC2" s="81"/>
      <c r="BD2" s="82"/>
      <c r="BE2" s="1"/>
      <c r="BF2" s="77"/>
      <c r="BG2" s="78"/>
      <c r="BH2" s="79"/>
      <c r="BI2" s="79"/>
      <c r="BJ2" s="81"/>
      <c r="BK2" s="80"/>
      <c r="BL2" s="81"/>
      <c r="BM2" s="81"/>
      <c r="BN2" s="81"/>
      <c r="BO2" s="80"/>
      <c r="BP2" s="81"/>
      <c r="BQ2" s="81"/>
      <c r="BR2" s="81"/>
      <c r="BS2" s="80"/>
      <c r="BT2" s="81"/>
      <c r="BU2" s="81"/>
      <c r="BV2" s="81"/>
      <c r="BW2" s="82"/>
      <c r="BX2" s="1"/>
      <c r="BY2" s="156"/>
      <c r="BZ2" s="157"/>
      <c r="CA2" s="158"/>
      <c r="CB2" s="158"/>
      <c r="CC2" s="158"/>
      <c r="CD2" s="159"/>
    </row>
    <row x14ac:dyDescent="0.25" r="3" customHeight="1" ht="15.75">
      <c r="A3" s="77"/>
      <c r="B3" s="78"/>
      <c r="C3" s="4"/>
      <c r="D3" s="4"/>
      <c r="E3" s="4"/>
      <c r="F3" s="80"/>
      <c r="G3" s="81"/>
      <c r="H3" s="81"/>
      <c r="I3" s="81"/>
      <c r="J3" s="80"/>
      <c r="K3" s="81"/>
      <c r="L3" s="81"/>
      <c r="M3" s="81"/>
      <c r="N3" s="80"/>
      <c r="O3" s="81"/>
      <c r="P3" s="81"/>
      <c r="Q3" s="81"/>
      <c r="R3" s="82"/>
      <c r="S3" s="1"/>
      <c r="T3" s="77"/>
      <c r="U3" s="155"/>
      <c r="V3" s="4"/>
      <c r="W3" s="4"/>
      <c r="X3" s="4"/>
      <c r="Y3" s="147"/>
      <c r="Z3" s="4"/>
      <c r="AA3" s="4"/>
      <c r="AB3" s="4"/>
      <c r="AC3" s="147"/>
      <c r="AD3" s="4"/>
      <c r="AE3" s="4"/>
      <c r="AF3" s="4"/>
      <c r="AG3" s="147"/>
      <c r="AH3" s="4"/>
      <c r="AI3" s="4"/>
      <c r="AJ3" s="4"/>
      <c r="AK3" s="93"/>
      <c r="AL3" s="1"/>
      <c r="AM3" s="77"/>
      <c r="AN3" s="78"/>
      <c r="AO3" s="4"/>
      <c r="AP3" s="4"/>
      <c r="AQ3" s="81"/>
      <c r="AR3" s="80"/>
      <c r="AS3" s="81"/>
      <c r="AT3" s="81"/>
      <c r="AU3" s="81"/>
      <c r="AV3" s="80"/>
      <c r="AW3" s="81"/>
      <c r="AX3" s="81"/>
      <c r="AY3" s="81"/>
      <c r="AZ3" s="80"/>
      <c r="BA3" s="81"/>
      <c r="BB3" s="81"/>
      <c r="BC3" s="81"/>
      <c r="BD3" s="82"/>
      <c r="BE3" s="1"/>
      <c r="BF3" s="77"/>
      <c r="BG3" s="78"/>
      <c r="BH3" s="4"/>
      <c r="BI3" s="4"/>
      <c r="BJ3" s="81"/>
      <c r="BK3" s="80"/>
      <c r="BL3" s="81"/>
      <c r="BM3" s="81"/>
      <c r="BN3" s="81"/>
      <c r="BO3" s="80"/>
      <c r="BP3" s="81"/>
      <c r="BQ3" s="81"/>
      <c r="BR3" s="81"/>
      <c r="BS3" s="80"/>
      <c r="BT3" s="81"/>
      <c r="BU3" s="81"/>
      <c r="BV3" s="81"/>
      <c r="BW3" s="82"/>
      <c r="BX3" s="1"/>
      <c r="BY3" s="160"/>
      <c r="BZ3" s="161"/>
      <c r="CA3" s="162"/>
      <c r="CB3" s="162"/>
      <c r="CC3" s="162"/>
      <c r="CD3" s="163"/>
    </row>
    <row x14ac:dyDescent="0.25" r="4" customHeight="1" ht="18.75">
      <c r="A4" s="77"/>
      <c r="B4" s="78"/>
      <c r="C4" s="98" t="s">
        <v>27</v>
      </c>
      <c r="D4" s="98"/>
      <c r="E4" s="98"/>
      <c r="F4" s="99"/>
      <c r="G4" s="98" t="s">
        <v>28</v>
      </c>
      <c r="H4" s="98"/>
      <c r="I4" s="98"/>
      <c r="J4" s="99"/>
      <c r="K4" s="98" t="s">
        <v>29</v>
      </c>
      <c r="L4" s="98"/>
      <c r="M4" s="98"/>
      <c r="N4" s="99"/>
      <c r="O4" s="98" t="s">
        <v>30</v>
      </c>
      <c r="P4" s="98"/>
      <c r="Q4" s="98"/>
      <c r="R4" s="99"/>
      <c r="S4" s="1"/>
      <c r="T4" s="77"/>
      <c r="U4" s="155"/>
      <c r="V4" s="98" t="s">
        <v>27</v>
      </c>
      <c r="W4" s="98"/>
      <c r="X4" s="98"/>
      <c r="Y4" s="99"/>
      <c r="Z4" s="98" t="s">
        <v>28</v>
      </c>
      <c r="AA4" s="98"/>
      <c r="AB4" s="98"/>
      <c r="AC4" s="99"/>
      <c r="AD4" s="98" t="s">
        <v>29</v>
      </c>
      <c r="AE4" s="98"/>
      <c r="AF4" s="98"/>
      <c r="AG4" s="99"/>
      <c r="AH4" s="98" t="s">
        <v>30</v>
      </c>
      <c r="AI4" s="98"/>
      <c r="AJ4" s="98"/>
      <c r="AK4" s="99"/>
      <c r="AL4" s="1"/>
      <c r="AM4" s="77"/>
      <c r="AN4" s="78"/>
      <c r="AO4" s="98" t="s">
        <v>27</v>
      </c>
      <c r="AP4" s="98"/>
      <c r="AQ4" s="98"/>
      <c r="AR4" s="99"/>
      <c r="AS4" s="98" t="s">
        <v>28</v>
      </c>
      <c r="AT4" s="98"/>
      <c r="AU4" s="98"/>
      <c r="AV4" s="99"/>
      <c r="AW4" s="98" t="s">
        <v>29</v>
      </c>
      <c r="AX4" s="98"/>
      <c r="AY4" s="98"/>
      <c r="AZ4" s="99"/>
      <c r="BA4" s="98" t="s">
        <v>30</v>
      </c>
      <c r="BB4" s="98"/>
      <c r="BC4" s="98"/>
      <c r="BD4" s="99"/>
      <c r="BE4" s="1"/>
      <c r="BF4" s="77"/>
      <c r="BG4" s="78"/>
      <c r="BH4" s="98" t="s">
        <v>31</v>
      </c>
      <c r="BI4" s="98"/>
      <c r="BJ4" s="98"/>
      <c r="BK4" s="99"/>
      <c r="BL4" s="98" t="s">
        <v>32</v>
      </c>
      <c r="BM4" s="98"/>
      <c r="BN4" s="98"/>
      <c r="BO4" s="99"/>
      <c r="BP4" s="98" t="s">
        <v>33</v>
      </c>
      <c r="BQ4" s="98"/>
      <c r="BR4" s="98"/>
      <c r="BS4" s="99"/>
      <c r="BT4" s="98" t="s">
        <v>30</v>
      </c>
      <c r="BU4" s="98"/>
      <c r="BV4" s="98"/>
      <c r="BW4" s="99"/>
      <c r="BX4" s="1"/>
      <c r="BY4" s="164"/>
      <c r="BZ4" s="78"/>
      <c r="CA4" s="165" t="s">
        <v>34</v>
      </c>
      <c r="CB4" s="166"/>
      <c r="CC4" s="166"/>
      <c r="CD4" s="167"/>
    </row>
    <row x14ac:dyDescent="0.25" r="5" customHeight="1" ht="18.75">
      <c r="A5" s="77"/>
      <c r="B5" s="105"/>
      <c r="C5" s="98" t="s">
        <v>35</v>
      </c>
      <c r="D5" s="98"/>
      <c r="E5" s="98"/>
      <c r="F5" s="99"/>
      <c r="G5" s="98" t="s">
        <v>35</v>
      </c>
      <c r="H5" s="98"/>
      <c r="I5" s="98"/>
      <c r="J5" s="99"/>
      <c r="K5" s="98" t="s">
        <v>35</v>
      </c>
      <c r="L5" s="98"/>
      <c r="M5" s="98"/>
      <c r="N5" s="99"/>
      <c r="O5" s="98" t="s">
        <v>35</v>
      </c>
      <c r="P5" s="98"/>
      <c r="Q5" s="98"/>
      <c r="R5" s="99"/>
      <c r="S5" s="1"/>
      <c r="T5" s="77"/>
      <c r="U5" s="105"/>
      <c r="V5" s="98" t="s">
        <v>35</v>
      </c>
      <c r="W5" s="98"/>
      <c r="X5" s="98"/>
      <c r="Y5" s="99"/>
      <c r="Z5" s="98" t="s">
        <v>35</v>
      </c>
      <c r="AA5" s="98"/>
      <c r="AB5" s="98"/>
      <c r="AC5" s="99"/>
      <c r="AD5" s="98" t="s">
        <v>35</v>
      </c>
      <c r="AE5" s="98"/>
      <c r="AF5" s="98"/>
      <c r="AG5" s="99"/>
      <c r="AH5" s="98" t="s">
        <v>35</v>
      </c>
      <c r="AI5" s="98"/>
      <c r="AJ5" s="98"/>
      <c r="AK5" s="99"/>
      <c r="AL5" s="1"/>
      <c r="AM5" s="77"/>
      <c r="AN5" s="105"/>
      <c r="AO5" s="98" t="s">
        <v>35</v>
      </c>
      <c r="AP5" s="98"/>
      <c r="AQ5" s="98"/>
      <c r="AR5" s="99"/>
      <c r="AS5" s="98" t="s">
        <v>35</v>
      </c>
      <c r="AT5" s="98"/>
      <c r="AU5" s="98"/>
      <c r="AV5" s="99"/>
      <c r="AW5" s="98" t="s">
        <v>35</v>
      </c>
      <c r="AX5" s="98"/>
      <c r="AY5" s="98"/>
      <c r="AZ5" s="99"/>
      <c r="BA5" s="98" t="s">
        <v>35</v>
      </c>
      <c r="BB5" s="98"/>
      <c r="BC5" s="98"/>
      <c r="BD5" s="99"/>
      <c r="BE5" s="1"/>
      <c r="BF5" s="77"/>
      <c r="BG5" s="105"/>
      <c r="BH5" s="98" t="s">
        <v>35</v>
      </c>
      <c r="BI5" s="98"/>
      <c r="BJ5" s="98"/>
      <c r="BK5" s="99"/>
      <c r="BL5" s="98" t="s">
        <v>35</v>
      </c>
      <c r="BM5" s="98"/>
      <c r="BN5" s="98"/>
      <c r="BO5" s="99"/>
      <c r="BP5" s="98" t="s">
        <v>35</v>
      </c>
      <c r="BQ5" s="98"/>
      <c r="BR5" s="98"/>
      <c r="BS5" s="99"/>
      <c r="BT5" s="98" t="s">
        <v>35</v>
      </c>
      <c r="BU5" s="98"/>
      <c r="BV5" s="98"/>
      <c r="BW5" s="99"/>
      <c r="BX5" s="1"/>
      <c r="BY5" s="164"/>
      <c r="BZ5" s="105"/>
      <c r="CA5" s="108" t="s">
        <v>35</v>
      </c>
      <c r="CB5" s="168"/>
      <c r="CC5" s="168"/>
      <c r="CD5" s="169"/>
    </row>
    <row x14ac:dyDescent="0.25" r="6" customHeight="1" ht="18.75">
      <c r="A6" s="170" t="s">
        <v>54</v>
      </c>
      <c r="B6" s="171"/>
      <c r="C6" s="113" t="s">
        <v>37</v>
      </c>
      <c r="D6" s="113" t="s">
        <v>38</v>
      </c>
      <c r="E6" s="113" t="s">
        <v>4</v>
      </c>
      <c r="F6" s="114" t="s">
        <v>39</v>
      </c>
      <c r="G6" s="113" t="s">
        <v>37</v>
      </c>
      <c r="H6" s="113" t="s">
        <v>38</v>
      </c>
      <c r="I6" s="113" t="s">
        <v>4</v>
      </c>
      <c r="J6" s="115" t="s">
        <v>39</v>
      </c>
      <c r="K6" s="113" t="s">
        <v>37</v>
      </c>
      <c r="L6" s="113" t="s">
        <v>38</v>
      </c>
      <c r="M6" s="113" t="s">
        <v>4</v>
      </c>
      <c r="N6" s="115" t="s">
        <v>39</v>
      </c>
      <c r="O6" s="113" t="s">
        <v>37</v>
      </c>
      <c r="P6" s="113" t="s">
        <v>38</v>
      </c>
      <c r="Q6" s="113" t="s">
        <v>4</v>
      </c>
      <c r="R6" s="115" t="s">
        <v>39</v>
      </c>
      <c r="S6" s="1"/>
      <c r="T6" s="170" t="s">
        <v>54</v>
      </c>
      <c r="U6" s="171"/>
      <c r="V6" s="113" t="s">
        <v>37</v>
      </c>
      <c r="W6" s="113" t="s">
        <v>38</v>
      </c>
      <c r="X6" s="113" t="s">
        <v>4</v>
      </c>
      <c r="Y6" s="114" t="s">
        <v>39</v>
      </c>
      <c r="Z6" s="113" t="s">
        <v>37</v>
      </c>
      <c r="AA6" s="113" t="s">
        <v>38</v>
      </c>
      <c r="AB6" s="113" t="s">
        <v>4</v>
      </c>
      <c r="AC6" s="115" t="s">
        <v>39</v>
      </c>
      <c r="AD6" s="113" t="s">
        <v>37</v>
      </c>
      <c r="AE6" s="113" t="s">
        <v>38</v>
      </c>
      <c r="AF6" s="113" t="s">
        <v>4</v>
      </c>
      <c r="AG6" s="115" t="s">
        <v>39</v>
      </c>
      <c r="AH6" s="113" t="s">
        <v>37</v>
      </c>
      <c r="AI6" s="113" t="s">
        <v>38</v>
      </c>
      <c r="AJ6" s="113" t="s">
        <v>4</v>
      </c>
      <c r="AK6" s="115" t="s">
        <v>39</v>
      </c>
      <c r="AL6" s="1"/>
      <c r="AM6" s="170" t="s">
        <v>54</v>
      </c>
      <c r="AN6" s="171"/>
      <c r="AO6" s="113" t="s">
        <v>37</v>
      </c>
      <c r="AP6" s="113" t="s">
        <v>38</v>
      </c>
      <c r="AQ6" s="116" t="s">
        <v>4</v>
      </c>
      <c r="AR6" s="115" t="s">
        <v>39</v>
      </c>
      <c r="AS6" s="113" t="s">
        <v>37</v>
      </c>
      <c r="AT6" s="113" t="s">
        <v>38</v>
      </c>
      <c r="AU6" s="113" t="s">
        <v>4</v>
      </c>
      <c r="AV6" s="115" t="s">
        <v>39</v>
      </c>
      <c r="AW6" s="113" t="s">
        <v>37</v>
      </c>
      <c r="AX6" s="113" t="s">
        <v>38</v>
      </c>
      <c r="AY6" s="113" t="s">
        <v>4</v>
      </c>
      <c r="AZ6" s="115" t="s">
        <v>39</v>
      </c>
      <c r="BA6" s="113" t="s">
        <v>37</v>
      </c>
      <c r="BB6" s="113" t="s">
        <v>38</v>
      </c>
      <c r="BC6" s="113" t="s">
        <v>4</v>
      </c>
      <c r="BD6" s="115" t="s">
        <v>39</v>
      </c>
      <c r="BE6" s="1"/>
      <c r="BF6" s="170" t="s">
        <v>54</v>
      </c>
      <c r="BG6" s="171"/>
      <c r="BH6" s="113" t="s">
        <v>37</v>
      </c>
      <c r="BI6" s="113" t="s">
        <v>38</v>
      </c>
      <c r="BJ6" s="116" t="s">
        <v>4</v>
      </c>
      <c r="BK6" s="115" t="s">
        <v>39</v>
      </c>
      <c r="BL6" s="113" t="s">
        <v>37</v>
      </c>
      <c r="BM6" s="113" t="s">
        <v>38</v>
      </c>
      <c r="BN6" s="113" t="s">
        <v>4</v>
      </c>
      <c r="BO6" s="115" t="s">
        <v>39</v>
      </c>
      <c r="BP6" s="113" t="s">
        <v>37</v>
      </c>
      <c r="BQ6" s="113" t="s">
        <v>38</v>
      </c>
      <c r="BR6" s="113" t="s">
        <v>4</v>
      </c>
      <c r="BS6" s="115" t="s">
        <v>39</v>
      </c>
      <c r="BT6" s="113" t="s">
        <v>37</v>
      </c>
      <c r="BU6" s="113" t="s">
        <v>38</v>
      </c>
      <c r="BV6" s="113" t="s">
        <v>4</v>
      </c>
      <c r="BW6" s="115" t="s">
        <v>39</v>
      </c>
      <c r="BX6" s="1"/>
      <c r="BY6" s="170" t="s">
        <v>54</v>
      </c>
      <c r="BZ6" s="171"/>
      <c r="CA6" s="113" t="s">
        <v>37</v>
      </c>
      <c r="CB6" s="113" t="s">
        <v>38</v>
      </c>
      <c r="CC6" s="113" t="s">
        <v>4</v>
      </c>
      <c r="CD6" s="115" t="s">
        <v>39</v>
      </c>
    </row>
    <row x14ac:dyDescent="0.25" r="7" customHeight="1" ht="18.75">
      <c r="A7" s="98">
        <v>40817</v>
      </c>
      <c r="B7" s="117" t="s">
        <v>46</v>
      </c>
      <c r="C7" s="36"/>
      <c r="D7" s="36"/>
      <c r="E7" s="36">
        <f>IF(D7&gt;0,SUM(D$7:D7)-SUM(C$7:C7),0)</f>
      </c>
      <c r="F7" s="118">
        <f>IF(D7&gt;0,IF(C7&gt;0,D7/C7,0),0)</f>
      </c>
      <c r="G7" s="144" t="s">
        <v>55</v>
      </c>
      <c r="H7" s="36"/>
      <c r="I7" s="36">
        <f>IF(H7&gt;0,SUM(H$7:H7)-SUM(G$7:G7),0)</f>
      </c>
      <c r="J7" s="118">
        <f>IF(H7&gt;0,IF(G7&gt;0,H7/G7,0),0)</f>
      </c>
      <c r="K7" s="36"/>
      <c r="L7" s="36"/>
      <c r="M7" s="36">
        <f>IF(L7&gt;0,SUM(L$7:L7)-SUM(K$7:K7),0)</f>
      </c>
      <c r="N7" s="118">
        <f>IF(L7&gt;0,IF(K7&gt;0,L7/K7,0),0)</f>
      </c>
      <c r="O7" s="119">
        <f>IF(SUM(C7,G7,K7)&gt;0,SUM(C7,G7,K7),0)</f>
      </c>
      <c r="P7" s="119">
        <f>IF(SUM(D7,H7,L7)&gt;0,SUM(D7,H7,L7),0)</f>
      </c>
      <c r="Q7" s="119">
        <f>IF(P7&gt;0,SUM(P$7:P7)-SUM(O$7:O7),0)</f>
      </c>
      <c r="R7" s="118">
        <f>IF(P7&gt;0,IF(O7&gt;0,P7/O7,0),0)</f>
      </c>
      <c r="S7" s="1"/>
      <c r="T7" s="98">
        <v>40817</v>
      </c>
      <c r="U7" s="114" t="s">
        <v>46</v>
      </c>
      <c r="V7" s="36"/>
      <c r="W7" s="36"/>
      <c r="X7" s="36">
        <f>IF(W7&gt;0,SUM(W$7:W7)-SUM(V$7:V7),0)</f>
      </c>
      <c r="Y7" s="118">
        <f>IF(W7&gt;0,IF(V7&gt;0,W7/V7,0),0)</f>
      </c>
      <c r="Z7" s="144" t="s">
        <v>55</v>
      </c>
      <c r="AA7" s="36"/>
      <c r="AB7" s="36">
        <f>IF(AA7&gt;0,SUM(AA$7:AA7)-SUM(Z$7:Z7),0)</f>
      </c>
      <c r="AC7" s="118">
        <f>IF(AA7&gt;0,IF(Z7&gt;0,AA7/Z7,0),0)</f>
      </c>
      <c r="AD7" s="36"/>
      <c r="AE7" s="36"/>
      <c r="AF7" s="36">
        <f>IF(AE7&gt;0,SUM(AE$7:AE7)-SUM(AD$7:AD7),0)</f>
      </c>
      <c r="AG7" s="118">
        <f>IF(AE7&gt;0,IF(AD7&gt;0,AE7/AD7,0),0)</f>
      </c>
      <c r="AH7" s="119">
        <f>IF(SUM(V7,Z7,AD7)&gt;0,SUM(V7,Z7,AD7),0)</f>
      </c>
      <c r="AI7" s="119">
        <f>IF(SUM(W7,AA7,AE7)&gt;0,SUM(W7,AA7,AE7),0)</f>
      </c>
      <c r="AJ7" s="119">
        <f>IF(AI7&gt;0,SUM(AI$7:AI7)-SUM(AH$7:AH7),0)</f>
      </c>
      <c r="AK7" s="118">
        <f>IF(AI7&gt;0,IF(AH7&gt;0,AI7/AH7,0),0)</f>
      </c>
      <c r="AL7" s="1"/>
      <c r="AM7" s="98">
        <v>40817</v>
      </c>
      <c r="AN7" s="117" t="s">
        <v>46</v>
      </c>
      <c r="AO7" s="36"/>
      <c r="AP7" s="15"/>
      <c r="AQ7" s="36">
        <f>IF(AP7&gt;0,SUM(AP$7:AP7)-SUM(AO$7:AO7),0)</f>
      </c>
      <c r="AR7" s="118">
        <f>IF(AP7&gt;0,IF(AO7&gt;0,AP7/AO7,0),0)</f>
      </c>
      <c r="AS7" s="144" t="s">
        <v>55</v>
      </c>
      <c r="AT7" s="36"/>
      <c r="AU7" s="36">
        <f>IF(AT7&gt;0,SUM(AT$7:AT7)-SUM(AS$7:AS7),0)</f>
      </c>
      <c r="AV7" s="118">
        <f>IF(AT7&gt;0,IF(AS7&gt;0,AT7/AS7,0),0)</f>
      </c>
      <c r="AW7" s="36"/>
      <c r="AX7" s="36"/>
      <c r="AY7" s="36">
        <f>IF(AX7&gt;0,SUM(AX$7:AX7)-SUM(AW$7:AW7),0)</f>
      </c>
      <c r="AZ7" s="118">
        <f>IF(AX7&gt;0,IF(AW7&gt;0,AX7/AW7,0),0)</f>
      </c>
      <c r="BA7" s="119">
        <f>IF(SUM(AO7,AS7,AW7)&gt;0,SUM(AO7,AS7,AW7),0)</f>
      </c>
      <c r="BB7" s="119">
        <f>IF(SUM(AP7,AT7,AX7)&gt;0,SUM(AP7,AT7,AX7),0)</f>
      </c>
      <c r="BC7" s="119">
        <f>IF(BB7&gt;0,SUM(BB$7:BB7)-SUM(BA$7:BA7),0)</f>
      </c>
      <c r="BD7" s="118">
        <f>IF(BB7&gt;0,IF(BA7&gt;0,BB7/BA7,0),0)</f>
      </c>
      <c r="BE7" s="1"/>
      <c r="BF7" s="98">
        <v>40817</v>
      </c>
      <c r="BG7" s="117" t="s">
        <v>46</v>
      </c>
      <c r="BH7" s="36"/>
      <c r="BI7" s="15"/>
      <c r="BJ7" s="36">
        <f>IF(BI7&gt;0,SUM(BI$7:BI7)-SUM(BH$7:BH7),0)</f>
      </c>
      <c r="BK7" s="118">
        <f>IF(BI7&gt;0,IF(BH7&gt;0,BI7/BH7,0),0)</f>
      </c>
      <c r="BL7" s="36"/>
      <c r="BM7" s="36"/>
      <c r="BN7" s="36">
        <f>IF(BM7&gt;0,SUM(BM$7:BM7)-SUM(BL$7:BL7),0)</f>
      </c>
      <c r="BO7" s="118">
        <f>IF(BM7&gt;0,IF(BL7&gt;0,BM7/BL7,0),0)</f>
      </c>
      <c r="BP7" s="36"/>
      <c r="BQ7" s="36"/>
      <c r="BR7" s="36">
        <f>IF(BQ7&gt;0,SUM(BQ$7:BQ7)-SUM(BP$7:BP7),0)</f>
      </c>
      <c r="BS7" s="118">
        <f>IF(BQ7&gt;0,IF(BP7&gt;0,BQ7/BP7,0),0)</f>
      </c>
      <c r="BT7" s="119">
        <f>IF(SUM(BH7,BL7,BP7)&gt;0,SUM(BH7,BL7,BP7),0)</f>
      </c>
      <c r="BU7" s="119">
        <f>IF(SUM(BI7,BM7,BQ7)&gt;0,SUM(BI7,BM7,BQ7),0)</f>
      </c>
      <c r="BV7" s="119">
        <f>IF(BU7&gt;0,SUM(BU$7:BU7)-SUM(BT$7:BT7),0)</f>
      </c>
      <c r="BW7" s="118">
        <f>IF(BU7&gt;0,IF(BT7&gt;0,BU7/BT7,0),0)</f>
      </c>
      <c r="BX7" s="1"/>
      <c r="BY7" s="98">
        <v>40817</v>
      </c>
      <c r="BZ7" s="114" t="s">
        <v>46</v>
      </c>
      <c r="CA7" s="36"/>
      <c r="CB7" s="36"/>
      <c r="CC7" s="36">
        <f>IF(CB7&gt;0,SUM(CB$7:CB7)-SUM(CA7:CA$7),0)</f>
      </c>
      <c r="CD7" s="118">
        <f>IF(CB7&gt;0,IF(CA7&gt;0,CB7/CA7,0),0)</f>
      </c>
    </row>
    <row x14ac:dyDescent="0.25" r="8" customHeight="1" ht="18.75">
      <c r="A8" s="98">
        <f>A7+1</f>
      </c>
      <c r="B8" s="117" t="s">
        <v>40</v>
      </c>
      <c r="C8" s="36">
        <v>19000</v>
      </c>
      <c r="D8" s="36">
        <v>13790</v>
      </c>
      <c r="E8" s="36">
        <f>IF(D8&gt;0,SUM(D$7:D8)-SUM(C$7:C8),0)</f>
      </c>
      <c r="F8" s="118">
        <f>IF(D8&gt;0,IF(C8&gt;0,D8/C8,0),0)</f>
      </c>
      <c r="G8" s="144" t="s">
        <v>55</v>
      </c>
      <c r="H8" s="122"/>
      <c r="I8" s="36">
        <f>IF(H8&gt;0,SUM(H$7:H8)-SUM(G$7:G8),0)</f>
      </c>
      <c r="J8" s="118">
        <f>IF(H8&gt;0,IF(G8&gt;0,H8/G8,0),0)</f>
      </c>
      <c r="K8" s="36">
        <v>17000</v>
      </c>
      <c r="L8" s="122">
        <v>10608</v>
      </c>
      <c r="M8" s="36">
        <f>IF(L8&gt;0,SUM(L$7:L8)-SUM(K$7:K8),0)</f>
      </c>
      <c r="N8" s="118">
        <f>IF(L8&gt;0,IF(K8&gt;0,L8/K8,0),0)</f>
      </c>
      <c r="O8" s="119">
        <f>IF(SUM(C8,G8,K8)&gt;0,SUM(C8,G8,K8),0)</f>
      </c>
      <c r="P8" s="119">
        <f>IF(SUM(D8,H8,L8)&gt;0,SUM(D8,H8,L8),0)</f>
      </c>
      <c r="Q8" s="119">
        <f>IF(P8&gt;0,SUM(P$7:P8)-SUM(O$7:O8),0)</f>
      </c>
      <c r="R8" s="118">
        <f>IF(P8&gt;0,IF(O8&gt;0,P8/O8,0),0)</f>
      </c>
      <c r="S8" s="1"/>
      <c r="T8" s="98">
        <f>T7+1</f>
      </c>
      <c r="U8" s="114" t="s">
        <v>40</v>
      </c>
      <c r="V8" s="36">
        <v>17000</v>
      </c>
      <c r="W8" s="36">
        <v>13301</v>
      </c>
      <c r="X8" s="36">
        <f>IF(W8&gt;0,SUM(W$7:W8)-SUM(V$7:V8),0)</f>
      </c>
      <c r="Y8" s="118">
        <f>IF(W8&gt;0,IF(V8&gt;0,W8/V8,0),0)</f>
      </c>
      <c r="Z8" s="144" t="s">
        <v>55</v>
      </c>
      <c r="AA8" s="36"/>
      <c r="AB8" s="36">
        <f>IF(AA8&gt;0,SUM(AA$7:AA8)-SUM(Z$7:Z8),0)</f>
      </c>
      <c r="AC8" s="118">
        <f>IF(AA8&gt;0,IF(Z8&gt;0,AA8/Z8,0),0)</f>
      </c>
      <c r="AD8" s="36">
        <v>17000</v>
      </c>
      <c r="AE8" s="36">
        <v>14033</v>
      </c>
      <c r="AF8" s="36">
        <f>IF(AE8&gt;0,SUM(AE$7:AE8)-SUM(AD$7:AD8),0)</f>
      </c>
      <c r="AG8" s="118">
        <f>IF(AE8&gt;0,IF(AD8&gt;0,AE8/AD8,0),0)</f>
      </c>
      <c r="AH8" s="119">
        <f>IF(SUM(V8,Z8,AD8)&gt;0,SUM(V8,Z8,AD8),0)</f>
      </c>
      <c r="AI8" s="119">
        <f>IF(SUM(W8,AA8,AE8)&gt;0,SUM(W8,AA8,AE8),0)</f>
      </c>
      <c r="AJ8" s="119">
        <f>IF(AI8&gt;0,SUM(AI$7:AI8)-SUM(AH$7:AH8),0)</f>
      </c>
      <c r="AK8" s="118">
        <f>IF(AI8&gt;0,IF(AH8&gt;0,AI8/AH8,0),0)</f>
      </c>
      <c r="AL8" s="1"/>
      <c r="AM8" s="98">
        <f>AM7+1</f>
      </c>
      <c r="AN8" s="117" t="s">
        <v>40</v>
      </c>
      <c r="AO8" s="36">
        <v>14000</v>
      </c>
      <c r="AP8" s="36">
        <v>15682</v>
      </c>
      <c r="AQ8" s="36">
        <f>IF(AP8&gt;0,SUM(AP$7:AP8)-SUM(AO$7:AO8),0)</f>
      </c>
      <c r="AR8" s="118">
        <f>IF(AP8&gt;0,IF(AO8&gt;0,AP8/AO8,0),0)</f>
      </c>
      <c r="AS8" s="144" t="s">
        <v>55</v>
      </c>
      <c r="AT8" s="36"/>
      <c r="AU8" s="36">
        <f>IF(AT8&gt;0,SUM(AT$7:AT8)-SUM(AS$7:AS8),0)</f>
      </c>
      <c r="AV8" s="118">
        <f>IF(AT8&gt;0,IF(AS8&gt;0,AT8/AS8,0),0)</f>
      </c>
      <c r="AW8" s="36">
        <v>13000</v>
      </c>
      <c r="AX8" s="36">
        <v>8708</v>
      </c>
      <c r="AY8" s="36">
        <f>IF(AX8&gt;0,SUM(AX$7:AX8)-SUM(AW$7:AW8),0)</f>
      </c>
      <c r="AZ8" s="118">
        <f>IF(AX8&gt;0,IF(AW8&gt;0,AX8/AW8,0),0)</f>
      </c>
      <c r="BA8" s="119">
        <f>IF(SUM(AO8,AS8,AW8)&gt;0,SUM(AO8,AS8,AW8),0)</f>
      </c>
      <c r="BB8" s="119">
        <f>IF(SUM(AP8,AT8,AX8)&gt;0,SUM(AP8,AT8,AX8),0)</f>
      </c>
      <c r="BC8" s="119">
        <f>IF(BB8&gt;0,SUM(BB$7:BB8)-SUM(BA$7:BA8),0)</f>
      </c>
      <c r="BD8" s="118">
        <f>IF(BB8&gt;0,IF(BA8&gt;0,BB8/BA8,0),0)</f>
      </c>
      <c r="BE8" s="1"/>
      <c r="BF8" s="98">
        <f>BF7+1</f>
      </c>
      <c r="BG8" s="117" t="s">
        <v>40</v>
      </c>
      <c r="BH8" s="36">
        <v>20000</v>
      </c>
      <c r="BI8" s="15">
        <v>17891</v>
      </c>
      <c r="BJ8" s="36">
        <f>IF(BI8&gt;0,SUM(BI$7:BI8)-SUM(BH$7:BH8),0)</f>
      </c>
      <c r="BK8" s="118">
        <f>IF(BI8&gt;0,IF(BH8&gt;0,BI8/BH8,0),0)</f>
      </c>
      <c r="BL8" s="36">
        <v>6900</v>
      </c>
      <c r="BM8" s="36">
        <v>6509</v>
      </c>
      <c r="BN8" s="36">
        <f>IF(BM8&gt;0,SUM(BM$7:BM8)-SUM(BL$7:BL8),0)</f>
      </c>
      <c r="BO8" s="118">
        <f>IF(BM8&gt;0,IF(BL8&gt;0,BM8/BL8,0),0)</f>
      </c>
      <c r="BP8" s="36">
        <v>7100</v>
      </c>
      <c r="BQ8" s="36">
        <v>2011</v>
      </c>
      <c r="BR8" s="36">
        <f>IF(BQ8&gt;0,SUM(BQ$7:BQ8)-SUM(BP$7:BP8),0)</f>
      </c>
      <c r="BS8" s="118">
        <f>IF(BQ8&gt;0,IF(BP8&gt;0,BQ8/BP8,0),0)</f>
      </c>
      <c r="BT8" s="119">
        <f>IF(SUM(BH8,BL8,BP8)&gt;0,SUM(BH8,BL8,BP8),0)</f>
      </c>
      <c r="BU8" s="119">
        <f>IF(SUM(BI8,BM8,BQ8)&gt;0,SUM(BI8,BM8,BQ8),0)</f>
      </c>
      <c r="BV8" s="119">
        <f>IF(BU8&gt;0,SUM(BU$7:BU8)-SUM(BT$7:BT8),0)</f>
      </c>
      <c r="BW8" s="118">
        <f>IF(BU8&gt;0,IF(BT8&gt;0,BU8/BT8,0),0)</f>
      </c>
      <c r="BX8" s="1"/>
      <c r="BY8" s="98">
        <f>BY7+1</f>
      </c>
      <c r="BZ8" s="114" t="s">
        <v>40</v>
      </c>
      <c r="CA8" s="36">
        <v>3500</v>
      </c>
      <c r="CB8" s="36">
        <v>0</v>
      </c>
      <c r="CC8" s="36">
        <f>IF(CB8&gt;0,SUM(CB$7:CB8)-SUM(CA$7:CA8),0)</f>
      </c>
      <c r="CD8" s="118">
        <f>IF(CB8&gt;0,IF(CA8&gt;0,CB8/CA8,0),0)</f>
      </c>
    </row>
    <row x14ac:dyDescent="0.25" r="9" customHeight="1" ht="18.75">
      <c r="A9" s="98">
        <f>A8+1</f>
      </c>
      <c r="B9" s="117" t="s">
        <v>41</v>
      </c>
      <c r="C9" s="36">
        <v>19000</v>
      </c>
      <c r="D9" s="36">
        <v>14988</v>
      </c>
      <c r="E9" s="36">
        <f>IF(D9&gt;0,SUM(D$7:D9)-SUM(C$7:C9),0)</f>
      </c>
      <c r="F9" s="118">
        <f>IF(D9&gt;0,IF(C9&gt;0,D9/C9,0),0)</f>
      </c>
      <c r="G9" s="144" t="s">
        <v>55</v>
      </c>
      <c r="H9" s="36"/>
      <c r="I9" s="36">
        <f>IF(H9&gt;0,SUM(H$7:H9)-SUM(G$7:G9),0)</f>
      </c>
      <c r="J9" s="118">
        <f>IF(H9&gt;0,IF(G9&gt;0,H9/G9,0),0)</f>
      </c>
      <c r="K9" s="36">
        <v>17000</v>
      </c>
      <c r="L9" s="36">
        <v>9435</v>
      </c>
      <c r="M9" s="36">
        <f>IF(L9&gt;0,SUM(L$7:L9)-SUM(K$7:K9),0)</f>
      </c>
      <c r="N9" s="118">
        <f>IF(L9&gt;0,IF(K9&gt;0,L9/K9,0),0)</f>
      </c>
      <c r="O9" s="119">
        <f>IF(SUM(C9,G9,K9)&gt;0,SUM(C9,G9,K9),0)</f>
      </c>
      <c r="P9" s="119">
        <f>IF(SUM(D9,H9,L9)&gt;0,SUM(D9,H9,L9),0)</f>
      </c>
      <c r="Q9" s="119">
        <f>IF(P9&gt;0,SUM(P$7:P9)-SUM(O$7:O9),0)</f>
      </c>
      <c r="R9" s="118">
        <f>IF(P9&gt;0,IF(O9&gt;0,P9/O9,0),0)</f>
      </c>
      <c r="S9" s="1"/>
      <c r="T9" s="98">
        <f>T8+1</f>
      </c>
      <c r="U9" s="114" t="s">
        <v>41</v>
      </c>
      <c r="V9" s="36">
        <v>17000</v>
      </c>
      <c r="W9" s="36">
        <v>11144</v>
      </c>
      <c r="X9" s="36">
        <f>IF(W9&gt;0,SUM(W$7:W9)-SUM(V$7:V9),0)</f>
      </c>
      <c r="Y9" s="118">
        <f>IF(W9&gt;0,IF(V9&gt;0,W9/V9,0),0)</f>
      </c>
      <c r="Z9" s="144" t="s">
        <v>55</v>
      </c>
      <c r="AA9" s="36"/>
      <c r="AB9" s="36">
        <f>IF(AA9&gt;0,SUM(AA$7:AA9)-SUM(Z$7:Z9),0)</f>
      </c>
      <c r="AC9" s="118">
        <f>IF(AA9&gt;0,IF(Z9&gt;0,AA9/Z9,0),0)</f>
      </c>
      <c r="AD9" s="36">
        <v>17000</v>
      </c>
      <c r="AE9" s="36">
        <v>12701</v>
      </c>
      <c r="AF9" s="36">
        <f>IF(AE9&gt;0,SUM(AE$7:AE9)-SUM(AD$7:AD9),0)</f>
      </c>
      <c r="AG9" s="118">
        <f>IF(AE9&gt;0,IF(AD9&gt;0,AE9/AD9,0),0)</f>
      </c>
      <c r="AH9" s="119">
        <f>IF(SUM(V9,Z9,AD9)&gt;0,SUM(V9,Z9,AD9),0)</f>
      </c>
      <c r="AI9" s="119">
        <f>IF(SUM(W9,AA9,AE9)&gt;0,SUM(W9,AA9,AE9),0)</f>
      </c>
      <c r="AJ9" s="119">
        <f>IF(AI9&gt;0,SUM(AI$7:AI9)-SUM(AH$7:AH9),0)</f>
      </c>
      <c r="AK9" s="118">
        <f>IF(AI9&gt;0,IF(AH9&gt;0,AI9/AH9,0),0)</f>
      </c>
      <c r="AL9" s="1"/>
      <c r="AM9" s="98">
        <f>AM8+1</f>
      </c>
      <c r="AN9" s="117" t="s">
        <v>41</v>
      </c>
      <c r="AO9" s="36">
        <v>14000</v>
      </c>
      <c r="AP9" s="36">
        <v>13638</v>
      </c>
      <c r="AQ9" s="36">
        <f>IF(AP9&gt;0,SUM(AP$7:AP9)-SUM(AO$7:AO9),0)</f>
      </c>
      <c r="AR9" s="118">
        <f>IF(AP9&gt;0,IF(AO9&gt;0,AP9/AO9,0),0)</f>
      </c>
      <c r="AS9" s="144" t="s">
        <v>55</v>
      </c>
      <c r="AT9" s="122"/>
      <c r="AU9" s="36">
        <f>IF(AT9&gt;0,SUM(AT$7:AT9)-SUM(AS$7:AS9),0)</f>
      </c>
      <c r="AV9" s="118">
        <f>IF(AT9&gt;0,IF(AS9&gt;0,AT9/AS9,0),0)</f>
      </c>
      <c r="AW9" s="36">
        <v>13000</v>
      </c>
      <c r="AX9" s="122">
        <v>9899</v>
      </c>
      <c r="AY9" s="36">
        <f>IF(AX9&gt;0,SUM(AX$7:AX9)-SUM(AW$7:AW9),0)</f>
      </c>
      <c r="AZ9" s="118">
        <f>IF(AX9&gt;0,IF(AW9&gt;0,AX9/AW9,0),0)</f>
      </c>
      <c r="BA9" s="119">
        <f>IF(SUM(AO9,AS9,AW9)&gt;0,SUM(AO9,AS9,AW9),0)</f>
      </c>
      <c r="BB9" s="119">
        <f>IF(SUM(AP9,AT9,AX9)&gt;0,SUM(AP9,AT9,AX9),0)</f>
      </c>
      <c r="BC9" s="119">
        <f>IF(BB9&gt;0,SUM(BB$7:BB9)-SUM(BA$7:BA9),0)</f>
      </c>
      <c r="BD9" s="118">
        <f>IF(BB9&gt;0,IF(BA9&gt;0,BB9/BA9,0),0)</f>
      </c>
      <c r="BE9" s="1"/>
      <c r="BF9" s="98">
        <f>BF8+1</f>
      </c>
      <c r="BG9" s="117" t="s">
        <v>41</v>
      </c>
      <c r="BH9" s="36">
        <v>20000</v>
      </c>
      <c r="BI9" s="36">
        <v>15923</v>
      </c>
      <c r="BJ9" s="36">
        <f>IF(BI9&gt;0,SUM(BI$7:BI9)-SUM(BH$7:BH9),0)</f>
      </c>
      <c r="BK9" s="118">
        <f>IF(BI9&gt;0,IF(BH9&gt;0,BI9/BH9,0),0)</f>
      </c>
      <c r="BL9" s="36">
        <v>6900</v>
      </c>
      <c r="BM9" s="172">
        <v>7618</v>
      </c>
      <c r="BN9" s="36">
        <f>IF(BM9&gt;0,SUM(BM$7:BM9)-SUM(BL$7:BL9),0)</f>
      </c>
      <c r="BO9" s="118">
        <f>IF(BM9&gt;0,IF(BL9&gt;0,BM9/BL9,0),0)</f>
      </c>
      <c r="BP9" s="36">
        <v>7100</v>
      </c>
      <c r="BQ9" s="172">
        <v>5006</v>
      </c>
      <c r="BR9" s="36">
        <f>IF(BQ9&gt;0,SUM(BQ$7:BQ9)-SUM(BP$7:BP9),0)</f>
      </c>
      <c r="BS9" s="118">
        <f>IF(BQ9&gt;0,IF(BP9&gt;0,BQ9/BP9,0),0)</f>
      </c>
      <c r="BT9" s="119">
        <f>IF(SUM(BH9,BL9,BP9)&gt;0,SUM(BH9,BL9,BP9),0)</f>
      </c>
      <c r="BU9" s="119">
        <f>IF(SUM(BI9,BM9,BQ9)&gt;0,SUM(BI9,BM9,BQ9),0)</f>
      </c>
      <c r="BV9" s="119">
        <f>IF(BU9&gt;0,SUM(BU$7:BU9)-SUM(BT$7:BT9),0)</f>
      </c>
      <c r="BW9" s="118">
        <f>IF(BU9&gt;0,IF(BT9&gt;0,BU9/BT9,0),0)</f>
      </c>
      <c r="BX9" s="1"/>
      <c r="BY9" s="98">
        <f>BY8+1</f>
      </c>
      <c r="BZ9" s="114" t="s">
        <v>41</v>
      </c>
      <c r="CA9" s="36">
        <v>3500</v>
      </c>
      <c r="CB9" s="36">
        <v>0</v>
      </c>
      <c r="CC9" s="36">
        <f>IF(CB9&gt;0,SUM(CB$7:CB9)-SUM(CA$7:CA9),0)</f>
      </c>
      <c r="CD9" s="118">
        <f>IF(CB9&gt;0,IF(CA9&gt;0,CB9/CA9,0),0)</f>
      </c>
    </row>
    <row x14ac:dyDescent="0.25" r="10" customHeight="1" ht="18.75">
      <c r="A10" s="98">
        <f>A9+1</f>
      </c>
      <c r="B10" s="117" t="s">
        <v>42</v>
      </c>
      <c r="C10" s="36"/>
      <c r="D10" s="36">
        <v>15515</v>
      </c>
      <c r="E10" s="36">
        <f>IF(D10&gt;0,SUM(D$7:D10)-SUM(C$7:C10),0)</f>
      </c>
      <c r="F10" s="118">
        <f>IF(D10&gt;0,IF(C10&gt;0,D10/C10,0),0)</f>
      </c>
      <c r="G10" s="144" t="s">
        <v>55</v>
      </c>
      <c r="H10" s="36"/>
      <c r="I10" s="36">
        <f>IF(H10&gt;0,SUM(H$7:H10)-SUM(G$7:G10),0)</f>
      </c>
      <c r="J10" s="118">
        <f>IF(H10&gt;0,IF(G10&gt;0,H10/G10,0),0)</f>
      </c>
      <c r="K10" s="36"/>
      <c r="L10" s="36">
        <v>13842</v>
      </c>
      <c r="M10" s="36">
        <f>IF(L10&gt;0,SUM(L$7:L10)-SUM(K$7:K10),0)</f>
      </c>
      <c r="N10" s="118">
        <f>IF(L10&gt;0,IF(K10&gt;0,L10/K10,0),0)</f>
      </c>
      <c r="O10" s="119">
        <f>IF(SUM(C10,G10,K10)&gt;0,SUM(C10,G10,K10),0)</f>
      </c>
      <c r="P10" s="119">
        <f>IF(SUM(D10,H10,L10)&gt;0,SUM(D10,H10,L10),0)</f>
      </c>
      <c r="Q10" s="119">
        <f>IF(P10&gt;0,SUM(P$7:P10)-SUM(O$7:O10),0)</f>
      </c>
      <c r="R10" s="118">
        <f>IF(P10&gt;0,IF(O10&gt;0,P10/O10,0),0)</f>
      </c>
      <c r="S10" s="1"/>
      <c r="T10" s="98">
        <f>T9+1</f>
      </c>
      <c r="U10" s="114" t="s">
        <v>42</v>
      </c>
      <c r="V10" s="36"/>
      <c r="W10" s="36">
        <v>10090</v>
      </c>
      <c r="X10" s="36">
        <f>IF(W10&gt;0,SUM(W$7:W10)-SUM(V$7:V10),0)</f>
      </c>
      <c r="Y10" s="118">
        <f>IF(W10&gt;0,IF(V10&gt;0,W10/V10,0),0)</f>
      </c>
      <c r="Z10" s="144" t="s">
        <v>55</v>
      </c>
      <c r="AA10" s="36"/>
      <c r="AB10" s="36">
        <f>IF(AA10&gt;0,SUM(AA$7:AA10)-SUM(Z$7:Z10),0)</f>
      </c>
      <c r="AC10" s="118">
        <f>IF(AA10&gt;0,IF(Z10&gt;0,AA10/Z10,0),0)</f>
      </c>
      <c r="AD10" s="36"/>
      <c r="AE10" s="36">
        <v>12013</v>
      </c>
      <c r="AF10" s="36">
        <f>IF(AE10&gt;0,SUM(AE$7:AE10)-SUM(AD$7:AD10),0)</f>
      </c>
      <c r="AG10" s="118">
        <f>IF(AE10&gt;0,IF(AD10&gt;0,AE10/AD10,0),0)</f>
      </c>
      <c r="AH10" s="119">
        <f>IF(SUM(V10,Z10,AD10)&gt;0,SUM(V10,Z10,AD10),0)</f>
      </c>
      <c r="AI10" s="119">
        <f>IF(SUM(W10,AA10,AE10)&gt;0,SUM(W10,AA10,AE10),0)</f>
      </c>
      <c r="AJ10" s="119">
        <f>IF(AI10&gt;0,SUM(AI$7:AI10)-SUM(AH$7:AH10),0)</f>
      </c>
      <c r="AK10" s="118">
        <f>IF(AI10&gt;0,IF(AH10&gt;0,AI10/AH10,0),0)</f>
      </c>
      <c r="AL10" s="1"/>
      <c r="AM10" s="98">
        <f>AM9+1</f>
      </c>
      <c r="AN10" s="117" t="s">
        <v>42</v>
      </c>
      <c r="AO10" s="36"/>
      <c r="AP10" s="36"/>
      <c r="AQ10" s="36">
        <f>IF(AP10&gt;0,SUM(AP$7:AP10)-SUM(AO$7:AO10),0)</f>
      </c>
      <c r="AR10" s="118">
        <f>IF(AP10&gt;0,IF(AO10&gt;0,AP10/AO10,0),0)</f>
      </c>
      <c r="AS10" s="144" t="s">
        <v>55</v>
      </c>
      <c r="AT10" s="36"/>
      <c r="AU10" s="36">
        <f>IF(AT10&gt;0,SUM(AT$7:AT10)-SUM(AS$7:AS10),0)</f>
      </c>
      <c r="AV10" s="118">
        <f>IF(AT10&gt;0,IF(AS10&gt;0,AT10/AS10,0),0)</f>
      </c>
      <c r="AW10" s="36"/>
      <c r="AX10" s="36"/>
      <c r="AY10" s="36">
        <f>IF(AX10&gt;0,SUM(AX$7:AX10)-SUM(AW$7:AW10),0)</f>
      </c>
      <c r="AZ10" s="118">
        <f>IF(AX10&gt;0,IF(AW10&gt;0,AX10/AW10,0),0)</f>
      </c>
      <c r="BA10" s="119">
        <f>IF(SUM(AO10,AS10,AW10)&gt;0,SUM(AO10,AS10,AW10),0)</f>
      </c>
      <c r="BB10" s="119">
        <f>IF(SUM(AP10,AT10,AX10)&gt;0,SUM(AP10,AT10,AX10),0)</f>
      </c>
      <c r="BC10" s="119">
        <f>IF(BB10&gt;0,SUM(BB$7:BB10)-SUM(BA$7:BA10),0)</f>
      </c>
      <c r="BD10" s="118">
        <f>IF(BB10&gt;0,IF(BA10&gt;0,BB10/BA10,0),0)</f>
      </c>
      <c r="BE10" s="1"/>
      <c r="BF10" s="98">
        <f>BF9+1</f>
      </c>
      <c r="BG10" s="117" t="s">
        <v>42</v>
      </c>
      <c r="BH10" s="36"/>
      <c r="BI10" s="36"/>
      <c r="BJ10" s="36">
        <f>IF(BI10&gt;0,SUM(BI$7:BI10)-SUM(BH$7:BH10),0)</f>
      </c>
      <c r="BK10" s="118">
        <f>IF(BI10&gt;0,IF(BH10&gt;0,BI10/BH10,0),0)</f>
      </c>
      <c r="BL10" s="36"/>
      <c r="BM10" s="173"/>
      <c r="BN10" s="36">
        <f>IF(BM10&gt;0,SUM(BM$7:BM10)-SUM(BL$7:BL10),0)</f>
      </c>
      <c r="BO10" s="118">
        <f>IF(BM10&gt;0,IF(BL10&gt;0,BM10/BL10,0),0)</f>
      </c>
      <c r="BP10" s="36"/>
      <c r="BQ10" s="173"/>
      <c r="BR10" s="36">
        <f>IF(BQ10&gt;0,SUM(BQ$7:BQ10)-SUM(BP$7:BP10),0)</f>
      </c>
      <c r="BS10" s="118">
        <f>IF(BQ10&gt;0,IF(BP10&gt;0,BQ10/BP10,0),0)</f>
      </c>
      <c r="BT10" s="119">
        <f>IF(SUM(BH10,BL10,BP10)&gt;0,SUM(BH10,BL10,BP10),0)</f>
      </c>
      <c r="BU10" s="119">
        <f>IF(SUM(BI10,BM10,BQ10)&gt;0,SUM(BI10,BM10,BQ10),0)</f>
      </c>
      <c r="BV10" s="119">
        <f>IF(BU10&gt;0,SUM(BU$7:BU10)-SUM(BT$7:BT10),0)</f>
      </c>
      <c r="BW10" s="118">
        <f>IF(BU10&gt;0,IF(BT10&gt;0,BU10/BT10,0),0)</f>
      </c>
      <c r="BX10" s="1"/>
      <c r="BY10" s="98">
        <f>BY9+1</f>
      </c>
      <c r="BZ10" s="114" t="s">
        <v>42</v>
      </c>
      <c r="CA10" s="36"/>
      <c r="CB10" s="36"/>
      <c r="CC10" s="36">
        <f>IF(CB10&gt;0,SUM(CB$7:CB10)-SUM(CA$7:CA10),0)</f>
      </c>
      <c r="CD10" s="118">
        <f>IF(CB10&gt;0,IF(CA10&gt;0,CB10/CA10,0),0)</f>
      </c>
    </row>
    <row x14ac:dyDescent="0.25" r="11" customHeight="1" ht="18.75">
      <c r="A11" s="98">
        <f>A10+1</f>
      </c>
      <c r="B11" s="117" t="s">
        <v>43</v>
      </c>
      <c r="C11" s="36"/>
      <c r="D11" s="36"/>
      <c r="E11" s="36">
        <f>IF(D11&gt;0,SUM(D$7:D11)-SUM(C$7:C11),0)</f>
      </c>
      <c r="F11" s="118">
        <f>IF(D11&gt;0,IF(C11&gt;0,D11/C11,0),0)</f>
      </c>
      <c r="G11" s="144" t="s">
        <v>55</v>
      </c>
      <c r="H11" s="36"/>
      <c r="I11" s="36">
        <f>IF(H11&gt;0,SUM(H$7:H11)-SUM(G$7:G11),0)</f>
      </c>
      <c r="J11" s="118">
        <f>IF(H11&gt;0,IF(G11&gt;0,H11/G11,0),0)</f>
      </c>
      <c r="K11" s="36"/>
      <c r="L11" s="36"/>
      <c r="M11" s="36">
        <f>IF(L11&gt;0,SUM(L$7:L11)-SUM(K$7:K11),0)</f>
      </c>
      <c r="N11" s="118">
        <f>IF(L11&gt;0,IF(K11&gt;0,L11/K11,0),0)</f>
      </c>
      <c r="O11" s="119">
        <f>IF(SUM(C11,G11,K11)&gt;0,SUM(C11,G11,K11),0)</f>
      </c>
      <c r="P11" s="119">
        <f>IF(SUM(D11,H11,L11)&gt;0,SUM(D11,H11,L11),0)</f>
      </c>
      <c r="Q11" s="119">
        <f>IF(P11&gt;0,SUM(P$7:P11)-SUM(O$7:O11),0)</f>
      </c>
      <c r="R11" s="118">
        <f>IF(P11&gt;0,IF(O11&gt;0,P11/O11,0),0)</f>
      </c>
      <c r="S11" s="1"/>
      <c r="T11" s="98">
        <f>T10+1</f>
      </c>
      <c r="U11" s="114" t="s">
        <v>43</v>
      </c>
      <c r="V11" s="36"/>
      <c r="W11" s="36">
        <v>12000</v>
      </c>
      <c r="X11" s="36">
        <f>IF(W11&gt;0,SUM(W$7:W11)-SUM(V$7:V11),0)</f>
      </c>
      <c r="Y11" s="145">
        <f>IF(W11&gt;0,IF(V11&gt;0,W11/V11,0),0)</f>
      </c>
      <c r="Z11" s="144" t="s">
        <v>55</v>
      </c>
      <c r="AA11" s="36"/>
      <c r="AB11" s="36">
        <f>IF(AA11&gt;0,SUM(AA$7:AA11)-SUM(Z$7:Z11),0)</f>
      </c>
      <c r="AC11" s="118">
        <f>IF(AA11&gt;0,IF(Z11&gt;0,AA11/Z11,0),0)</f>
      </c>
      <c r="AD11" s="36"/>
      <c r="AE11" s="36">
        <v>6020</v>
      </c>
      <c r="AF11" s="36">
        <f>IF(AE11&gt;0,SUM(AE$7:AE11)-SUM(AD$7:AD11),0)</f>
      </c>
      <c r="AG11" s="118">
        <f>IF(AE11&gt;0,IF(AD11&gt;0,AE11/AD11,0),0)</f>
      </c>
      <c r="AH11" s="119">
        <f>IF(SUM(V11,Z11,AD11)&gt;0,SUM(V11,Z11,AD11),0)</f>
      </c>
      <c r="AI11" s="119">
        <f>IF(SUM(W11,AA11,AE11)&gt;0,SUM(W11,AA11,AE11),0)</f>
      </c>
      <c r="AJ11" s="119">
        <f>IF(AI11&gt;0,SUM(AI$7:AI11)-SUM(AH$7:AH11),0)</f>
      </c>
      <c r="AK11" s="118">
        <f>IF(AI11&gt;0,IF(AH11&gt;0,AI11/AH11,0),0)</f>
      </c>
      <c r="AL11" s="1"/>
      <c r="AM11" s="98">
        <f>AM10+1</f>
      </c>
      <c r="AN11" s="117" t="s">
        <v>43</v>
      </c>
      <c r="AO11" s="36"/>
      <c r="AP11" s="36"/>
      <c r="AQ11" s="36">
        <f>IF(AP11&gt;0,SUM(AP$7:AP11)-SUM(AO$7:AO11),0)</f>
      </c>
      <c r="AR11" s="118">
        <f>IF(AP11&gt;0,IF(AO11&gt;0,AP11/AO11,0),0)</f>
      </c>
      <c r="AS11" s="144" t="s">
        <v>55</v>
      </c>
      <c r="AT11" s="36"/>
      <c r="AU11" s="36">
        <f>IF(AT11&gt;0,SUM(AT$7:AT11)-SUM(AS$7:AS11),0)</f>
      </c>
      <c r="AV11" s="118">
        <f>IF(AT11&gt;0,IF(AS11&gt;0,AT11/AS11,0),0)</f>
      </c>
      <c r="AW11" s="36"/>
      <c r="AX11" s="36"/>
      <c r="AY11" s="36">
        <f>IF(AX11&gt;0,SUM(AX$7:AX11)-SUM(AW$7:AW11),0)</f>
      </c>
      <c r="AZ11" s="118">
        <f>IF(AX11&gt;0,IF(AW11&gt;0,AX11/AW11,0),0)</f>
      </c>
      <c r="BA11" s="119">
        <f>IF(SUM(AO11,AS11,AW11)&gt;0,SUM(AO11,AS11,AW11),0)</f>
      </c>
      <c r="BB11" s="119">
        <f>IF(SUM(AP11,AT11,AX11)&gt;0,SUM(AP11,AT11,AX11),0)</f>
      </c>
      <c r="BC11" s="119">
        <f>IF(BB11&gt;0,SUM(BB$7:BB11)-SUM(BA$7:BA11),0)</f>
      </c>
      <c r="BD11" s="118">
        <f>IF(BB11&gt;0,IF(BA11&gt;0,BB11/BA11,0),0)</f>
      </c>
      <c r="BE11" s="1"/>
      <c r="BF11" s="98">
        <f>BF10+1</f>
      </c>
      <c r="BG11" s="117" t="s">
        <v>43</v>
      </c>
      <c r="BH11" s="36"/>
      <c r="BI11" s="36"/>
      <c r="BJ11" s="36">
        <f>IF(BI11&gt;0,SUM(BI$7:BI11)-SUM(BH$7:BH11),0)</f>
      </c>
      <c r="BK11" s="118">
        <f>IF(BI11&gt;0,IF(BH11&gt;0,BI11/BH11,0),0)</f>
      </c>
      <c r="BL11" s="36"/>
      <c r="BM11" s="173"/>
      <c r="BN11" s="36">
        <f>IF(BM11&gt;0,SUM(BM$7:BM11)-SUM(BL$7:BL11),0)</f>
      </c>
      <c r="BO11" s="118">
        <f>IF(BM11&gt;0,IF(BL11&gt;0,BM11/BL11,0),0)</f>
      </c>
      <c r="BP11" s="36"/>
      <c r="BQ11" s="173"/>
      <c r="BR11" s="36">
        <f>IF(BQ11&gt;0,SUM(BQ$7:BQ11)-SUM(BP$7:BP11),0)</f>
      </c>
      <c r="BS11" s="118">
        <f>IF(BQ11&gt;0,IF(BP11&gt;0,BQ11/BP11,0),0)</f>
      </c>
      <c r="BT11" s="119">
        <f>IF(SUM(BH11,BL11,BP11)&gt;0,SUM(BH11,BL11,BP11),0)</f>
      </c>
      <c r="BU11" s="119">
        <f>IF(SUM(BI11,BM11,BQ11)&gt;0,SUM(BI11,BM11,BQ11),0)</f>
      </c>
      <c r="BV11" s="119">
        <f>IF(BU11&gt;0,SUM(BU$7:BU11)-SUM(BT$7:BT11),0)</f>
      </c>
      <c r="BW11" s="118">
        <f>IF(BU11&gt;0,IF(BT11&gt;0,BU11/BT11,0),0)</f>
      </c>
      <c r="BX11" s="1"/>
      <c r="BY11" s="98">
        <f>BY10+1</f>
      </c>
      <c r="BZ11" s="114" t="s">
        <v>43</v>
      </c>
      <c r="CA11" s="36"/>
      <c r="CB11" s="36"/>
      <c r="CC11" s="36">
        <f>IF(CB11&gt;0,SUM(CB$7:CB11)-SUM(CA$7:CA11),0)</f>
      </c>
      <c r="CD11" s="118">
        <f>IF(CB11&gt;0,IF(CA11&gt;0,CB11/CA11,0),0)</f>
      </c>
    </row>
    <row x14ac:dyDescent="0.25" r="12" customHeight="1" ht="18.75">
      <c r="A12" s="98">
        <f>A11+1</f>
      </c>
      <c r="B12" s="117" t="s">
        <v>44</v>
      </c>
      <c r="C12" s="36">
        <v>19000</v>
      </c>
      <c r="D12" s="36">
        <v>8251</v>
      </c>
      <c r="E12" s="36">
        <f>IF(D12&gt;0,SUM(D$7:D12)-SUM(C$7:C12),0)</f>
      </c>
      <c r="F12" s="118">
        <f>IF(D12&gt;0,IF(C12&gt;0,D12/C12,0),0)</f>
      </c>
      <c r="G12" s="144" t="s">
        <v>55</v>
      </c>
      <c r="H12" s="36"/>
      <c r="I12" s="36">
        <f>IF(H12&gt;0,SUM(H$7:H12)-SUM(G$7:G12),0)</f>
      </c>
      <c r="J12" s="118">
        <f>IF(H12&gt;0,IF(G12&gt;0,H12/G12,0),0)</f>
      </c>
      <c r="K12" s="36">
        <v>17000</v>
      </c>
      <c r="L12" s="36">
        <v>5312</v>
      </c>
      <c r="M12" s="36">
        <f>IF(L12&gt;0,SUM(L$7:L12)-SUM(K$7:K12),0)</f>
      </c>
      <c r="N12" s="118">
        <f>IF(L12&gt;0,IF(K12&gt;0,L12/K12,0),0)</f>
      </c>
      <c r="O12" s="119">
        <f>IF(SUM(C12,G12,K12)&gt;0,SUM(C12,G12,K12),0)</f>
      </c>
      <c r="P12" s="119">
        <f>IF(SUM(D12,H12,L12)&gt;0,SUM(D12,H12,L12),0)</f>
      </c>
      <c r="Q12" s="119">
        <f>IF(P12&gt;0,SUM(P$7:P12)-SUM(O$7:O12),0)</f>
      </c>
      <c r="R12" s="118">
        <f>IF(P12&gt;0,IF(O12&gt;0,P12/O12,0),0)</f>
      </c>
      <c r="S12" s="1"/>
      <c r="T12" s="98">
        <f>T11+1</f>
      </c>
      <c r="U12" s="114" t="s">
        <v>44</v>
      </c>
      <c r="V12" s="36">
        <v>17000</v>
      </c>
      <c r="W12" s="36">
        <v>16701</v>
      </c>
      <c r="X12" s="36">
        <f>IF(W12&gt;0,SUM(W$7:W12)-SUM(V$7:V12),0)</f>
      </c>
      <c r="Y12" s="118">
        <f>IF(W12&gt;0,IF(V12&gt;0,W12/V12,0),0)</f>
      </c>
      <c r="Z12" s="144" t="s">
        <v>55</v>
      </c>
      <c r="AA12" s="36"/>
      <c r="AB12" s="36">
        <f>IF(AA12&gt;0,SUM(AA$7:AA12)-SUM(Z$7:Z12),0)</f>
      </c>
      <c r="AC12" s="118">
        <f>IF(AA12&gt;0,IF(Z12&gt;0,AA12/Z12,0),0)</f>
      </c>
      <c r="AD12" s="36">
        <v>17000</v>
      </c>
      <c r="AE12" s="36">
        <v>9380</v>
      </c>
      <c r="AF12" s="36">
        <f>IF(AE12&gt;0,SUM(AE$7:AE12)-SUM(AD$7:AD12),0)</f>
      </c>
      <c r="AG12" s="118">
        <f>IF(AE12&gt;0,IF(AD12&gt;0,AE12/AD12,0),0)</f>
      </c>
      <c r="AH12" s="119">
        <f>IF(SUM(V12,Z12,AD12)&gt;0,SUM(V12,Z12,AD12),0)</f>
      </c>
      <c r="AI12" s="119">
        <f>IF(SUM(W12,AA12,AE12)&gt;0,SUM(W12,AA12,AE12),0)</f>
      </c>
      <c r="AJ12" s="119">
        <f>IF(AI12&gt;0,SUM(AI$7:AI12)-SUM(AH$7:AH12),0)</f>
      </c>
      <c r="AK12" s="118">
        <f>IF(AI12&gt;0,IF(AH12&gt;0,AI12/AH12,0),0)</f>
      </c>
      <c r="AL12" s="1"/>
      <c r="AM12" s="98">
        <f>AM11+1</f>
      </c>
      <c r="AN12" s="117" t="s">
        <v>44</v>
      </c>
      <c r="AO12" s="36">
        <v>14000</v>
      </c>
      <c r="AP12" s="36">
        <v>18282</v>
      </c>
      <c r="AQ12" s="36">
        <f>IF(AP12&gt;0,SUM(AP$7:AP12)-SUM(AO$7:AO12),0)</f>
      </c>
      <c r="AR12" s="118">
        <f>IF(AP12&gt;0,IF(AO12&gt;0,AP12/AO12,0),0)</f>
      </c>
      <c r="AS12" s="144" t="s">
        <v>55</v>
      </c>
      <c r="AT12" s="36"/>
      <c r="AU12" s="36">
        <f>IF(AT12&gt;0,SUM(AT$7:AT12)-SUM(AS$7:AS12),0)</f>
      </c>
      <c r="AV12" s="118">
        <f>IF(AT12&gt;0,IF(AS12&gt;0,AT12/AS12,0),0)</f>
      </c>
      <c r="AW12" s="36">
        <v>13000</v>
      </c>
      <c r="AX12" s="122">
        <v>13971</v>
      </c>
      <c r="AY12" s="36">
        <f>IF(AX12&gt;0,SUM(AX$7:AX12)-SUM(AW$7:AW12),0)</f>
      </c>
      <c r="AZ12" s="118">
        <f>IF(AX12&gt;0,IF(AW12&gt;0,AX12/AW12,0),0)</f>
      </c>
      <c r="BA12" s="119">
        <f>IF(SUM(AO12,AS12,AW12)&gt;0,SUM(AO12,AS12,AW12),0)</f>
      </c>
      <c r="BB12" s="119">
        <f>IF(SUM(AP12,AT12,AX12)&gt;0,SUM(AP12,AT12,AX12),0)</f>
      </c>
      <c r="BC12" s="119">
        <f>IF(BB12&gt;0,SUM(BB$7:BB12)-SUM(BA$7:BA12),0)</f>
      </c>
      <c r="BD12" s="118">
        <f>IF(BB12&gt;0,IF(BA12&gt;0,BB12/BA12,0),0)</f>
      </c>
      <c r="BE12" s="1"/>
      <c r="BF12" s="98">
        <f>BF11+1</f>
      </c>
      <c r="BG12" s="117" t="s">
        <v>44</v>
      </c>
      <c r="BH12" s="36">
        <v>20000</v>
      </c>
      <c r="BI12" s="36">
        <v>23239</v>
      </c>
      <c r="BJ12" s="36">
        <f>IF(BI12&gt;0,SUM(BI$7:BI12)-SUM(BH$7:BH12),0)</f>
      </c>
      <c r="BK12" s="118">
        <f>IF(BI12&gt;0,IF(BH12&gt;0,BI12/BH12,0),0)</f>
      </c>
      <c r="BL12" s="36">
        <v>6900</v>
      </c>
      <c r="BM12" s="173">
        <v>9020</v>
      </c>
      <c r="BN12" s="36">
        <f>IF(BM12&gt;0,SUM(BM$7:BM12)-SUM(BL$7:BL12),0)</f>
      </c>
      <c r="BO12" s="118">
        <f>IF(BM12&gt;0,IF(BL12&gt;0,BM12/BL12,0),0)</f>
      </c>
      <c r="BP12" s="36">
        <v>7100</v>
      </c>
      <c r="BQ12" s="172">
        <v>4166</v>
      </c>
      <c r="BR12" s="36">
        <f>IF(BQ12&gt;0,SUM(BQ$7:BQ12)-SUM(BP$7:BP12),0)</f>
      </c>
      <c r="BS12" s="118">
        <f>IF(BQ12&gt;0,IF(BP12&gt;0,BQ12/BP12,0),0)</f>
      </c>
      <c r="BT12" s="119">
        <f>IF(SUM(BH12,BL12,BP12)&gt;0,SUM(BH12,BL12,BP12),0)</f>
      </c>
      <c r="BU12" s="119">
        <f>IF(SUM(BI12,BM12,BQ12)&gt;0,SUM(BI12,BM12,BQ12),0)</f>
      </c>
      <c r="BV12" s="119">
        <f>IF(BU12&gt;0,SUM(BU$7:BU12)-SUM(BT$7:BT12),0)</f>
      </c>
      <c r="BW12" s="118">
        <f>IF(BU12&gt;0,IF(BT12&gt;0,BU12/BT12,0),0)</f>
      </c>
      <c r="BX12" s="1"/>
      <c r="BY12" s="98">
        <f>BY11+1</f>
      </c>
      <c r="BZ12" s="114" t="s">
        <v>44</v>
      </c>
      <c r="CA12" s="36">
        <v>3500</v>
      </c>
      <c r="CB12" s="36">
        <v>4914</v>
      </c>
      <c r="CC12" s="36">
        <f>IF(CB12&gt;0,SUM(CB$7:CB12)-SUM(CA$7:CA12),0)</f>
      </c>
      <c r="CD12" s="118">
        <f>IF(CB12&gt;0,IF(CA12&gt;0,CB12/CA12,0),0)</f>
      </c>
    </row>
    <row x14ac:dyDescent="0.25" r="13" customHeight="1" ht="18.75">
      <c r="A13" s="98">
        <f>A12+1</f>
      </c>
      <c r="B13" s="117" t="s">
        <v>45</v>
      </c>
      <c r="C13" s="36">
        <v>19000</v>
      </c>
      <c r="D13" s="36">
        <v>16673</v>
      </c>
      <c r="E13" s="36">
        <f>IF(D13&gt;0,SUM(D$7:D13)-SUM(C$7:C13),0)</f>
      </c>
      <c r="F13" s="118">
        <f>IF(D13&gt;0,IF(C13&gt;0,D13/C13,0),0)</f>
      </c>
      <c r="G13" s="144" t="s">
        <v>55</v>
      </c>
      <c r="H13" s="36"/>
      <c r="I13" s="36">
        <f>IF(H13&gt;0,SUM(H$7:H13)-SUM(G$7:G13),0)</f>
      </c>
      <c r="J13" s="118">
        <f>IF(H13&gt;0,IF(G13&gt;0,H13/G13,0),0)</f>
      </c>
      <c r="K13" s="36">
        <v>17000</v>
      </c>
      <c r="L13" s="36">
        <v>14822</v>
      </c>
      <c r="M13" s="36">
        <f>IF(L13&gt;0,SUM(L$7:L13)-SUM(K$7:K13),0)</f>
      </c>
      <c r="N13" s="118">
        <f>IF(L13&gt;0,IF(K13&gt;0,L13/K13,0),0)</f>
      </c>
      <c r="O13" s="119">
        <f>IF(SUM(C13,G13,K13)&gt;0,SUM(C13,G13,K13),0)</f>
      </c>
      <c r="P13" s="119">
        <f>IF(SUM(D13,H13,L13)&gt;0,SUM(D13,H13,L13),0)</f>
      </c>
      <c r="Q13" s="119">
        <f>IF(P13&gt;0,SUM(P$7:P13)-SUM(O$7:O13),0)</f>
      </c>
      <c r="R13" s="118">
        <f>IF(P13&gt;0,IF(O13&gt;0,P13/O13,0),0)</f>
      </c>
      <c r="S13" s="1"/>
      <c r="T13" s="98">
        <f>T12+1</f>
      </c>
      <c r="U13" s="114" t="s">
        <v>45</v>
      </c>
      <c r="V13" s="36">
        <v>17000</v>
      </c>
      <c r="W13" s="36">
        <v>11616</v>
      </c>
      <c r="X13" s="36">
        <f>IF(W13&gt;0,SUM(W$7:W13)-SUM(V$7:V13),0)</f>
      </c>
      <c r="Y13" s="118">
        <f>IF(W13&gt;0,IF(V13&gt;0,W13/V13,0),0)</f>
      </c>
      <c r="Z13" s="144" t="s">
        <v>55</v>
      </c>
      <c r="AA13" s="36"/>
      <c r="AB13" s="36">
        <f>IF(AA13&gt;0,SUM(AA$7:AA13)-SUM(Z$7:Z13),0)</f>
      </c>
      <c r="AC13" s="118">
        <f>IF(AA13&gt;0,IF(Z13&gt;0,AA13/Z13,0),0)</f>
      </c>
      <c r="AD13" s="36">
        <v>17000</v>
      </c>
      <c r="AE13" s="36">
        <v>12885</v>
      </c>
      <c r="AF13" s="36">
        <f>IF(AE13&gt;0,SUM(AE$7:AE13)-SUM(AD$7:AD13),0)</f>
      </c>
      <c r="AG13" s="118">
        <f>IF(AE13&gt;0,IF(AD13&gt;0,AE13/AD13,0),0)</f>
      </c>
      <c r="AH13" s="119">
        <f>IF(SUM(V13,Z13,AD13)&gt;0,SUM(V13,Z13,AD13),0)</f>
      </c>
      <c r="AI13" s="119">
        <f>IF(SUM(W13,AA13,AE13)&gt;0,SUM(W13,AA13,AE13),0)</f>
      </c>
      <c r="AJ13" s="119">
        <f>IF(AI13&gt;0,SUM(AI$7:AI13)-SUM(AH$7:AH13),0)</f>
      </c>
      <c r="AK13" s="118">
        <f>IF(AI13&gt;0,IF(AH13&gt;0,AI13/AH13,0),0)</f>
      </c>
      <c r="AL13" s="1"/>
      <c r="AM13" s="98">
        <f>AM12+1</f>
      </c>
      <c r="AN13" s="117" t="s">
        <v>45</v>
      </c>
      <c r="AO13" s="36">
        <v>14000</v>
      </c>
      <c r="AP13" s="36">
        <v>17265</v>
      </c>
      <c r="AQ13" s="36">
        <f>IF(AP13&gt;0,SUM(AP$7:AP13)-SUM(AO$7:AO13),0)</f>
      </c>
      <c r="AR13" s="118">
        <f>IF(AP13&gt;0,IF(AO13&gt;0,AP13/AO13,0),0)</f>
      </c>
      <c r="AS13" s="144" t="s">
        <v>55</v>
      </c>
      <c r="AT13" s="36"/>
      <c r="AU13" s="36">
        <f>IF(AT13&gt;0,SUM(AT$7:AT13)-SUM(AS$7:AS13),0)</f>
      </c>
      <c r="AV13" s="118">
        <f>IF(AT13&gt;0,IF(AS13&gt;0,AT13/AS13,0),0)</f>
      </c>
      <c r="AW13" s="36">
        <v>13000</v>
      </c>
      <c r="AX13" s="36">
        <v>12109</v>
      </c>
      <c r="AY13" s="36">
        <f>IF(AX13&gt;0,SUM(AX$7:AX13)-SUM(AW$7:AW13),0)</f>
      </c>
      <c r="AZ13" s="118">
        <f>IF(AX13&gt;0,IF(AW13&gt;0,AX13/AW13,0),0)</f>
      </c>
      <c r="BA13" s="119">
        <f>IF(SUM(AO13,AS13,AW13)&gt;0,SUM(AO13,AS13,AW13),0)</f>
      </c>
      <c r="BB13" s="119">
        <f>IF(SUM(AP13,AT13,AX13)&gt;0,SUM(AP13,AT13,AX13),0)</f>
      </c>
      <c r="BC13" s="119">
        <f>IF(BB13&gt;0,SUM(BB$7:BB13)-SUM(BA$7:BA13),0)</f>
      </c>
      <c r="BD13" s="118">
        <f>IF(BB13&gt;0,IF(BA13&gt;0,BB13/BA13,0),0)</f>
      </c>
      <c r="BE13" s="1"/>
      <c r="BF13" s="98">
        <f>BF12+1</f>
      </c>
      <c r="BG13" s="117" t="s">
        <v>45</v>
      </c>
      <c r="BH13" s="36">
        <v>20000</v>
      </c>
      <c r="BI13" s="36">
        <v>20108</v>
      </c>
      <c r="BJ13" s="36">
        <f>IF(BI13&gt;0,SUM(BI$7:BI13)-SUM(BH$7:BH13),0)</f>
      </c>
      <c r="BK13" s="118">
        <f>IF(BI13&gt;0,IF(BH13&gt;0,BI13/BH13,0),0)</f>
      </c>
      <c r="BL13" s="36">
        <v>6900</v>
      </c>
      <c r="BM13" s="173">
        <v>9271</v>
      </c>
      <c r="BN13" s="36">
        <f>IF(BM13&gt;0,SUM(BM$7:BM13)-SUM(BL$7:BL13),0)</f>
      </c>
      <c r="BO13" s="118">
        <f>IF(BM13&gt;0,IF(BL13&gt;0,BM13/BL13,0),0)</f>
      </c>
      <c r="BP13" s="36">
        <v>7100</v>
      </c>
      <c r="BQ13" s="173">
        <v>10528</v>
      </c>
      <c r="BR13" s="36">
        <f>IF(BQ13&gt;0,SUM(BQ$7:BQ13)-SUM(BP$7:BP13),0)</f>
      </c>
      <c r="BS13" s="118">
        <f>IF(BQ13&gt;0,IF(BP13&gt;0,BQ13/BP13,0),0)</f>
      </c>
      <c r="BT13" s="119">
        <f>IF(SUM(BH13,BL13,BP13)&gt;0,SUM(BH13,BL13,BP13),0)</f>
      </c>
      <c r="BU13" s="119">
        <f>IF(SUM(BI13,BM13,BQ13)&gt;0,SUM(BI13,BM13,BQ13),0)</f>
      </c>
      <c r="BV13" s="119">
        <f>IF(BU13&gt;0,SUM(BU$7:BU13)-SUM(BT$7:BT13),0)</f>
      </c>
      <c r="BW13" s="118">
        <f>IF(BU13&gt;0,IF(BT13&gt;0,BU13/BT13,0),0)</f>
      </c>
      <c r="BX13" s="1"/>
      <c r="BY13" s="98">
        <f>BY12+1</f>
      </c>
      <c r="BZ13" s="114" t="s">
        <v>45</v>
      </c>
      <c r="CA13" s="36">
        <v>3500</v>
      </c>
      <c r="CB13" s="36">
        <v>4526</v>
      </c>
      <c r="CC13" s="36">
        <f>IF(CB13&gt;0,SUM(CB$7:CB13)-SUM(CA$7:CA13),0)</f>
      </c>
      <c r="CD13" s="118">
        <f>IF(CB13&gt;0,IF(CA13&gt;0,CB13/CA13,0),0)</f>
      </c>
    </row>
    <row x14ac:dyDescent="0.25" r="14" customHeight="1" ht="18.75">
      <c r="A14" s="98">
        <f>A13+1</f>
      </c>
      <c r="B14" s="117" t="s">
        <v>46</v>
      </c>
      <c r="C14" s="36">
        <v>19000</v>
      </c>
      <c r="D14" s="36">
        <v>36168</v>
      </c>
      <c r="E14" s="36">
        <f>IF(D14&gt;0,SUM(D$7:D14)-SUM(C$7:C14),0)</f>
      </c>
      <c r="F14" s="118">
        <f>IF(D14&gt;0,IF(C14&gt;0,D14/C14,0),0)</f>
      </c>
      <c r="G14" s="144" t="s">
        <v>55</v>
      </c>
      <c r="H14" s="36"/>
      <c r="I14" s="36">
        <f>IF(H14&gt;0,SUM(H$7:H14)-SUM(G$7:G14),0)</f>
      </c>
      <c r="J14" s="118">
        <f>IF(H14&gt;0,IF(G14&gt;0,H14/G14,0),0)</f>
      </c>
      <c r="K14" s="36">
        <v>17000</v>
      </c>
      <c r="L14" s="36">
        <v>10792</v>
      </c>
      <c r="M14" s="36">
        <f>IF(L14&gt;0,SUM(L$7:L14)-SUM(K$7:K14),0)</f>
      </c>
      <c r="N14" s="118">
        <f>IF(L14&gt;0,IF(K14&gt;0,L14/K14,0),0)</f>
      </c>
      <c r="O14" s="119">
        <f>IF(SUM(C14,G14,K14)&gt;0,SUM(C14,G14,K14),0)</f>
      </c>
      <c r="P14" s="119">
        <f>IF(SUM(D14,H14,L14)&gt;0,SUM(D14,H14,L14),0)</f>
      </c>
      <c r="Q14" s="119">
        <f>IF(P14&gt;0,SUM(P$7:P14)-SUM(O$7:O14),0)</f>
      </c>
      <c r="R14" s="118">
        <f>IF(P14&gt;0,IF(O14&gt;0,P14/O14,0),0)</f>
      </c>
      <c r="S14" s="1"/>
      <c r="T14" s="98">
        <f>T13+1</f>
      </c>
      <c r="U14" s="114" t="s">
        <v>46</v>
      </c>
      <c r="V14" s="36">
        <v>17000</v>
      </c>
      <c r="W14" s="36">
        <v>17055</v>
      </c>
      <c r="X14" s="36">
        <f>IF(W14&gt;0,SUM(W$7:W14)-SUM(V$7:V14),0)</f>
      </c>
      <c r="Y14" s="118">
        <f>IF(W14&gt;0,IF(V14&gt;0,W14/V14,0),0)</f>
      </c>
      <c r="Z14" s="144" t="s">
        <v>55</v>
      </c>
      <c r="AA14" s="36"/>
      <c r="AB14" s="36">
        <f>IF(AA14&gt;0,SUM(AA$7:AA14)-SUM(Z$7:Z14),0)</f>
      </c>
      <c r="AC14" s="118">
        <f>IF(AA14&gt;0,IF(Z14&gt;0,AA14/Z14,0),0)</f>
      </c>
      <c r="AD14" s="36">
        <v>17000</v>
      </c>
      <c r="AE14" s="36">
        <v>16602</v>
      </c>
      <c r="AF14" s="36">
        <f>IF(AE14&gt;0,SUM(AE$7:AE14)-SUM(AD$7:AD14),0)</f>
      </c>
      <c r="AG14" s="118">
        <f>IF(AE14&gt;0,IF(AD14&gt;0,AE14/AD14,0),0)</f>
      </c>
      <c r="AH14" s="119">
        <f>IF(SUM(V14,Z14,AD14)&gt;0,SUM(V14,Z14,AD14),0)</f>
      </c>
      <c r="AI14" s="119">
        <f>IF(SUM(W14,AA14,AE14)&gt;0,SUM(W14,AA14,AE14),0)</f>
      </c>
      <c r="AJ14" s="119">
        <f>IF(AI14&gt;0,SUM(AI$7:AI14)-SUM(AH$7:AH14),0)</f>
      </c>
      <c r="AK14" s="118">
        <f>IF(AI14&gt;0,IF(AH14&gt;0,AI14/AH14,0),0)</f>
      </c>
      <c r="AL14" s="1"/>
      <c r="AM14" s="98">
        <f>AM13+1</f>
      </c>
      <c r="AN14" s="117" t="s">
        <v>46</v>
      </c>
      <c r="AO14" s="36">
        <v>14000</v>
      </c>
      <c r="AP14" s="36">
        <v>17940</v>
      </c>
      <c r="AQ14" s="36">
        <f>IF(AP14&gt;0,SUM(AP$7:AP14)-SUM(AO$7:AO14),0)</f>
      </c>
      <c r="AR14" s="118">
        <f>IF(AP14&gt;0,IF(AO14&gt;0,AP14/AO14,0),0)</f>
      </c>
      <c r="AS14" s="144" t="s">
        <v>55</v>
      </c>
      <c r="AT14" s="36"/>
      <c r="AU14" s="36">
        <f>IF(AT14&gt;0,SUM(AT$7:AT14)-SUM(AS$7:AS14),0)</f>
      </c>
      <c r="AV14" s="118">
        <f>IF(AT14&gt;0,IF(AS14&gt;0,AT14/AS14,0),0)</f>
      </c>
      <c r="AW14" s="36">
        <v>13000</v>
      </c>
      <c r="AX14" s="36">
        <v>11705</v>
      </c>
      <c r="AY14" s="36">
        <f>IF(AX14&gt;0,SUM(AX$7:AX14)-SUM(AW$7:AW14),0)</f>
      </c>
      <c r="AZ14" s="118">
        <f>IF(AX14&gt;0,IF(AW14&gt;0,AX14/AW14,0),0)</f>
      </c>
      <c r="BA14" s="119">
        <f>IF(SUM(AO14,AS14,AW14)&gt;0,SUM(AO14,AS14,AW14),0)</f>
      </c>
      <c r="BB14" s="119">
        <f>IF(SUM(AP14,AT14,AX14)&gt;0,SUM(AP14,AT14,AX14),0)</f>
      </c>
      <c r="BC14" s="119">
        <f>IF(BB14&gt;0,SUM(BB$7:BB14)-SUM(BA$7:BA14),0)</f>
      </c>
      <c r="BD14" s="118">
        <f>IF(BB14&gt;0,IF(BA14&gt;0,BB14/BA14,0),0)</f>
      </c>
      <c r="BE14" s="1"/>
      <c r="BF14" s="98">
        <f>BF13+1</f>
      </c>
      <c r="BG14" s="117" t="s">
        <v>46</v>
      </c>
      <c r="BH14" s="36">
        <v>20000</v>
      </c>
      <c r="BI14" s="36">
        <v>20651</v>
      </c>
      <c r="BJ14" s="36">
        <f>IF(BI14&gt;0,SUM(BI$7:BI14)-SUM(BH$7:BH14),0)</f>
      </c>
      <c r="BK14" s="118">
        <f>IF(BI14&gt;0,IF(BH14&gt;0,BI14/BH14,0),0)</f>
      </c>
      <c r="BL14" s="36">
        <v>6900</v>
      </c>
      <c r="BM14" s="173">
        <v>9622</v>
      </c>
      <c r="BN14" s="36">
        <f>IF(BM14&gt;0,SUM(BM$7:BM14)-SUM(BL$7:BL14),0)</f>
      </c>
      <c r="BO14" s="118">
        <f>IF(BM14&gt;0,IF(BL14&gt;0,BM14/BL14,0),0)</f>
      </c>
      <c r="BP14" s="36">
        <v>7100</v>
      </c>
      <c r="BQ14" s="173">
        <v>7843</v>
      </c>
      <c r="BR14" s="36">
        <f>IF(BQ14&gt;0,SUM(BQ$7:BQ14)-SUM(BP$7:BP14),0)</f>
      </c>
      <c r="BS14" s="118">
        <f>IF(BQ14&gt;0,IF(BP14&gt;0,BQ14/BP14,0),0)</f>
      </c>
      <c r="BT14" s="119">
        <f>IF(SUM(BH14,BL14,BP14)&gt;0,SUM(BH14,BL14,BP14),0)</f>
      </c>
      <c r="BU14" s="119">
        <f>IF(SUM(BI14,BM14,BQ14)&gt;0,SUM(BI14,BM14,BQ14),0)</f>
      </c>
      <c r="BV14" s="119">
        <f>IF(BU14&gt;0,SUM(BU$7:BU14)-SUM(BT$7:BT14),0)</f>
      </c>
      <c r="BW14" s="118">
        <f>IF(BU14&gt;0,IF(BT14&gt;0,BU14/BT14,0),0)</f>
      </c>
      <c r="BX14" s="1"/>
      <c r="BY14" s="98">
        <f>BY13+1</f>
      </c>
      <c r="BZ14" s="114" t="s">
        <v>46</v>
      </c>
      <c r="CA14" s="36">
        <v>3500</v>
      </c>
      <c r="CB14" s="36">
        <v>10274</v>
      </c>
      <c r="CC14" s="36">
        <f>IF(CB14&gt;0,SUM(CB$7:CB14)-SUM(CA$7:CA14),0)</f>
      </c>
      <c r="CD14" s="118">
        <f>IF(CB14&gt;0,IF(CA14&gt;0,CB14/CA14,0),0)</f>
      </c>
    </row>
    <row x14ac:dyDescent="0.25" r="15" customHeight="1" ht="18.75">
      <c r="A15" s="98">
        <f>A14+1</f>
      </c>
      <c r="B15" s="117" t="s">
        <v>40</v>
      </c>
      <c r="C15" s="36">
        <v>19000</v>
      </c>
      <c r="D15" s="36">
        <v>17935</v>
      </c>
      <c r="E15" s="36">
        <f>IF(D15&gt;0,SUM(D$7:D15)-SUM(C$7:C15),0)</f>
      </c>
      <c r="F15" s="118">
        <f>IF(D15&gt;0,IF(C15&gt;0,D15/C15,0),0)</f>
      </c>
      <c r="G15" s="144" t="s">
        <v>55</v>
      </c>
      <c r="H15" s="36"/>
      <c r="I15" s="36">
        <f>IF(H15&gt;0,SUM(H$7:H15)-SUM(G$7:G15),0)</f>
      </c>
      <c r="J15" s="118">
        <f>IF(H15&gt;0,IF(G15&gt;0,H15/G15,0),0)</f>
      </c>
      <c r="K15" s="36">
        <v>17000</v>
      </c>
      <c r="L15" s="36">
        <v>9861</v>
      </c>
      <c r="M15" s="36">
        <f>IF(L15&gt;0,SUM(L$7:L15)-SUM(K$7:K15),0)</f>
      </c>
      <c r="N15" s="118">
        <f>IF(L15&gt;0,IF(K15&gt;0,L15/K15,0),0)</f>
      </c>
      <c r="O15" s="119">
        <f>IF(SUM(C15,G15,K15)&gt;0,SUM(C15,G15,K15),0)</f>
      </c>
      <c r="P15" s="119">
        <f>IF(SUM(D15,H15,L15)&gt;0,SUM(D15,H15,L15),0)</f>
      </c>
      <c r="Q15" s="119">
        <f>IF(P15&gt;0,SUM(P$7:P15)-SUM(O$7:O15),0)</f>
      </c>
      <c r="R15" s="118">
        <f>IF(P15&gt;0,IF(O15&gt;0,P15/O15,0),0)</f>
      </c>
      <c r="S15" s="1"/>
      <c r="T15" s="98">
        <f>T14+1</f>
      </c>
      <c r="U15" s="114" t="s">
        <v>40</v>
      </c>
      <c r="V15" s="36">
        <v>17000</v>
      </c>
      <c r="W15" s="36">
        <v>18143</v>
      </c>
      <c r="X15" s="36">
        <f>IF(W15&gt;0,SUM(W$7:W15)-SUM(V$7:V15),0)</f>
      </c>
      <c r="Y15" s="118">
        <f>IF(W15&gt;0,IF(V15&gt;0,W15/V15,0),0)</f>
      </c>
      <c r="Z15" s="144" t="s">
        <v>55</v>
      </c>
      <c r="AA15" s="36"/>
      <c r="AB15" s="36">
        <f>IF(AA15&gt;0,SUM(AA$7:AA15)-SUM(Z$7:Z15),0)</f>
      </c>
      <c r="AC15" s="118">
        <f>IF(AA15&gt;0,IF(Z15&gt;0,AA15/Z15,0),0)</f>
      </c>
      <c r="AD15" s="36">
        <v>17000</v>
      </c>
      <c r="AE15" s="36">
        <v>14384</v>
      </c>
      <c r="AF15" s="36">
        <f>IF(AE15&gt;0,SUM(AE$7:AE15)-SUM(AD$7:AD15),0)</f>
      </c>
      <c r="AG15" s="118">
        <f>IF(AE15&gt;0,IF(AD15&gt;0,AE15/AD15,0),0)</f>
      </c>
      <c r="AH15" s="119">
        <f>IF(SUM(V15,Z15,AD15)&gt;0,SUM(V15,Z15,AD15),0)</f>
      </c>
      <c r="AI15" s="119">
        <f>IF(SUM(W15,AA15,AE15)&gt;0,SUM(W15,AA15,AE15),0)</f>
      </c>
      <c r="AJ15" s="119">
        <f>IF(AI15&gt;0,SUM(AI$7:AI15)-SUM(AH$7:AH15),0)</f>
      </c>
      <c r="AK15" s="118">
        <f>IF(AI15&gt;0,IF(AH15&gt;0,AI15/AH15,0),0)</f>
      </c>
      <c r="AL15" s="1"/>
      <c r="AM15" s="98">
        <f>AM14+1</f>
      </c>
      <c r="AN15" s="117" t="s">
        <v>40</v>
      </c>
      <c r="AO15" s="36">
        <v>14000</v>
      </c>
      <c r="AP15" s="36">
        <v>17143</v>
      </c>
      <c r="AQ15" s="36">
        <f>IF(AP15&gt;0,SUM(AP$7:AP15)-SUM(AO$7:AO15),0)</f>
      </c>
      <c r="AR15" s="118">
        <f>IF(AP15&gt;0,IF(AO15&gt;0,AP15/AO15,0),0)</f>
      </c>
      <c r="AS15" s="144" t="s">
        <v>55</v>
      </c>
      <c r="AT15" s="122"/>
      <c r="AU15" s="36">
        <f>IF(AT15&gt;0,SUM(AT$7:AT15)-SUM(AS$7:AS15),0)</f>
      </c>
      <c r="AV15" s="118">
        <f>IF(AT15&gt;0,IF(AS15&gt;0,AT15/AS15,0),0)</f>
      </c>
      <c r="AW15" s="36">
        <v>13000</v>
      </c>
      <c r="AX15" s="122">
        <v>13275</v>
      </c>
      <c r="AY15" s="36">
        <f>IF(AX15&gt;0,SUM(AX$7:AX15)-SUM(AW$7:AW15),0)</f>
      </c>
      <c r="AZ15" s="118">
        <f>IF(AX15&gt;0,IF(AW15&gt;0,AX15/AW15,0),0)</f>
      </c>
      <c r="BA15" s="119">
        <f>IF(SUM(AO15,AS15,AW15)&gt;0,SUM(AO15,AS15,AW15),0)</f>
      </c>
      <c r="BB15" s="119">
        <f>IF(SUM(AP15,AT15,AX15)&gt;0,SUM(AP15,AT15,AX15),0)</f>
      </c>
      <c r="BC15" s="119">
        <f>IF(BB15&gt;0,SUM(BB$7:BB15)-SUM(BA$7:BA15),0)</f>
      </c>
      <c r="BD15" s="118">
        <f>IF(BB15&gt;0,IF(BA15&gt;0,BB15/BA15,0),0)</f>
      </c>
      <c r="BE15" s="1"/>
      <c r="BF15" s="98">
        <f>BF14+1</f>
      </c>
      <c r="BG15" s="117" t="s">
        <v>40</v>
      </c>
      <c r="BH15" s="36">
        <v>20000</v>
      </c>
      <c r="BI15" s="36">
        <v>24203</v>
      </c>
      <c r="BJ15" s="36">
        <f>IF(BI15&gt;0,SUM(BI$7:BI15)-SUM(BH$7:BH15),0)</f>
      </c>
      <c r="BK15" s="118">
        <f>IF(BI15&gt;0,IF(BH15&gt;0,BI15/BH15,0),0)</f>
      </c>
      <c r="BL15" s="36">
        <v>6900</v>
      </c>
      <c r="BM15" s="172">
        <v>6219</v>
      </c>
      <c r="BN15" s="36">
        <f>IF(BM15&gt;0,SUM(BM$7:BM15)-SUM(BL$7:BL15),0)</f>
      </c>
      <c r="BO15" s="118">
        <f>IF(BM15&gt;0,IF(BL15&gt;0,BM15/BL15,0),0)</f>
      </c>
      <c r="BP15" s="36">
        <v>7100</v>
      </c>
      <c r="BQ15" s="172">
        <v>8268</v>
      </c>
      <c r="BR15" s="36">
        <f>IF(BQ15&gt;0,SUM(BQ$7:BQ15)-SUM(BP$7:BP15),0)</f>
      </c>
      <c r="BS15" s="118">
        <f>IF(BQ15&gt;0,IF(BP15&gt;0,BQ15/BP15,0),0)</f>
      </c>
      <c r="BT15" s="119">
        <f>IF(SUM(BH15,BL15,BP15)&gt;0,SUM(BH15,BL15,BP15),0)</f>
      </c>
      <c r="BU15" s="119">
        <f>IF(SUM(BI15,BM15,BQ15)&gt;0,SUM(BI15,BM15,BQ15),0)</f>
      </c>
      <c r="BV15" s="119">
        <f>IF(BU15&gt;0,SUM(BU$7:BU15)-SUM(BT$7:BT15),0)</f>
      </c>
      <c r="BW15" s="118">
        <f>IF(BU15&gt;0,IF(BT15&gt;0,BU15/BT15,0),0)</f>
      </c>
      <c r="BX15" s="1"/>
      <c r="BY15" s="98">
        <f>BY14+1</f>
      </c>
      <c r="BZ15" s="114" t="s">
        <v>40</v>
      </c>
      <c r="CA15" s="36">
        <v>3500</v>
      </c>
      <c r="CB15" s="36">
        <v>1</v>
      </c>
      <c r="CC15" s="36">
        <f>IF(CB15&gt;0,SUM(CB$7:CB15)-SUM(CA$7:CA15),0)</f>
      </c>
      <c r="CD15" s="118">
        <f>IF(CB15&gt;0,IF(CA15&gt;0,CB15/CA15,0),0)</f>
      </c>
    </row>
    <row x14ac:dyDescent="0.25" r="16" customHeight="1" ht="18.75">
      <c r="A16" s="98">
        <f>A15+1</f>
      </c>
      <c r="B16" s="117" t="s">
        <v>41</v>
      </c>
      <c r="C16" s="36">
        <v>19000</v>
      </c>
      <c r="D16" s="36">
        <v>20581</v>
      </c>
      <c r="E16" s="36">
        <f>IF(D16&gt;0,SUM(D$7:D16)-SUM(C$7:C16),0)</f>
      </c>
      <c r="F16" s="118">
        <f>IF(D16&gt;0,IF(C16&gt;0,D16/C16,0),0)</f>
      </c>
      <c r="G16" s="144" t="s">
        <v>55</v>
      </c>
      <c r="H16" s="36"/>
      <c r="I16" s="36">
        <f>IF(H16&gt;0,SUM(H$7:H16)-SUM(G$7:G16),0)</f>
      </c>
      <c r="J16" s="118">
        <f>IF(H16&gt;0,IF(G16&gt;0,H16/G16,0),0)</f>
      </c>
      <c r="K16" s="36">
        <v>17000</v>
      </c>
      <c r="L16" s="36">
        <v>14402</v>
      </c>
      <c r="M16" s="36">
        <f>IF(L16&gt;0,SUM(L$7:L16)-SUM(K$7:K16),0)</f>
      </c>
      <c r="N16" s="118">
        <f>IF(L16&gt;0,IF(K16&gt;0,L16/K16,0),0)</f>
      </c>
      <c r="O16" s="119">
        <f>IF(SUM(C16,G16,K16)&gt;0,SUM(C16,G16,K16),0)</f>
      </c>
      <c r="P16" s="119">
        <f>IF(SUM(D16,H16,L16)&gt;0,SUM(D16,H16,L16),0)</f>
      </c>
      <c r="Q16" s="119">
        <f>IF(P16&gt;0,SUM(P$7:P16)-SUM(O$7:O16),0)</f>
      </c>
      <c r="R16" s="118">
        <f>IF(P16&gt;0,IF(O16&gt;0,P16/O16,0),0)</f>
      </c>
      <c r="S16" s="1"/>
      <c r="T16" s="98">
        <f>T15+1</f>
      </c>
      <c r="U16" s="114" t="s">
        <v>41</v>
      </c>
      <c r="V16" s="36">
        <v>17000</v>
      </c>
      <c r="W16" s="36">
        <v>12490</v>
      </c>
      <c r="X16" s="36">
        <f>IF(W16&gt;0,SUM(W$7:W16)-SUM(V$7:V16),0)</f>
      </c>
      <c r="Y16" s="118">
        <f>IF(W16&gt;0,IF(V16&gt;0,W16/V16,0),0)</f>
      </c>
      <c r="Z16" s="144" t="s">
        <v>55</v>
      </c>
      <c r="AA16" s="36"/>
      <c r="AB16" s="36">
        <f>IF(AA16&gt;0,SUM(AA$7:AA16)-SUM(Z$7:Z16),0)</f>
      </c>
      <c r="AC16" s="118">
        <f>IF(AA16&gt;0,IF(Z16&gt;0,AA16/Z16,0),0)</f>
      </c>
      <c r="AD16" s="36">
        <v>17000</v>
      </c>
      <c r="AE16" s="36">
        <v>12475</v>
      </c>
      <c r="AF16" s="36">
        <f>IF(AE16&gt;0,SUM(AE$7:AE16)-SUM(AD$7:AD16),0)</f>
      </c>
      <c r="AG16" s="118">
        <f>IF(AE16&gt;0,IF(AD16&gt;0,AE16/AD16,0),0)</f>
      </c>
      <c r="AH16" s="119">
        <f>IF(SUM(V16,Z16,AD16)&gt;0,SUM(V16,Z16,AD16),0)</f>
      </c>
      <c r="AI16" s="119">
        <f>IF(SUM(W16,AA16,AE16)&gt;0,SUM(W16,AA16,AE16),0)</f>
      </c>
      <c r="AJ16" s="119">
        <f>IF(AI16&gt;0,SUM(AI$7:AI16)-SUM(AH$7:AH16),0)</f>
      </c>
      <c r="AK16" s="118">
        <f>IF(AI16&gt;0,IF(AH16&gt;0,AI16/AH16,0),0)</f>
      </c>
      <c r="AL16" s="1"/>
      <c r="AM16" s="98">
        <f>AM15+1</f>
      </c>
      <c r="AN16" s="117" t="s">
        <v>41</v>
      </c>
      <c r="AO16" s="36">
        <v>14000</v>
      </c>
      <c r="AP16" s="36">
        <v>10820</v>
      </c>
      <c r="AQ16" s="36">
        <f>IF(AP16&gt;0,SUM(AP$7:AP16)-SUM(AO$7:AO16),0)</f>
      </c>
      <c r="AR16" s="118">
        <f>IF(AP16&gt;0,IF(AO16&gt;0,AP16/AO16,0),0)</f>
      </c>
      <c r="AS16" s="144" t="s">
        <v>55</v>
      </c>
      <c r="AT16" s="36"/>
      <c r="AU16" s="36">
        <f>IF(AT16&gt;0,SUM(AT$7:AT16)-SUM(AS$7:AS16),0)</f>
      </c>
      <c r="AV16" s="118">
        <f>IF(AT16&gt;0,IF(AS16&gt;0,AT16/AS16,0),0)</f>
      </c>
      <c r="AW16" s="36">
        <v>13000</v>
      </c>
      <c r="AX16" s="36">
        <v>11761</v>
      </c>
      <c r="AY16" s="36">
        <f>IF(AX16&gt;0,SUM(AX$7:AX16)-SUM(AW$7:AW16),0)</f>
      </c>
      <c r="AZ16" s="118">
        <f>IF(AX16&gt;0,IF(AW16&gt;0,AX16/AW16,0),0)</f>
      </c>
      <c r="BA16" s="119">
        <f>IF(SUM(AO16,AS16,AW16)&gt;0,SUM(AO16,AS16,AW16),0)</f>
      </c>
      <c r="BB16" s="119">
        <f>IF(SUM(AP16,AT16,AX16)&gt;0,SUM(AP16,AT16,AX16),0)</f>
      </c>
      <c r="BC16" s="119">
        <f>IF(BB16&gt;0,SUM(BB$7:BB16)-SUM(BA$7:BA16),0)</f>
      </c>
      <c r="BD16" s="118">
        <f>IF(BB16&gt;0,IF(BA16&gt;0,BB16/BA16,0),0)</f>
      </c>
      <c r="BE16" s="1"/>
      <c r="BF16" s="98">
        <f>BF15+1</f>
      </c>
      <c r="BG16" s="117" t="s">
        <v>41</v>
      </c>
      <c r="BH16" s="36">
        <v>20000</v>
      </c>
      <c r="BI16" s="36">
        <v>19446</v>
      </c>
      <c r="BJ16" s="36">
        <f>IF(BI16&gt;0,SUM(BI$7:BI16)-SUM(BH$7:BH16),0)</f>
      </c>
      <c r="BK16" s="118">
        <f>IF(BI16&gt;0,IF(BH16&gt;0,BI16/BH16,0),0)</f>
      </c>
      <c r="BL16" s="36">
        <v>6900</v>
      </c>
      <c r="BM16" s="36">
        <v>3139</v>
      </c>
      <c r="BN16" s="36">
        <f>IF(BM16&gt;0,SUM(BM$7:BM16)-SUM(BL$7:BL16),0)</f>
      </c>
      <c r="BO16" s="118">
        <f>IF(BM16&gt;0,IF(BL16&gt;0,BM16/BL16,0),0)</f>
      </c>
      <c r="BP16" s="36">
        <v>7100</v>
      </c>
      <c r="BQ16" s="36">
        <v>6160</v>
      </c>
      <c r="BR16" s="36">
        <f>IF(BQ16&gt;0,SUM(BQ$7:BQ16)-SUM(BP$7:BP16),0)</f>
      </c>
      <c r="BS16" s="118">
        <f>IF(BQ16&gt;0,IF(BP16&gt;0,BQ16/BP16,0),0)</f>
      </c>
      <c r="BT16" s="119">
        <f>IF(SUM(BH16,BL16,BP16)&gt;0,SUM(BH16,BL16,BP16),0)</f>
      </c>
      <c r="BU16" s="119">
        <f>IF(SUM(BI16,BM16,BQ16)&gt;0,SUM(BI16,BM16,BQ16),0)</f>
      </c>
      <c r="BV16" s="119">
        <f>IF(BU16&gt;0,SUM(BU$7:BU16)-SUM(BT$7:BT16),0)</f>
      </c>
      <c r="BW16" s="118">
        <f>IF(BU16&gt;0,IF(BT16&gt;0,BU16/BT16,0),0)</f>
      </c>
      <c r="BX16" s="1"/>
      <c r="BY16" s="98">
        <f>BY15+1</f>
      </c>
      <c r="BZ16" s="114" t="s">
        <v>41</v>
      </c>
      <c r="CA16" s="36">
        <v>3500</v>
      </c>
      <c r="CB16" s="36">
        <v>14069</v>
      </c>
      <c r="CC16" s="36">
        <f>IF(CB16&gt;0,SUM(CB$7:CB16)-SUM(CA$7:CA16),0)</f>
      </c>
      <c r="CD16" s="118">
        <f>IF(CB16&gt;0,IF(CA16&gt;0,CB16/CA16,0),0)</f>
      </c>
    </row>
    <row x14ac:dyDescent="0.25" r="17" customHeight="1" ht="18.75">
      <c r="A17" s="98">
        <f>A16+1</f>
      </c>
      <c r="B17" s="117" t="s">
        <v>42</v>
      </c>
      <c r="C17" s="36"/>
      <c r="D17" s="36">
        <v>11672</v>
      </c>
      <c r="E17" s="36">
        <f>IF(D17&gt;0,SUM(D$7:D17)-SUM(C$7:C17),0)</f>
      </c>
      <c r="F17" s="118">
        <f>IF(D17&gt;0,IF(C17&gt;0,D17/C17,0),0)</f>
      </c>
      <c r="G17" s="144" t="s">
        <v>55</v>
      </c>
      <c r="H17" s="36"/>
      <c r="I17" s="36">
        <f>IF(H17&gt;0,SUM(H$7:H17)-SUM(G$7:G17),0)</f>
      </c>
      <c r="J17" s="118">
        <f>IF(H17&gt;0,IF(G17&gt;0,H17/G17,0),0)</f>
      </c>
      <c r="K17" s="36"/>
      <c r="L17" s="36"/>
      <c r="M17" s="36">
        <f>IF(L17&gt;0,SUM(L$7:L17)-SUM(K$7:K17),0)</f>
      </c>
      <c r="N17" s="118">
        <f>IF(L17&gt;0,IF(K17&gt;0,L17/K17,0),0)</f>
      </c>
      <c r="O17" s="119">
        <f>IF(SUM(C17,G17,K17)&gt;0,SUM(C17,G17,K17),0)</f>
      </c>
      <c r="P17" s="119">
        <f>IF(SUM(D17,H17,L17)&gt;0,SUM(D17,H17,L17),0)</f>
      </c>
      <c r="Q17" s="119">
        <f>IF(P17&gt;0,SUM(P$7:P17)-SUM(O$7:O17),0)</f>
      </c>
      <c r="R17" s="118">
        <f>IF(P17&gt;0,IF(O17&gt;0,P17/O17,0),0)</f>
      </c>
      <c r="S17" s="1"/>
      <c r="T17" s="98">
        <f>T16+1</f>
      </c>
      <c r="U17" s="114" t="s">
        <v>42</v>
      </c>
      <c r="V17" s="36"/>
      <c r="W17" s="36"/>
      <c r="X17" s="36">
        <f>IF(W17&gt;0,SUM(W$7:W17)-SUM(V$7:V17),0)</f>
      </c>
      <c r="Y17" s="118">
        <f>IF(W17&gt;0,IF(V17&gt;0,W17/V17,0),0)</f>
      </c>
      <c r="Z17" s="144" t="s">
        <v>55</v>
      </c>
      <c r="AA17" s="36"/>
      <c r="AB17" s="36">
        <f>IF(AA17&gt;0,SUM(AA$7:AA17)-SUM(Z$7:Z17),0)</f>
      </c>
      <c r="AC17" s="118">
        <f>IF(AA17&gt;0,IF(Z17&gt;0,AA17/Z17,0),0)</f>
      </c>
      <c r="AD17" s="36"/>
      <c r="AE17" s="36"/>
      <c r="AF17" s="36">
        <f>IF(AE17&gt;0,SUM(AE$7:AE17)-SUM(AD$7:AD17),0)</f>
      </c>
      <c r="AG17" s="118">
        <f>IF(AE17&gt;0,IF(AD17&gt;0,AE17/AD17,0),0)</f>
      </c>
      <c r="AH17" s="119">
        <f>IF(SUM(V17,Z17,AD17)&gt;0,SUM(V17,Z17,AD17),0)</f>
      </c>
      <c r="AI17" s="119">
        <f>IF(SUM(W17,AA17,AE17)&gt;0,SUM(W17,AA17,AE17),0)</f>
      </c>
      <c r="AJ17" s="119">
        <f>IF(AI17&gt;0,SUM(AI$7:AI17)-SUM(AH$7:AH17),0)</f>
      </c>
      <c r="AK17" s="118">
        <f>IF(AI17&gt;0,IF(AH17&gt;0,AI17/AH17,0),0)</f>
      </c>
      <c r="AL17" s="1"/>
      <c r="AM17" s="98">
        <f>AM16+1</f>
      </c>
      <c r="AN17" s="117" t="s">
        <v>42</v>
      </c>
      <c r="AO17" s="36"/>
      <c r="AP17" s="36"/>
      <c r="AQ17" s="36">
        <f>IF(AP17&gt;0,SUM(AP$7:AP17)-SUM(AO$7:AO17),0)</f>
      </c>
      <c r="AR17" s="118">
        <f>IF(AP17&gt;0,IF(AO17&gt;0,AP17/AO17,0),0)</f>
      </c>
      <c r="AS17" s="144" t="s">
        <v>55</v>
      </c>
      <c r="AT17" s="36"/>
      <c r="AU17" s="36">
        <f>IF(AT17&gt;0,SUM(AT$7:AT17)-SUM(AS$7:AS17),0)</f>
      </c>
      <c r="AV17" s="118">
        <f>IF(AT17&gt;0,IF(AS17&gt;0,AT17/AS17,0),0)</f>
      </c>
      <c r="AW17" s="36"/>
      <c r="AX17" s="36"/>
      <c r="AY17" s="36">
        <f>IF(AX17&gt;0,SUM(AX$7:AX17)-SUM(AW$7:AW17),0)</f>
      </c>
      <c r="AZ17" s="118">
        <f>IF(AX17&gt;0,IF(AW17&gt;0,AX17/AW17,0),0)</f>
      </c>
      <c r="BA17" s="119">
        <f>IF(SUM(AO17,AS17,AW17)&gt;0,SUM(AO17,AS17,AW17),0)</f>
      </c>
      <c r="BB17" s="119">
        <f>IF(SUM(AP17,AT17,AX17)&gt;0,SUM(AP17,AT17,AX17),0)</f>
      </c>
      <c r="BC17" s="119">
        <f>IF(BB17&gt;0,SUM(BB$7:BB17)-SUM(BA$7:BA17),0)</f>
      </c>
      <c r="BD17" s="118">
        <f>IF(BB17&gt;0,IF(BA17&gt;0,BB17/BA17,0),0)</f>
      </c>
      <c r="BE17" s="1"/>
      <c r="BF17" s="98">
        <f>BF16+1</f>
      </c>
      <c r="BG17" s="117" t="s">
        <v>42</v>
      </c>
      <c r="BH17" s="36"/>
      <c r="BI17" s="36"/>
      <c r="BJ17" s="36">
        <f>IF(BI17&gt;0,SUM(BI$7:BI17)-SUM(BH$7:BH17),0)</f>
      </c>
      <c r="BK17" s="118">
        <f>IF(BI17&gt;0,IF(BH17&gt;0,BI17/BH17,0),0)</f>
      </c>
      <c r="BL17" s="36"/>
      <c r="BM17" s="36"/>
      <c r="BN17" s="36">
        <f>IF(BM17&gt;0,SUM(BM$7:BM17)-SUM(BL$7:BL17),0)</f>
      </c>
      <c r="BO17" s="118">
        <f>IF(BM17&gt;0,IF(BL17&gt;0,BM17/BL17,0),0)</f>
      </c>
      <c r="BP17" s="36"/>
      <c r="BQ17" s="36"/>
      <c r="BR17" s="36">
        <f>IF(BQ17&gt;0,SUM(BQ$7:BQ17)-SUM(BP$7:BP17),0)</f>
      </c>
      <c r="BS17" s="118">
        <f>IF(BQ17&gt;0,IF(BP17&gt;0,BQ17/BP17,0),0)</f>
      </c>
      <c r="BT17" s="119">
        <f>IF(SUM(BH17,BL17,BP17)&gt;0,SUM(BH17,BL17,BP17),0)</f>
      </c>
      <c r="BU17" s="119">
        <f>IF(SUM(BI17,BM17,BQ17)&gt;0,SUM(BI17,BM17,BQ17),0)</f>
      </c>
      <c r="BV17" s="119">
        <f>IF(BU17&gt;0,SUM(BU$7:BU17)-SUM(BT$7:BT17),0)</f>
      </c>
      <c r="BW17" s="118">
        <f>IF(BU17&gt;0,IF(BT17&gt;0,BU17/BT17,0),0)</f>
      </c>
      <c r="BX17" s="1"/>
      <c r="BY17" s="98">
        <f>BY16+1</f>
      </c>
      <c r="BZ17" s="114" t="s">
        <v>42</v>
      </c>
      <c r="CA17" s="36"/>
      <c r="CB17" s="36"/>
      <c r="CC17" s="36">
        <f>IF(CB17&gt;0,SUM(CB$7:CB17)-SUM(CA$7:CA17),0)</f>
      </c>
      <c r="CD17" s="118">
        <f>IF(CB17&gt;0,IF(CA17&gt;0,CB17/CA17,0),0)</f>
      </c>
    </row>
    <row x14ac:dyDescent="0.25" r="18" customHeight="1" ht="18.75">
      <c r="A18" s="98">
        <f>A17+1</f>
      </c>
      <c r="B18" s="117" t="s">
        <v>43</v>
      </c>
      <c r="C18" s="36"/>
      <c r="D18" s="36">
        <v>6512</v>
      </c>
      <c r="E18" s="36">
        <f>IF(D18&gt;0,SUM(D$7:D18)-SUM(C$7:C18),0)</f>
      </c>
      <c r="F18" s="118">
        <f>IF(D18&gt;0,IF(C18&gt;0,D18/C18,0),0)</f>
      </c>
      <c r="G18" s="144" t="s">
        <v>55</v>
      </c>
      <c r="H18" s="36"/>
      <c r="I18" s="36">
        <f>IF(H18&gt;0,SUM(H$7:H18)-SUM(G$7:G18),0)</f>
      </c>
      <c r="J18" s="118">
        <f>IF(H18&gt;0,IF(G18&gt;0,H18/G18,0),0)</f>
      </c>
      <c r="K18" s="36"/>
      <c r="L18" s="36"/>
      <c r="M18" s="36">
        <f>IF(L18&gt;0,SUM(L$7:L18)-SUM(K$7:K18),0)</f>
      </c>
      <c r="N18" s="118">
        <f>IF(L18&gt;0,IF(K18&gt;0,L18/K18,0),0)</f>
      </c>
      <c r="O18" s="119">
        <f>IF(SUM(C18,G18,K18)&gt;0,SUM(C18,G18,K18),0)</f>
      </c>
      <c r="P18" s="119">
        <f>IF(SUM(D18,H18,L18)&gt;0,SUM(D18,H18,L18),0)</f>
      </c>
      <c r="Q18" s="119">
        <f>IF(P18&gt;0,SUM(P$7:P18)-SUM(O$7:O18),0)</f>
      </c>
      <c r="R18" s="118">
        <f>IF(P18&gt;0,IF(O18&gt;0,P18/O18,0),0)</f>
      </c>
      <c r="S18" s="1"/>
      <c r="T18" s="98">
        <f>T17+1</f>
      </c>
      <c r="U18" s="114" t="s">
        <v>43</v>
      </c>
      <c r="V18" s="36"/>
      <c r="W18" s="36"/>
      <c r="X18" s="36">
        <f>IF(W18&gt;0,SUM(W$7:W18)-SUM(V$7:V18),0)</f>
      </c>
      <c r="Y18" s="118">
        <f>IF(W18&gt;0,IF(V18&gt;0,W18/V18,0),0)</f>
      </c>
      <c r="Z18" s="144" t="s">
        <v>55</v>
      </c>
      <c r="AA18" s="36"/>
      <c r="AB18" s="36">
        <f>IF(AA18&gt;0,SUM(AA$7:AA18)-SUM(Z$7:Z18),0)</f>
      </c>
      <c r="AC18" s="118">
        <f>IF(AA18&gt;0,IF(Z18&gt;0,AA18/Z18,0),0)</f>
      </c>
      <c r="AD18" s="36"/>
      <c r="AE18" s="36"/>
      <c r="AF18" s="36">
        <f>IF(AE18&gt;0,SUM(AE$7:AE18)-SUM(AD$7:AD18),0)</f>
      </c>
      <c r="AG18" s="118">
        <f>IF(AE18&gt;0,IF(AD18&gt;0,AE18/AD18,0),0)</f>
      </c>
      <c r="AH18" s="119">
        <f>IF(SUM(V18,Z18,AD18)&gt;0,SUM(V18,Z18,AD18),0)</f>
      </c>
      <c r="AI18" s="119">
        <f>IF(SUM(W18,AA18,AE18)&gt;0,SUM(W18,AA18,AE18),0)</f>
      </c>
      <c r="AJ18" s="119">
        <f>IF(AI18&gt;0,SUM(AI$7:AI18)-SUM(AH$7:AH18),0)</f>
      </c>
      <c r="AK18" s="118">
        <f>IF(AI18&gt;0,IF(AH18&gt;0,AI18/AH18,0),0)</f>
      </c>
      <c r="AL18" s="1"/>
      <c r="AM18" s="98">
        <f>AM17+1</f>
      </c>
      <c r="AN18" s="117" t="s">
        <v>43</v>
      </c>
      <c r="AO18" s="36"/>
      <c r="AP18" s="36"/>
      <c r="AQ18" s="36">
        <f>IF(AP18&gt;0,SUM(AP$7:AP18)-SUM(AO$7:AO18),0)</f>
      </c>
      <c r="AR18" s="118">
        <f>IF(AP18&gt;0,IF(AO18&gt;0,AP18/AO18,0),0)</f>
      </c>
      <c r="AS18" s="144" t="s">
        <v>55</v>
      </c>
      <c r="AT18" s="36"/>
      <c r="AU18" s="36">
        <f>IF(AT18&gt;0,SUM(AT$7:AT18)-SUM(AS$7:AS18),0)</f>
      </c>
      <c r="AV18" s="118">
        <f>IF(AT18&gt;0,IF(AS18&gt;0,AT18/AS18,0),0)</f>
      </c>
      <c r="AW18" s="36"/>
      <c r="AX18" s="36"/>
      <c r="AY18" s="36">
        <f>IF(AX18&gt;0,SUM(AX$7:AX18)-SUM(AW$7:AW18),0)</f>
      </c>
      <c r="AZ18" s="118">
        <f>IF(AX18&gt;0,IF(AW18&gt;0,AX18/AW18,0),0)</f>
      </c>
      <c r="BA18" s="119">
        <f>IF(SUM(AO18,AS18,AW18)&gt;0,SUM(AO18,AS18,AW18),0)</f>
      </c>
      <c r="BB18" s="119">
        <f>IF(SUM(AP18,AT18,AX18)&gt;0,SUM(AP18,AT18,AX18),0)</f>
      </c>
      <c r="BC18" s="119">
        <f>IF(BB18&gt;0,SUM(BB$7:BB18)-SUM(BA$7:BA18),0)</f>
      </c>
      <c r="BD18" s="118">
        <f>IF(BB18&gt;0,IF(BA18&gt;0,BB18/BA18,0),0)</f>
      </c>
      <c r="BE18" s="1"/>
      <c r="BF18" s="98">
        <f>BF17+1</f>
      </c>
      <c r="BG18" s="117" t="s">
        <v>43</v>
      </c>
      <c r="BH18" s="36"/>
      <c r="BI18" s="36"/>
      <c r="BJ18" s="36">
        <f>IF(BI18&gt;0,SUM(BI$7:BI18)-SUM(BH$7:BH18),0)</f>
      </c>
      <c r="BK18" s="118">
        <f>IF(BI18&gt;0,IF(BH18&gt;0,BI18/BH18,0),0)</f>
      </c>
      <c r="BL18" s="36"/>
      <c r="BM18" s="36"/>
      <c r="BN18" s="36">
        <f>IF(BM18&gt;0,SUM(BM$7:BM18)-SUM(BL$7:BL18),0)</f>
      </c>
      <c r="BO18" s="118">
        <f>IF(BM18&gt;0,IF(BL18&gt;0,BM18/BL18,0),0)</f>
      </c>
      <c r="BP18" s="36"/>
      <c r="BQ18" s="36"/>
      <c r="BR18" s="36">
        <f>IF(BQ18&gt;0,SUM(BQ$7:BQ18)-SUM(BP$7:BP18),0)</f>
      </c>
      <c r="BS18" s="118">
        <f>IF(BQ18&gt;0,IF(BP18&gt;0,BQ18/BP18,0),0)</f>
      </c>
      <c r="BT18" s="119">
        <f>IF(SUM(BH18,BL18,BP18)&gt;0,SUM(BH18,BL18,BP18),0)</f>
      </c>
      <c r="BU18" s="119">
        <f>IF(SUM(BI18,BM18,BQ18)&gt;0,SUM(BI18,BM18,BQ18),0)</f>
      </c>
      <c r="BV18" s="119">
        <f>IF(BU18&gt;0,SUM(BU$7:BU18)-SUM(BT$7:BT18),0)</f>
      </c>
      <c r="BW18" s="118">
        <f>IF(BU18&gt;0,IF(BT18&gt;0,BU18/BT18,0),0)</f>
      </c>
      <c r="BX18" s="1"/>
      <c r="BY18" s="98">
        <f>BY17+1</f>
      </c>
      <c r="BZ18" s="114" t="s">
        <v>43</v>
      </c>
      <c r="CA18" s="36"/>
      <c r="CB18" s="36"/>
      <c r="CC18" s="36">
        <f>IF(CB18&gt;0,SUM(CB$7:CB18)-SUM(CA$7:CA18),0)</f>
      </c>
      <c r="CD18" s="118">
        <f>IF(CB18&gt;0,IF(CA18&gt;0,CB18/CA18,0),0)</f>
      </c>
    </row>
    <row x14ac:dyDescent="0.25" r="19" customHeight="1" ht="18.75">
      <c r="A19" s="98">
        <f>A18+1</f>
      </c>
      <c r="B19" s="117" t="s">
        <v>44</v>
      </c>
      <c r="C19" s="36">
        <v>19000</v>
      </c>
      <c r="D19" s="36">
        <v>15114</v>
      </c>
      <c r="E19" s="36">
        <f>IF(D19&gt;0,SUM(D$7:D19)-SUM(C$7:C19),0)</f>
      </c>
      <c r="F19" s="118">
        <f>IF(D19&gt;0,IF(C19&gt;0,D19/C19,0),0)</f>
      </c>
      <c r="G19" s="144" t="s">
        <v>55</v>
      </c>
      <c r="H19" s="36"/>
      <c r="I19" s="36">
        <f>IF(H19&gt;0,SUM(H$7:H19)-SUM(G$7:G19),0)</f>
      </c>
      <c r="J19" s="118">
        <f>IF(H19&gt;0,IF(G19&gt;0,H19/G19,0),0)</f>
      </c>
      <c r="K19" s="36">
        <v>17000</v>
      </c>
      <c r="L19" s="36">
        <v>9469</v>
      </c>
      <c r="M19" s="36">
        <f>IF(L19&gt;0,SUM(L$7:L19)-SUM(K$7:K19),0)</f>
      </c>
      <c r="N19" s="118">
        <f>IF(L19&gt;0,IF(K19&gt;0,L19/K19,0),0)</f>
      </c>
      <c r="O19" s="119">
        <f>IF(SUM(C19,G19,K19)&gt;0,SUM(C19,G19,K19),0)</f>
      </c>
      <c r="P19" s="119">
        <f>IF(SUM(D19,H19,L19)&gt;0,SUM(D19,H19,L19),0)</f>
      </c>
      <c r="Q19" s="119">
        <f>IF(P19&gt;0,SUM(P$7:P19)-SUM(O$7:O19),0)</f>
      </c>
      <c r="R19" s="118">
        <f>IF(P19&gt;0,IF(O19&gt;0,P19/O19,0),0)</f>
      </c>
      <c r="S19" s="1"/>
      <c r="T19" s="98">
        <f>T18+1</f>
      </c>
      <c r="U19" s="114" t="s">
        <v>44</v>
      </c>
      <c r="V19" s="36">
        <v>17000</v>
      </c>
      <c r="W19" s="36">
        <v>14297</v>
      </c>
      <c r="X19" s="36">
        <f>IF(W19&gt;0,SUM(W$7:W19)-SUM(V$7:V19),0)</f>
      </c>
      <c r="Y19" s="118">
        <f>IF(W19&gt;0,IF(V19&gt;0,W19/V19,0),0)</f>
      </c>
      <c r="Z19" s="144" t="s">
        <v>55</v>
      </c>
      <c r="AA19" s="36"/>
      <c r="AB19" s="36">
        <f>IF(AA19&gt;0,SUM(AA$7:AA19)-SUM(Z$7:Z19),0)</f>
      </c>
      <c r="AC19" s="118">
        <f>IF(AA19&gt;0,IF(Z19&gt;0,AA19/Z19,0),0)</f>
      </c>
      <c r="AD19" s="36">
        <v>17000</v>
      </c>
      <c r="AE19" s="36">
        <v>14443</v>
      </c>
      <c r="AF19" s="36">
        <f>IF(AE19&gt;0,SUM(AE$7:AE19)-SUM(AD$7:AD19),0)</f>
      </c>
      <c r="AG19" s="118">
        <f>IF(AE19&gt;0,IF(AD19&gt;0,AE19/AD19,0),0)</f>
      </c>
      <c r="AH19" s="119">
        <f>IF(SUM(V19,Z19,AD19)&gt;0,SUM(V19,Z19,AD19),0)</f>
      </c>
      <c r="AI19" s="119">
        <f>IF(SUM(W19,AA19,AE19)&gt;0,SUM(W19,AA19,AE19),0)</f>
      </c>
      <c r="AJ19" s="119">
        <f>IF(AI19&gt;0,SUM(AI$7:AI19)-SUM(AH$7:AH19),0)</f>
      </c>
      <c r="AK19" s="118">
        <f>IF(AI19&gt;0,IF(AH19&gt;0,AI19/AH19,0),0)</f>
      </c>
      <c r="AL19" s="1"/>
      <c r="AM19" s="98">
        <f>AM18+1</f>
      </c>
      <c r="AN19" s="117" t="s">
        <v>44</v>
      </c>
      <c r="AO19" s="36">
        <v>14000</v>
      </c>
      <c r="AP19" s="36">
        <v>13889</v>
      </c>
      <c r="AQ19" s="36">
        <f>IF(AP19&gt;0,SUM(AP$7:AP19)-SUM(AO$7:AO19),0)</f>
      </c>
      <c r="AR19" s="118">
        <f>IF(AP19&gt;0,IF(AO19&gt;0,AP19/AO19,0),0)</f>
      </c>
      <c r="AS19" s="144" t="s">
        <v>55</v>
      </c>
      <c r="AT19" s="36"/>
      <c r="AU19" s="36">
        <f>IF(AT19&gt;0,SUM(AT$7:AT19)-SUM(AS$7:AS19),0)</f>
      </c>
      <c r="AV19" s="118">
        <f>IF(AT19&gt;0,IF(AS19&gt;0,AT19/AS19,0),0)</f>
      </c>
      <c r="AW19" s="36">
        <v>13000</v>
      </c>
      <c r="AX19" s="36">
        <v>13530</v>
      </c>
      <c r="AY19" s="36">
        <f>IF(AX19&gt;0,SUM(AX$7:AX19)-SUM(AW$7:AW19),0)</f>
      </c>
      <c r="AZ19" s="118">
        <f>IF(AX19&gt;0,IF(AW19&gt;0,AX19/AW19,0),0)</f>
      </c>
      <c r="BA19" s="119">
        <f>IF(SUM(AO19,AS19,AW19)&gt;0,SUM(AO19,AS19,AW19),0)</f>
      </c>
      <c r="BB19" s="119">
        <f>IF(SUM(AP19,AT19,AX19)&gt;0,SUM(AP19,AT19,AX19),0)</f>
      </c>
      <c r="BC19" s="119">
        <f>IF(BB19&gt;0,SUM(BB$7:BB19)-SUM(BA$7:BA19),0)</f>
      </c>
      <c r="BD19" s="118">
        <f>IF(BB19&gt;0,IF(BA19&gt;0,BB19/BA19,0),0)</f>
      </c>
      <c r="BE19" s="1"/>
      <c r="BF19" s="98">
        <f>BF18+1</f>
      </c>
      <c r="BG19" s="117" t="s">
        <v>44</v>
      </c>
      <c r="BH19" s="36">
        <v>20000</v>
      </c>
      <c r="BI19" s="36">
        <v>22741</v>
      </c>
      <c r="BJ19" s="36">
        <f>IF(BI19&gt;0,SUM(BI$7:BI19)-SUM(BH$7:BH19),0)</f>
      </c>
      <c r="BK19" s="118">
        <f>IF(BI19&gt;0,IF(BH19&gt;0,BI19/BH19,0),0)</f>
      </c>
      <c r="BL19" s="36">
        <v>6900</v>
      </c>
      <c r="BM19" s="36">
        <v>2882</v>
      </c>
      <c r="BN19" s="36">
        <f>IF(BM19&gt;0,SUM(BM$7:BM19)-SUM(BL$7:BL19),0)</f>
      </c>
      <c r="BO19" s="118">
        <f>IF(BM19&gt;0,IF(BL19&gt;0,BM19/BL19,0),0)</f>
      </c>
      <c r="BP19" s="36">
        <v>7100</v>
      </c>
      <c r="BQ19" s="36">
        <v>1</v>
      </c>
      <c r="BR19" s="36">
        <f>IF(BQ19&gt;0,SUM(BQ$7:BQ19)-SUM(BP$7:BP19),0)</f>
      </c>
      <c r="BS19" s="118">
        <f>IF(BQ19&gt;0,IF(BP19&gt;0,BQ19/BP19,0),0)</f>
      </c>
      <c r="BT19" s="119">
        <f>IF(SUM(BH19,BL19,BP19)&gt;0,SUM(BH19,BL19,BP19),0)</f>
      </c>
      <c r="BU19" s="119">
        <f>IF(SUM(BI19,BM19,BQ19)&gt;0,SUM(BI19,BM19,BQ19),0)</f>
      </c>
      <c r="BV19" s="119">
        <f>IF(BU19&gt;0,SUM(BU$7:BU19)-SUM(BT$7:BT19),0)</f>
      </c>
      <c r="BW19" s="118">
        <f>IF(BU19&gt;0,IF(BT19&gt;0,BU19/BT19,0),0)</f>
      </c>
      <c r="BX19" s="1"/>
      <c r="BY19" s="98">
        <f>BY18+1</f>
      </c>
      <c r="BZ19" s="114" t="s">
        <v>44</v>
      </c>
      <c r="CA19" s="36">
        <v>3500</v>
      </c>
      <c r="CB19" s="36">
        <v>3159</v>
      </c>
      <c r="CC19" s="36">
        <f>IF(CB19&gt;0,SUM(CB$7:CB19)-SUM(CA$7:CA19),0)</f>
      </c>
      <c r="CD19" s="118">
        <f>IF(CB19&gt;0,IF(CA19&gt;0,CB19/CA19,0),0)</f>
      </c>
    </row>
    <row x14ac:dyDescent="0.25" r="20" customHeight="1" ht="18.75">
      <c r="A20" s="98">
        <f>A19+1</f>
      </c>
      <c r="B20" s="117" t="s">
        <v>45</v>
      </c>
      <c r="C20" s="36">
        <v>19000</v>
      </c>
      <c r="D20" s="36">
        <v>13222</v>
      </c>
      <c r="E20" s="36">
        <f>IF(D20&gt;0,SUM(D$7:D20)-SUM(C$7:C20),0)</f>
      </c>
      <c r="F20" s="118">
        <f>IF(D20&gt;0,IF(C20&gt;0,D20/C20,0),0)</f>
      </c>
      <c r="G20" s="144" t="s">
        <v>55</v>
      </c>
      <c r="H20" s="36"/>
      <c r="I20" s="36">
        <f>IF(H20&gt;0,SUM(H$7:H20)-SUM(G$7:G20),0)</f>
      </c>
      <c r="J20" s="118">
        <f>IF(H20&gt;0,IF(G20&gt;0,H20/G20,0),0)</f>
      </c>
      <c r="K20" s="36">
        <v>17000</v>
      </c>
      <c r="L20" s="36">
        <v>6167</v>
      </c>
      <c r="M20" s="36">
        <f>IF(L20&gt;0,SUM(L$7:L20)-SUM(K$7:K20),0)</f>
      </c>
      <c r="N20" s="118">
        <f>IF(L20&gt;0,IF(K20&gt;0,L20/K20,0),0)</f>
      </c>
      <c r="O20" s="119">
        <f>IF(SUM(C20,G20,K20)&gt;0,SUM(C20,G20,K20),0)</f>
      </c>
      <c r="P20" s="119">
        <f>IF(SUM(D20,H20,L20)&gt;0,SUM(D20,H20,L20),0)</f>
      </c>
      <c r="Q20" s="119">
        <f>IF(P20&gt;0,SUM(P$7:P20)-SUM(O$7:O20),0)</f>
      </c>
      <c r="R20" s="118">
        <f>IF(P20&gt;0,IF(O20&gt;0,P20/O20,0),0)</f>
      </c>
      <c r="S20" s="1"/>
      <c r="T20" s="98">
        <f>T19+1</f>
      </c>
      <c r="U20" s="114" t="s">
        <v>45</v>
      </c>
      <c r="V20" s="36">
        <v>17000</v>
      </c>
      <c r="W20" s="36">
        <v>17107</v>
      </c>
      <c r="X20" s="36">
        <f>IF(W20&gt;0,SUM(W$7:W20)-SUM(V$7:V20),0)</f>
      </c>
      <c r="Y20" s="118">
        <f>IF(W20&gt;0,IF(V20&gt;0,W20/V20,0),0)</f>
      </c>
      <c r="Z20" s="144" t="s">
        <v>55</v>
      </c>
      <c r="AA20" s="36"/>
      <c r="AB20" s="36">
        <f>IF(AA20&gt;0,SUM(AA$7:AA20)-SUM(Z$7:Z20),0)</f>
      </c>
      <c r="AC20" s="118">
        <f>IF(AA20&gt;0,IF(Z20&gt;0,AA20/Z20,0),0)</f>
      </c>
      <c r="AD20" s="36">
        <v>17000</v>
      </c>
      <c r="AE20" s="36">
        <v>11957</v>
      </c>
      <c r="AF20" s="36">
        <f>IF(AE20&gt;0,SUM(AE$7:AE20)-SUM(AD$7:AD20),0)</f>
      </c>
      <c r="AG20" s="118">
        <f>IF(AE20&gt;0,IF(AD20&gt;0,AE20/AD20,0),0)</f>
      </c>
      <c r="AH20" s="119">
        <f>IF(SUM(V20,Z20,AD20)&gt;0,SUM(V20,Z20,AD20),0)</f>
      </c>
      <c r="AI20" s="119">
        <f>IF(SUM(W20,AA20,AE20)&gt;0,SUM(W20,AA20,AE20),0)</f>
      </c>
      <c r="AJ20" s="119">
        <f>IF(AI20&gt;0,SUM(AI$7:AI20)-SUM(AH$7:AH20),0)</f>
      </c>
      <c r="AK20" s="118">
        <f>IF(AI20&gt;0,IF(AH20&gt;0,AI20/AH20,0),0)</f>
      </c>
      <c r="AL20" s="1"/>
      <c r="AM20" s="98">
        <f>AM19+1</f>
      </c>
      <c r="AN20" s="117" t="s">
        <v>45</v>
      </c>
      <c r="AO20" s="36">
        <v>14000</v>
      </c>
      <c r="AP20" s="36">
        <v>15854</v>
      </c>
      <c r="AQ20" s="36">
        <f>IF(AP20&gt;0,SUM(AP$7:AP20)-SUM(AO$7:AO20),0)</f>
      </c>
      <c r="AR20" s="118">
        <f>IF(AP20&gt;0,IF(AO20&gt;0,AP20/AO20,0),0)</f>
      </c>
      <c r="AS20" s="144" t="s">
        <v>55</v>
      </c>
      <c r="AT20" s="36"/>
      <c r="AU20" s="36">
        <f>IF(AT20&gt;0,SUM(AT$7:AT20)-SUM(AS$7:AS20),0)</f>
      </c>
      <c r="AV20" s="118">
        <f>IF(AT20&gt;0,IF(AS20&gt;0,AT20/AS20,0),0)</f>
      </c>
      <c r="AW20" s="36">
        <v>13000</v>
      </c>
      <c r="AX20" s="36">
        <v>12075</v>
      </c>
      <c r="AY20" s="36">
        <f>IF(AX20&gt;0,SUM(AX$7:AX20)-SUM(AW$7:AW20),0)</f>
      </c>
      <c r="AZ20" s="118">
        <f>IF(AX20&gt;0,IF(AW20&gt;0,AX20/AW20,0),0)</f>
      </c>
      <c r="BA20" s="119">
        <f>IF(SUM(AO20,AS20,AW20)&gt;0,SUM(AO20,AS20,AW20),0)</f>
      </c>
      <c r="BB20" s="119">
        <f>IF(SUM(AP20,AT20,AX20)&gt;0,SUM(AP20,AT20,AX20),0)</f>
      </c>
      <c r="BC20" s="119">
        <f>IF(BB20&gt;0,SUM(BB$7:BB20)-SUM(BA$7:BA20),0)</f>
      </c>
      <c r="BD20" s="118">
        <f>IF(BB20&gt;0,IF(BA20&gt;0,BB20/BA20,0),0)</f>
      </c>
      <c r="BE20" s="1"/>
      <c r="BF20" s="98">
        <f>BF19+1</f>
      </c>
      <c r="BG20" s="117" t="s">
        <v>45</v>
      </c>
      <c r="BH20" s="36">
        <v>20000</v>
      </c>
      <c r="BI20" s="173">
        <v>23829</v>
      </c>
      <c r="BJ20" s="36">
        <f>IF(BI20&gt;0,SUM(BI$7:BI20)-SUM(BH$7:BH20),0)</f>
      </c>
      <c r="BK20" s="118">
        <f>IF(BI20&gt;0,IF(BH20&gt;0,BI20/BH20,0),0)</f>
      </c>
      <c r="BL20" s="36">
        <v>6900</v>
      </c>
      <c r="BM20" s="36">
        <v>4105</v>
      </c>
      <c r="BN20" s="36">
        <f>IF(BM20&gt;0,SUM(BM$7:BM20)-SUM(BL$7:BL20),0)</f>
      </c>
      <c r="BO20" s="118">
        <f>IF(BM20&gt;0,IF(BL20&gt;0,BM20/BL20,0),0)</f>
      </c>
      <c r="BP20" s="36">
        <v>7100</v>
      </c>
      <c r="BQ20" s="36">
        <v>5175</v>
      </c>
      <c r="BR20" s="36">
        <f>IF(BQ20&gt;0,SUM(BQ$7:BQ20)-SUM(BP$7:BP20),0)</f>
      </c>
      <c r="BS20" s="118">
        <f>IF(BQ20&gt;0,IF(BP20&gt;0,BQ20/BP20,0),0)</f>
      </c>
      <c r="BT20" s="119">
        <f>IF(SUM(BH20,BL20,BP20)&gt;0,SUM(BH20,BL20,BP20),0)</f>
      </c>
      <c r="BU20" s="119">
        <f>IF(SUM(BI20,BM20,BQ20)&gt;0,SUM(BI20,BM20,BQ20),0)</f>
      </c>
      <c r="BV20" s="119">
        <f>IF(BU20&gt;0,SUM(BU$7:BU20)-SUM(BT$7:BT20),0)</f>
      </c>
      <c r="BW20" s="118">
        <f>IF(BU20&gt;0,IF(BT20&gt;0,BU20/BT20,0),0)</f>
      </c>
      <c r="BX20" s="1"/>
      <c r="BY20" s="98">
        <f>BY19+1</f>
      </c>
      <c r="BZ20" s="114" t="s">
        <v>45</v>
      </c>
      <c r="CA20" s="36">
        <v>3500</v>
      </c>
      <c r="CB20" s="36">
        <v>3266</v>
      </c>
      <c r="CC20" s="36">
        <f>IF(CB20&gt;0,SUM(CB$7:CB20)-SUM(CA$7:CA20),0)</f>
      </c>
      <c r="CD20" s="118">
        <f>IF(CB20&gt;0,IF(CA20&gt;0,CB20/CA20,0),0)</f>
      </c>
    </row>
    <row x14ac:dyDescent="0.25" r="21" customHeight="1" ht="18.75">
      <c r="A21" s="98">
        <f>A20+1</f>
      </c>
      <c r="B21" s="117" t="s">
        <v>46</v>
      </c>
      <c r="C21" s="36">
        <v>19000</v>
      </c>
      <c r="D21" s="36">
        <v>8128</v>
      </c>
      <c r="E21" s="36">
        <f>IF(D21&gt;0,SUM(D$7:D21)-SUM(C$7:C21),0)</f>
      </c>
      <c r="F21" s="118">
        <f>IF(D21&gt;0,IF(C21&gt;0,D21/C21,0),0)</f>
      </c>
      <c r="G21" s="144" t="s">
        <v>55</v>
      </c>
      <c r="H21" s="36"/>
      <c r="I21" s="36">
        <f>IF(H21&gt;0,SUM(H$7:H21)-SUM(G$7:G21),0)</f>
      </c>
      <c r="J21" s="118">
        <f>IF(H21&gt;0,IF(G21&gt;0,H21/G21,0),0)</f>
      </c>
      <c r="K21" s="36">
        <v>17000</v>
      </c>
      <c r="L21" s="36">
        <v>6492</v>
      </c>
      <c r="M21" s="36">
        <f>IF(L21&gt;0,SUM(L$7:L21)-SUM(K$7:K21),0)</f>
      </c>
      <c r="N21" s="118">
        <f>IF(L21&gt;0,IF(K21&gt;0,L21/K21,0),0)</f>
      </c>
      <c r="O21" s="119">
        <f>IF(SUM(C21,G21,K21)&gt;0,SUM(C21,G21,K21),0)</f>
      </c>
      <c r="P21" s="119">
        <f>IF(SUM(D21,H21,L21)&gt;0,SUM(D21,H21,L21),0)</f>
      </c>
      <c r="Q21" s="119">
        <f>IF(P21&gt;0,SUM(P$7:P21)-SUM(O$7:O21),0)</f>
      </c>
      <c r="R21" s="118">
        <f>IF(P21&gt;0,IF(O21&gt;0,P21/O21,0),0)</f>
      </c>
      <c r="S21" s="1"/>
      <c r="T21" s="98">
        <f>T20+1</f>
      </c>
      <c r="U21" s="114" t="s">
        <v>46</v>
      </c>
      <c r="V21" s="36">
        <v>17000</v>
      </c>
      <c r="W21" s="36">
        <v>11017</v>
      </c>
      <c r="X21" s="36">
        <f>IF(W21&gt;0,SUM(W$7:W21)-SUM(V$7:V21),0)</f>
      </c>
      <c r="Y21" s="118">
        <f>IF(W21&gt;0,IF(V21&gt;0,W21/V21,0),0)</f>
      </c>
      <c r="Z21" s="144" t="s">
        <v>55</v>
      </c>
      <c r="AA21" s="36"/>
      <c r="AB21" s="36">
        <f>IF(AA21&gt;0,SUM(AA$7:AA21)-SUM(Z$7:Z21),0)</f>
      </c>
      <c r="AC21" s="118">
        <f>IF(AA21&gt;0,IF(Z21&gt;0,AA21/Z21,0),0)</f>
      </c>
      <c r="AD21" s="36">
        <v>17000</v>
      </c>
      <c r="AE21" s="36">
        <v>7642</v>
      </c>
      <c r="AF21" s="36">
        <f>IF(AE21&gt;0,SUM(AE$7:AE21)-SUM(AD$7:AD21),0)</f>
      </c>
      <c r="AG21" s="118">
        <f>IF(AE21&gt;0,IF(AD21&gt;0,AE21/AD21,0),0)</f>
      </c>
      <c r="AH21" s="119">
        <f>IF(SUM(V21,Z21,AD21)&gt;0,SUM(V21,Z21,AD21),0)</f>
      </c>
      <c r="AI21" s="119">
        <f>IF(SUM(W21,AA21,AE21)&gt;0,SUM(W21,AA21,AE21),0)</f>
      </c>
      <c r="AJ21" s="119">
        <f>IF(AI21&gt;0,SUM(AI$7:AI21)-SUM(AH$7:AH21),0)</f>
      </c>
      <c r="AK21" s="118">
        <f>IF(AI21&gt;0,IF(AH21&gt;0,AI21/AH21,0),0)</f>
      </c>
      <c r="AL21" s="1"/>
      <c r="AM21" s="98">
        <f>AM20+1</f>
      </c>
      <c r="AN21" s="117" t="s">
        <v>46</v>
      </c>
      <c r="AO21" s="36">
        <v>14000</v>
      </c>
      <c r="AP21" s="36">
        <v>13493</v>
      </c>
      <c r="AQ21" s="36">
        <f>IF(AP21&gt;0,SUM(AP$7:AP21)-SUM(AO$7:AO21),0)</f>
      </c>
      <c r="AR21" s="118">
        <f>IF(AP21&gt;0,IF(AO21&gt;0,AP21/AO21,0),0)</f>
      </c>
      <c r="AS21" s="144" t="s">
        <v>55</v>
      </c>
      <c r="AT21" s="36"/>
      <c r="AU21" s="36">
        <f>IF(AT21&gt;0,SUM(AT$7:AT21)-SUM(AS$7:AS21),0)</f>
      </c>
      <c r="AV21" s="118">
        <f>IF(AT21&gt;0,IF(AS21&gt;0,AT21/AS21,0),0)</f>
      </c>
      <c r="AW21" s="36">
        <v>13000</v>
      </c>
      <c r="AX21" s="36">
        <v>7585</v>
      </c>
      <c r="AY21" s="36">
        <f>IF(AX21&gt;0,SUM(AX$7:AX21)-SUM(AW$7:AW21),0)</f>
      </c>
      <c r="AZ21" s="118">
        <f>IF(AX21&gt;0,IF(AW21&gt;0,AX21/AW21,0),0)</f>
      </c>
      <c r="BA21" s="119">
        <f>IF(SUM(AO21,AS21,AW21)&gt;0,SUM(AO21,AS21,AW21),0)</f>
      </c>
      <c r="BB21" s="119">
        <f>IF(SUM(AP21,AT21,AX21)&gt;0,SUM(AP21,AT21,AX21),0)</f>
      </c>
      <c r="BC21" s="119">
        <f>IF(BB21&gt;0,SUM(BB$7:BB21)-SUM(BA$7:BA21),0)</f>
      </c>
      <c r="BD21" s="118">
        <f>IF(BB21&gt;0,IF(BA21&gt;0,BB21/BA21,0),0)</f>
      </c>
      <c r="BE21" s="1"/>
      <c r="BF21" s="98">
        <f>BF20+1</f>
      </c>
      <c r="BG21" s="117" t="s">
        <v>46</v>
      </c>
      <c r="BH21" s="36">
        <v>20000</v>
      </c>
      <c r="BI21" s="36">
        <v>17075</v>
      </c>
      <c r="BJ21" s="36">
        <f>IF(BI21&gt;0,SUM(BI$7:BI21)-SUM(BH$7:BH21),0)</f>
      </c>
      <c r="BK21" s="118">
        <f>IF(BI21&gt;0,IF(BH21&gt;0,BI21/BH21,0),0)</f>
      </c>
      <c r="BL21" s="36">
        <v>6900</v>
      </c>
      <c r="BM21" s="36">
        <v>4009</v>
      </c>
      <c r="BN21" s="36">
        <f>IF(BM21&gt;0,SUM(BM$7:BM21)-SUM(BL$7:BL21),0)</f>
      </c>
      <c r="BO21" s="118">
        <f>IF(BM21&gt;0,IF(BL21&gt;0,BM21/BL21,0),0)</f>
      </c>
      <c r="BP21" s="36">
        <v>7100</v>
      </c>
      <c r="BQ21" s="36">
        <v>3450</v>
      </c>
      <c r="BR21" s="36">
        <f>IF(BQ21&gt;0,SUM(BQ$7:BQ21)-SUM(BP$7:BP21),0)</f>
      </c>
      <c r="BS21" s="118">
        <f>IF(BQ21&gt;0,IF(BP21&gt;0,BQ21/BP21,0),0)</f>
      </c>
      <c r="BT21" s="119">
        <f>IF(SUM(BH21,BL21,BP21)&gt;0,SUM(BH21,BL21,BP21),0)</f>
      </c>
      <c r="BU21" s="119">
        <f>IF(SUM(BI21,BM21,BQ21)&gt;0,SUM(BI21,BM21,BQ21),0)</f>
      </c>
      <c r="BV21" s="119">
        <f>IF(BU21&gt;0,SUM(BU$7:BU21)-SUM(BT$7:BT21),0)</f>
      </c>
      <c r="BW21" s="118">
        <f>IF(BU21&gt;0,IF(BT21&gt;0,BU21/BT21,0),0)</f>
      </c>
      <c r="BX21" s="1"/>
      <c r="BY21" s="98">
        <f>BY20+1</f>
      </c>
      <c r="BZ21" s="114" t="s">
        <v>46</v>
      </c>
      <c r="CA21" s="36">
        <v>3500</v>
      </c>
      <c r="CB21" s="36">
        <v>9233</v>
      </c>
      <c r="CC21" s="36">
        <f>IF(CB21&gt;0,SUM(CB$7:CB21)-SUM(CA$7:CA21),0)</f>
      </c>
      <c r="CD21" s="118">
        <f>IF(CB21&gt;0,IF(CA21&gt;0,CB21/CA21,0),0)</f>
      </c>
    </row>
    <row x14ac:dyDescent="0.25" r="22" customHeight="1" ht="18.75">
      <c r="A22" s="98">
        <f>A21+1</f>
      </c>
      <c r="B22" s="117" t="s">
        <v>40</v>
      </c>
      <c r="C22" s="36">
        <v>19000</v>
      </c>
      <c r="D22" s="36">
        <v>19031</v>
      </c>
      <c r="E22" s="36">
        <f>IF(D22&gt;0,SUM(D$7:D22)-SUM(C$7:C22),0)</f>
      </c>
      <c r="F22" s="118">
        <f>IF(D22&gt;0,IF(C22&gt;0,D22/C22,0),0)</f>
      </c>
      <c r="G22" s="144" t="s">
        <v>55</v>
      </c>
      <c r="H22" s="36"/>
      <c r="I22" s="36">
        <f>IF(H22&gt;0,SUM(H$7:H22)-SUM(G$7:G22),0)</f>
      </c>
      <c r="J22" s="118">
        <f>IF(H22&gt;0,IF(G22&gt;0,H22/G22,0),0)</f>
      </c>
      <c r="K22" s="36">
        <v>17000</v>
      </c>
      <c r="L22" s="36">
        <v>18157</v>
      </c>
      <c r="M22" s="36">
        <f>IF(L22&gt;0,SUM(L$7:L22)-SUM(K$7:K22),0)</f>
      </c>
      <c r="N22" s="118">
        <f>IF(L22&gt;0,IF(K22&gt;0,L22/K22,0),0)</f>
      </c>
      <c r="O22" s="119">
        <f>IF(SUM(C22,G22,K22)&gt;0,SUM(C22,G22,K22),0)</f>
      </c>
      <c r="P22" s="119">
        <f>IF(SUM(D22,H22,L22)&gt;0,SUM(D22,H22,L22),0)</f>
      </c>
      <c r="Q22" s="119">
        <f>IF(P22&gt;0,SUM(P$7:P22)-SUM(O$7:O22),0)</f>
      </c>
      <c r="R22" s="118">
        <f>IF(P22&gt;0,IF(O22&gt;0,P22/O22,0),0)</f>
      </c>
      <c r="S22" s="1"/>
      <c r="T22" s="98">
        <f>T21+1</f>
      </c>
      <c r="U22" s="114" t="s">
        <v>40</v>
      </c>
      <c r="V22" s="36">
        <v>17000</v>
      </c>
      <c r="W22" s="36">
        <v>6729</v>
      </c>
      <c r="X22" s="36">
        <f>IF(W22&gt;0,SUM(W$7:W22)-SUM(V$7:V22),0)</f>
      </c>
      <c r="Y22" s="118">
        <f>IF(W22&gt;0,IF(V22&gt;0,W22/V22,0),0)</f>
      </c>
      <c r="Z22" s="144" t="s">
        <v>55</v>
      </c>
      <c r="AA22" s="36"/>
      <c r="AB22" s="36">
        <f>IF(AA22&gt;0,SUM(AA$7:AA22)-SUM(Z$7:Z22),0)</f>
      </c>
      <c r="AC22" s="118">
        <f>IF(AA22&gt;0,IF(Z22&gt;0,AA22/Z22,0),0)</f>
      </c>
      <c r="AD22" s="36">
        <v>17000</v>
      </c>
      <c r="AE22" s="36">
        <v>7852</v>
      </c>
      <c r="AF22" s="36">
        <f>IF(AE22&gt;0,SUM(AE$7:AE22)-SUM(AD$7:AD22),0)</f>
      </c>
      <c r="AG22" s="118">
        <f>IF(AE22&gt;0,IF(AD22&gt;0,AE22/AD22,0),0)</f>
      </c>
      <c r="AH22" s="119">
        <f>IF(SUM(V22,Z22,AD22)&gt;0,SUM(V22,Z22,AD22),0)</f>
      </c>
      <c r="AI22" s="119">
        <f>IF(SUM(W22,AA22,AE22)&gt;0,SUM(W22,AA22,AE22),0)</f>
      </c>
      <c r="AJ22" s="119">
        <f>IF(AI22&gt;0,SUM(AI$7:AI22)-SUM(AH$7:AH22),0)</f>
      </c>
      <c r="AK22" s="118">
        <f>IF(AI22&gt;0,IF(AH22&gt;0,AI22/AH22,0),0)</f>
      </c>
      <c r="AL22" s="1"/>
      <c r="AM22" s="98">
        <f>AM21+1</f>
      </c>
      <c r="AN22" s="117" t="s">
        <v>40</v>
      </c>
      <c r="AO22" s="36">
        <v>14000</v>
      </c>
      <c r="AP22" s="36">
        <v>9156</v>
      </c>
      <c r="AQ22" s="36">
        <f>IF(AP22&gt;0,SUM(AP$7:AP22)-SUM(AO$7:AO22),0)</f>
      </c>
      <c r="AR22" s="118">
        <f>IF(AP22&gt;0,IF(AO22&gt;0,AP22/AO22,0),0)</f>
      </c>
      <c r="AS22" s="144" t="s">
        <v>55</v>
      </c>
      <c r="AT22" s="36"/>
      <c r="AU22" s="36">
        <f>IF(AT22&gt;0,SUM(AT$7:AT22)-SUM(AS$7:AS22),0)</f>
      </c>
      <c r="AV22" s="118">
        <f>IF(AT22&gt;0,IF(AS22&gt;0,AT22/AS22,0),0)</f>
      </c>
      <c r="AW22" s="36">
        <v>13000</v>
      </c>
      <c r="AX22" s="36">
        <v>5625</v>
      </c>
      <c r="AY22" s="36">
        <f>IF(AX22&gt;0,SUM(AX$7:AX22)-SUM(AW$7:AW22),0)</f>
      </c>
      <c r="AZ22" s="118">
        <f>IF(AX22&gt;0,IF(AW22&gt;0,AX22/AW22,0),0)</f>
      </c>
      <c r="BA22" s="119">
        <f>IF(SUM(AO22,AS22,AW22)&gt;0,SUM(AO22,AS22,AW22),0)</f>
      </c>
      <c r="BB22" s="119">
        <f>IF(SUM(AP22,AT22,AX22)&gt;0,SUM(AP22,AT22,AX22),0)</f>
      </c>
      <c r="BC22" s="119">
        <f>IF(BB22&gt;0,SUM(BB$7:BB22)-SUM(BA$7:BA22),0)</f>
      </c>
      <c r="BD22" s="118">
        <f>IF(BB22&gt;0,IF(BA22&gt;0,BB22/BA22,0),0)</f>
      </c>
      <c r="BE22" s="1"/>
      <c r="BF22" s="98">
        <f>BF21+1</f>
      </c>
      <c r="BG22" s="117" t="s">
        <v>40</v>
      </c>
      <c r="BH22" s="36">
        <v>20000</v>
      </c>
      <c r="BI22" s="36">
        <v>12620</v>
      </c>
      <c r="BJ22" s="36">
        <f>IF(BI22&gt;0,SUM(BI$7:BI22)-SUM(BH$7:BH22),0)</f>
      </c>
      <c r="BK22" s="118">
        <f>IF(BI22&gt;0,IF(BH22&gt;0,BI22/BH22,0),0)</f>
      </c>
      <c r="BL22" s="36">
        <v>6900</v>
      </c>
      <c r="BM22" s="36">
        <v>2164</v>
      </c>
      <c r="BN22" s="36">
        <f>IF(BM22&gt;0,SUM(BM$7:BM22)-SUM(BL$7:BL22),0)</f>
      </c>
      <c r="BO22" s="118">
        <f>IF(BM22&gt;0,IF(BL22&gt;0,BM22/BL22,0),0)</f>
      </c>
      <c r="BP22" s="36">
        <v>7100</v>
      </c>
      <c r="BQ22" s="36">
        <v>2621</v>
      </c>
      <c r="BR22" s="36">
        <f>IF(BQ22&gt;0,SUM(BQ$7:BQ22)-SUM(BP$7:BP22),0)</f>
      </c>
      <c r="BS22" s="118">
        <f>IF(BQ22&gt;0,IF(BP22&gt;0,BQ22/BP22,0),0)</f>
      </c>
      <c r="BT22" s="119">
        <f>IF(SUM(BH22,BL22,BP22)&gt;0,SUM(BH22,BL22,BP22),0)</f>
      </c>
      <c r="BU22" s="119">
        <f>IF(SUM(BI22,BM22,BQ22)&gt;0,SUM(BI22,BM22,BQ22),0)</f>
      </c>
      <c r="BV22" s="119">
        <f>IF(BU22&gt;0,SUM(BU$7:BU22)-SUM(BT$7:BT22),0)</f>
      </c>
      <c r="BW22" s="118">
        <f>IF(BU22&gt;0,IF(BT22&gt;0,BU22/BT22,0),0)</f>
      </c>
      <c r="BX22" s="1"/>
      <c r="BY22" s="98">
        <f>BY21+1</f>
      </c>
      <c r="BZ22" s="114" t="s">
        <v>40</v>
      </c>
      <c r="CA22" s="36">
        <v>3500</v>
      </c>
      <c r="CB22" s="36">
        <v>7971</v>
      </c>
      <c r="CC22" s="36">
        <f>IF(CB22&gt;0,SUM(CB$7:CB22)-SUM(CA$7:CA22),0)</f>
      </c>
      <c r="CD22" s="118">
        <f>IF(CB22&gt;0,IF(CA22&gt;0,CB22/CA22,0),0)</f>
      </c>
    </row>
    <row x14ac:dyDescent="0.25" r="23" customHeight="1" ht="18.75">
      <c r="A23" s="98">
        <f>A22+1</f>
      </c>
      <c r="B23" s="117" t="s">
        <v>41</v>
      </c>
      <c r="C23" s="36">
        <v>19000</v>
      </c>
      <c r="D23" s="36">
        <v>13068</v>
      </c>
      <c r="E23" s="36">
        <f>IF(D23&gt;0,SUM(D$7:D23)-SUM(C$7:C23),0)</f>
      </c>
      <c r="F23" s="118">
        <f>IF(D23&gt;0,IF(C23&gt;0,D23/C23,0),0)</f>
      </c>
      <c r="G23" s="144" t="s">
        <v>55</v>
      </c>
      <c r="H23" s="36"/>
      <c r="I23" s="36">
        <f>IF(H23&gt;0,SUM(H$7:H23)-SUM(G$7:G23),0)</f>
      </c>
      <c r="J23" s="118">
        <f>IF(H23&gt;0,IF(G23&gt;0,H23/G23,0),0)</f>
      </c>
      <c r="K23" s="36">
        <v>17000</v>
      </c>
      <c r="L23" s="36">
        <v>11646</v>
      </c>
      <c r="M23" s="36">
        <f>IF(L23&gt;0,SUM(L$7:L23)-SUM(K$7:K23),0)</f>
      </c>
      <c r="N23" s="118">
        <f>IF(L23&gt;0,IF(K23&gt;0,L23/K23,0),0)</f>
      </c>
      <c r="O23" s="119">
        <f>IF(SUM(C23,G23,K23)&gt;0,SUM(C23,G23,K23),0)</f>
      </c>
      <c r="P23" s="119">
        <f>IF(SUM(D23,H23,L23)&gt;0,SUM(D23,H23,L23),0)</f>
      </c>
      <c r="Q23" s="119">
        <f>IF(P23&gt;0,SUM(P$7:P23)-SUM(O$7:O23),0)</f>
      </c>
      <c r="R23" s="118">
        <f>IF(P23&gt;0,IF(O23&gt;0,P23/O23,0),0)</f>
      </c>
      <c r="S23" s="1"/>
      <c r="T23" s="98">
        <f>T22+1</f>
      </c>
      <c r="U23" s="114" t="s">
        <v>41</v>
      </c>
      <c r="V23" s="36">
        <v>17000</v>
      </c>
      <c r="W23" s="36">
        <v>13511</v>
      </c>
      <c r="X23" s="36">
        <f>IF(W23&gt;0,SUM(W$7:W23)-SUM(V$7:V23),0)</f>
      </c>
      <c r="Y23" s="118">
        <f>IF(W23&gt;0,IF(V23&gt;0,W23/V23,0),0)</f>
      </c>
      <c r="Z23" s="144" t="s">
        <v>55</v>
      </c>
      <c r="AA23" s="36"/>
      <c r="AB23" s="36">
        <f>IF(AA23&gt;0,SUM(AA$7:AA23)-SUM(Z$7:Z23),0)</f>
      </c>
      <c r="AC23" s="118">
        <f>IF(AA23&gt;0,IF(Z23&gt;0,AA23/Z23,0),0)</f>
      </c>
      <c r="AD23" s="36">
        <v>17000</v>
      </c>
      <c r="AE23" s="36">
        <v>11246</v>
      </c>
      <c r="AF23" s="36">
        <f>IF(AE23&gt;0,SUM(AE$7:AE23)-SUM(AD$7:AD23),0)</f>
      </c>
      <c r="AG23" s="118">
        <f>IF(AE23&gt;0,IF(AD23&gt;0,AE23/AD23,0),0)</f>
      </c>
      <c r="AH23" s="119">
        <f>IF(SUM(V23,Z23,AD23)&gt;0,SUM(V23,Z23,AD23),0)</f>
      </c>
      <c r="AI23" s="119">
        <f>IF(SUM(W23,AA23,AE23)&gt;0,SUM(W23,AA23,AE23),0)</f>
      </c>
      <c r="AJ23" s="119">
        <f>IF(AI23&gt;0,SUM(AI$7:AI23)-SUM(AH$7:AH23),0)</f>
      </c>
      <c r="AK23" s="118">
        <f>IF(AI23&gt;0,IF(AH23&gt;0,AI23/AH23,0),0)</f>
      </c>
      <c r="AL23" s="1"/>
      <c r="AM23" s="98">
        <f>AM22+1</f>
      </c>
      <c r="AN23" s="117" t="s">
        <v>41</v>
      </c>
      <c r="AO23" s="36">
        <v>14000</v>
      </c>
      <c r="AP23" s="36">
        <v>11770</v>
      </c>
      <c r="AQ23" s="36">
        <f>IF(AP23&gt;0,SUM(AP$7:AP23)-SUM(AO$7:AO23),0)</f>
      </c>
      <c r="AR23" s="118">
        <f>IF(AP23&gt;0,IF(AO23&gt;0,AP23/AO23,0),0)</f>
      </c>
      <c r="AS23" s="144" t="s">
        <v>55</v>
      </c>
      <c r="AT23" s="36"/>
      <c r="AU23" s="36">
        <f>IF(AT23&gt;0,SUM(AT$7:AT23)-SUM(AS$7:AS23),0)</f>
      </c>
      <c r="AV23" s="118">
        <f>IF(AT23&gt;0,IF(AS23&gt;0,AT23/AS23,0),0)</f>
      </c>
      <c r="AW23" s="36">
        <v>13000</v>
      </c>
      <c r="AX23" s="36">
        <v>7628</v>
      </c>
      <c r="AY23" s="36">
        <f>IF(AX23&gt;0,SUM(AX$7:AX23)-SUM(AW$7:AW23),0)</f>
      </c>
      <c r="AZ23" s="118">
        <f>IF(AX23&gt;0,IF(AW23&gt;0,AX23/AW23,0),0)</f>
      </c>
      <c r="BA23" s="119">
        <f>IF(SUM(AO23,AS23,AW23)&gt;0,SUM(AO23,AS23,AW23),0)</f>
      </c>
      <c r="BB23" s="119">
        <f>IF(SUM(AP23,AT23,AX23)&gt;0,SUM(AP23,AT23,AX23),0)</f>
      </c>
      <c r="BC23" s="119">
        <f>IF(BB23&gt;0,SUM(BB$7:BB23)-SUM(BA$7:BA23),0)</f>
      </c>
      <c r="BD23" s="118">
        <f>IF(BB23&gt;0,IF(BA23&gt;0,BB23/BA23,0),0)</f>
      </c>
      <c r="BE23" s="1"/>
      <c r="BF23" s="98">
        <f>BF22+1</f>
      </c>
      <c r="BG23" s="117" t="s">
        <v>41</v>
      </c>
      <c r="BH23" s="36">
        <v>20000</v>
      </c>
      <c r="BI23" s="36">
        <v>14822</v>
      </c>
      <c r="BJ23" s="36">
        <f>IF(BI23&gt;0,SUM(BI$7:BI23)-SUM(BH$7:BH23),0)</f>
      </c>
      <c r="BK23" s="118">
        <f>IF(BI23&gt;0,IF(BH23&gt;0,BI23/BH23,0),0)</f>
      </c>
      <c r="BL23" s="36">
        <v>6900</v>
      </c>
      <c r="BM23" s="36">
        <v>4581</v>
      </c>
      <c r="BN23" s="36">
        <f>IF(BM23&gt;0,SUM(BM$7:BM23)-SUM(BL$7:BL23),0)</f>
      </c>
      <c r="BO23" s="118">
        <f>IF(BM23&gt;0,IF(BL23&gt;0,BM23/BL23,0),0)</f>
      </c>
      <c r="BP23" s="36">
        <v>7100</v>
      </c>
      <c r="BQ23" s="36">
        <v>1</v>
      </c>
      <c r="BR23" s="36">
        <f>IF(BQ23&gt;0,SUM(BQ$7:BQ23)-SUM(BP$7:BP23),0)</f>
      </c>
      <c r="BS23" s="118">
        <f>IF(BQ23&gt;0,IF(BP23&gt;0,BQ23/BP23,0),0)</f>
      </c>
      <c r="BT23" s="119">
        <f>IF(SUM(BH23,BL23,BP23)&gt;0,SUM(BH23,BL23,BP23),0)</f>
      </c>
      <c r="BU23" s="119">
        <f>IF(SUM(BI23,BM23,BQ23)&gt;0,SUM(BI23,BM23,BQ23),0)</f>
      </c>
      <c r="BV23" s="119">
        <f>IF(BU23&gt;0,SUM(BU$7:BU23)-SUM(BT$7:BT23),0)</f>
      </c>
      <c r="BW23" s="118">
        <f>IF(BU23&gt;0,IF(BT23&gt;0,BU23/BT23,0),0)</f>
      </c>
      <c r="BX23" s="1"/>
      <c r="BY23" s="98">
        <f>BY22+1</f>
      </c>
      <c r="BZ23" s="114" t="s">
        <v>41</v>
      </c>
      <c r="CA23" s="36">
        <v>3500</v>
      </c>
      <c r="CB23" s="36">
        <v>7926</v>
      </c>
      <c r="CC23" s="36">
        <f>IF(CB23&gt;0,SUM(CB$7:CB23)-SUM(CA$7:CA23),0)</f>
      </c>
      <c r="CD23" s="118">
        <f>IF(CB23&gt;0,IF(CA23&gt;0,CB23/CA23,0),0)</f>
      </c>
    </row>
    <row x14ac:dyDescent="0.25" r="24" customHeight="1" ht="18.75">
      <c r="A24" s="98">
        <f>A23+1</f>
      </c>
      <c r="B24" s="117" t="s">
        <v>42</v>
      </c>
      <c r="C24" s="36"/>
      <c r="D24" s="36">
        <v>29253</v>
      </c>
      <c r="E24" s="36">
        <f>IF(D24&gt;0,SUM(D$7:D24)-SUM(C$7:C24),0)</f>
      </c>
      <c r="F24" s="118">
        <f>IF(D24&gt;0,IF(C24&gt;0,D24/C24,0),0)</f>
      </c>
      <c r="G24" s="144" t="s">
        <v>55</v>
      </c>
      <c r="H24" s="36"/>
      <c r="I24" s="36">
        <f>IF(H24&gt;0,SUM(H$7:H24)-SUM(G$7:G24),0)</f>
      </c>
      <c r="J24" s="118">
        <f>IF(H24&gt;0,IF(G24&gt;0,H24/G24,0),0)</f>
      </c>
      <c r="K24" s="36"/>
      <c r="L24" s="36">
        <v>11172</v>
      </c>
      <c r="M24" s="36">
        <f>IF(L24&gt;0,SUM(L$7:L24)-SUM(K$7:K24),0)</f>
      </c>
      <c r="N24" s="118">
        <f>IF(L24&gt;0,IF(K24&gt;0,L24/K24,0),0)</f>
      </c>
      <c r="O24" s="119">
        <f>IF(SUM(C24,G24,K24)&gt;0,SUM(C24,G24,K24),0)</f>
      </c>
      <c r="P24" s="119">
        <f>IF(SUM(D24,H24,L24)&gt;0,SUM(D24,H24,L24),0)</f>
      </c>
      <c r="Q24" s="119">
        <f>IF(P24&gt;0,SUM(P$7:P24)-SUM(O$7:O24),0)</f>
      </c>
      <c r="R24" s="118">
        <f>IF(P24&gt;0,IF(O24&gt;0,P24/O24,0),0)</f>
      </c>
      <c r="S24" s="1"/>
      <c r="T24" s="98">
        <f>T23+1</f>
      </c>
      <c r="U24" s="114" t="s">
        <v>42</v>
      </c>
      <c r="V24" s="36"/>
      <c r="W24" s="36">
        <v>15521</v>
      </c>
      <c r="X24" s="36">
        <f>IF(W24&gt;0,SUM(W$7:W24)-SUM(V$7:V24),0)</f>
      </c>
      <c r="Y24" s="118">
        <f>IF(W24&gt;0,IF(V24&gt;0,W24/V24,0),0)</f>
      </c>
      <c r="Z24" s="144" t="s">
        <v>55</v>
      </c>
      <c r="AA24" s="36"/>
      <c r="AB24" s="36">
        <f>IF(AA24&gt;0,SUM(AA$7:AA24)-SUM(Z$7:Z24),0)</f>
      </c>
      <c r="AC24" s="118">
        <f>IF(AA24&gt;0,IF(Z24&gt;0,AA24/Z24,0),0)</f>
      </c>
      <c r="AD24" s="36"/>
      <c r="AE24" s="36">
        <v>6457</v>
      </c>
      <c r="AF24" s="36">
        <f>IF(AE24&gt;0,SUM(AE$7:AE24)-SUM(AD$7:AD24),0)</f>
      </c>
      <c r="AG24" s="118">
        <f>IF(AE24&gt;0,IF(AD24&gt;0,AE24/AD24,0),0)</f>
      </c>
      <c r="AH24" s="119">
        <f>IF(SUM(V24,Z24,AD24)&gt;0,SUM(V24,Z24,AD24),0)</f>
      </c>
      <c r="AI24" s="119">
        <f>IF(SUM(W24,AA24,AE24)&gt;0,SUM(W24,AA24,AE24),0)</f>
      </c>
      <c r="AJ24" s="119">
        <f>IF(AI24&gt;0,SUM(AI$7:AI24)-SUM(AH$7:AH24),0)</f>
      </c>
      <c r="AK24" s="118">
        <f>IF(AI24&gt;0,IF(AH24&gt;0,AI24/AH24,0),0)</f>
      </c>
      <c r="AL24" s="1"/>
      <c r="AM24" s="98">
        <f>AM23+1</f>
      </c>
      <c r="AN24" s="117" t="s">
        <v>42</v>
      </c>
      <c r="AO24" s="36"/>
      <c r="AP24" s="36">
        <v>11413</v>
      </c>
      <c r="AQ24" s="36">
        <f>IF(AP24&gt;0,SUM(AP$7:AP24)-SUM(AO$7:AO24),0)</f>
      </c>
      <c r="AR24" s="118">
        <f>IF(AP24&gt;0,IF(AO24&gt;0,AP24/AO24,0),0)</f>
      </c>
      <c r="AS24" s="144" t="s">
        <v>55</v>
      </c>
      <c r="AT24" s="36"/>
      <c r="AU24" s="36">
        <f>IF(AT24&gt;0,SUM(AT$7:AT24)-SUM(AS$7:AS24),0)</f>
      </c>
      <c r="AV24" s="118">
        <f>IF(AT24&gt;0,IF(AS24&gt;0,AT24/AS24,0),0)</f>
      </c>
      <c r="AW24" s="36"/>
      <c r="AX24" s="36"/>
      <c r="AY24" s="36">
        <f>IF(AX24&gt;0,SUM(AX$7:AX24)-SUM(AW$7:AW24),0)</f>
      </c>
      <c r="AZ24" s="118">
        <f>IF(AX24&gt;0,IF(AW24&gt;0,AX24/AW24,0),0)</f>
      </c>
      <c r="BA24" s="119">
        <f>IF(SUM(AO24,AS24,AW24)&gt;0,SUM(AO24,AS24,AW24),0)</f>
      </c>
      <c r="BB24" s="119">
        <f>IF(SUM(AP24,AT24,AX24)&gt;0,SUM(AP24,AT24,AX24),0)</f>
      </c>
      <c r="BC24" s="119">
        <f>IF(BB24&gt;0,SUM(BB$7:BB24)-SUM(BA$7:BA24),0)</f>
      </c>
      <c r="BD24" s="118">
        <f>IF(BB24&gt;0,IF(BA24&gt;0,BB24/BA24,0),0)</f>
      </c>
      <c r="BE24" s="1"/>
      <c r="BF24" s="98">
        <f>BF23+1</f>
      </c>
      <c r="BG24" s="117" t="s">
        <v>42</v>
      </c>
      <c r="BH24" s="36"/>
      <c r="BI24" s="36">
        <v>11413</v>
      </c>
      <c r="BJ24" s="36">
        <f>IF(BI24&gt;0,SUM(BI$7:BI24)-SUM(BH$7:BH24),0)</f>
      </c>
      <c r="BK24" s="118">
        <f>IF(BI24&gt;0,IF(BH24&gt;0,BI24/BH24,0),0)</f>
      </c>
      <c r="BL24" s="36"/>
      <c r="BM24" s="36"/>
      <c r="BN24" s="36">
        <f>IF(BM24&gt;0,SUM(BM$7:BM24)-SUM(BL$7:BL24),0)</f>
      </c>
      <c r="BO24" s="118">
        <f>IF(BM24&gt;0,IF(BL24&gt;0,BM24/BL24,0),0)</f>
      </c>
      <c r="BP24" s="36"/>
      <c r="BQ24" s="36"/>
      <c r="BR24" s="36">
        <f>IF(BQ24&gt;0,SUM(BQ$7:BQ24)-SUM(BP$7:BP24),0)</f>
      </c>
      <c r="BS24" s="118">
        <f>IF(BQ24&gt;0,IF(BP24&gt;0,BQ24/BP24,0),0)</f>
      </c>
      <c r="BT24" s="119">
        <f>IF(SUM(BH24,BL24,BP24)&gt;0,SUM(BH24,BL24,BP24),0)</f>
      </c>
      <c r="BU24" s="119">
        <f>IF(SUM(BI24,BM24,BQ24)&gt;0,SUM(BI24,BM24,BQ24),0)</f>
      </c>
      <c r="BV24" s="119">
        <f>IF(BU24&gt;0,SUM(BU$7:BU24)-SUM(BT$7:BT24),0)</f>
      </c>
      <c r="BW24" s="118">
        <f>IF(BU24&gt;0,IF(BT24&gt;0,BU24/BT24,0),0)</f>
      </c>
      <c r="BX24" s="1"/>
      <c r="BY24" s="98">
        <f>BY23+1</f>
      </c>
      <c r="BZ24" s="114" t="s">
        <v>42</v>
      </c>
      <c r="CA24" s="36"/>
      <c r="CB24" s="36"/>
      <c r="CC24" s="36">
        <f>IF(CB24&gt;0,SUM(CB$7:CB24)-SUM(CA$7:CA24),0)</f>
      </c>
      <c r="CD24" s="118">
        <f>IF(CB24&gt;0,IF(CA24&gt;0,CB24/CA24,0),0)</f>
      </c>
    </row>
    <row x14ac:dyDescent="0.25" r="25" customHeight="1" ht="18.75">
      <c r="A25" s="98">
        <f>A24+1</f>
      </c>
      <c r="B25" s="117" t="s">
        <v>43</v>
      </c>
      <c r="C25" s="36"/>
      <c r="D25" s="36">
        <v>11789</v>
      </c>
      <c r="E25" s="36">
        <f>IF(D25&gt;0,SUM(D$7:D25)-SUM(C$7:C25),0)</f>
      </c>
      <c r="F25" s="118">
        <f>IF(D25&gt;0,IF(C25&gt;0,D25/C25,0),0)</f>
      </c>
      <c r="G25" s="144" t="s">
        <v>55</v>
      </c>
      <c r="H25" s="36"/>
      <c r="I25" s="36">
        <f>IF(H25&gt;0,SUM(H$7:H25)-SUM(G$7:G25),0)</f>
      </c>
      <c r="J25" s="118">
        <f>IF(H25&gt;0,IF(G25&gt;0,H25/G25,0),0)</f>
      </c>
      <c r="K25" s="36"/>
      <c r="L25" s="36"/>
      <c r="M25" s="36">
        <f>IF(L25&gt;0,SUM(L$7:L25)-SUM(K$7:K25),0)</f>
      </c>
      <c r="N25" s="118">
        <f>IF(L25&gt;0,IF(K25&gt;0,L25/K25,0),0)</f>
      </c>
      <c r="O25" s="119">
        <f>IF(SUM(C25,G25,K25)&gt;0,SUM(C25,G25,K25),0)</f>
      </c>
      <c r="P25" s="119">
        <f>IF(SUM(D25,H25,L25)&gt;0,SUM(D25,H25,L25),0)</f>
      </c>
      <c r="Q25" s="119">
        <f>IF(P25&gt;0,SUM(P$7:P25)-SUM(O$7:O25),0)</f>
      </c>
      <c r="R25" s="118">
        <f>IF(P25&gt;0,IF(O25&gt;0,P25/O25,0),0)</f>
      </c>
      <c r="S25" s="1"/>
      <c r="T25" s="98">
        <f>T24+1</f>
      </c>
      <c r="U25" s="114" t="s">
        <v>43</v>
      </c>
      <c r="V25" s="36"/>
      <c r="W25" s="36">
        <v>1571</v>
      </c>
      <c r="X25" s="36">
        <f>IF(W25&gt;0,SUM(W$7:W25)-SUM(V$7:V25),0)</f>
      </c>
      <c r="Y25" s="118">
        <f>IF(W25&gt;0,IF(V25&gt;0,W25/V25,0),0)</f>
      </c>
      <c r="Z25" s="144" t="s">
        <v>55</v>
      </c>
      <c r="AA25" s="36"/>
      <c r="AB25" s="36">
        <f>IF(AA25&gt;0,SUM(AA$7:AA25)-SUM(Z$7:Z25),0)</f>
      </c>
      <c r="AC25" s="118">
        <f>IF(AA25&gt;0,IF(Z25&gt;0,AA25/Z25,0),0)</f>
      </c>
      <c r="AD25" s="36"/>
      <c r="AE25" s="36">
        <v>4249</v>
      </c>
      <c r="AF25" s="36">
        <f>IF(AE25&gt;0,SUM(AE$7:AE25)-SUM(AD$7:AD25),0)</f>
      </c>
      <c r="AG25" s="118">
        <f>IF(AE25&gt;0,IF(AD25&gt;0,AE25/AD25,0),0)</f>
      </c>
      <c r="AH25" s="119">
        <f>IF(SUM(V25,Z25,AD25)&gt;0,SUM(V25,Z25,AD25),0)</f>
      </c>
      <c r="AI25" s="119">
        <f>IF(SUM(W25,AA25,AE25)&gt;0,SUM(W25,AA25,AE25),0)</f>
      </c>
      <c r="AJ25" s="119">
        <f>IF(AI25&gt;0,SUM(AI$7:AI25)-SUM(AH$7:AH25),0)</f>
      </c>
      <c r="AK25" s="118">
        <f>IF(AI25&gt;0,IF(AH25&gt;0,AI25/AH25,0),0)</f>
      </c>
      <c r="AL25" s="1"/>
      <c r="AM25" s="98">
        <f>AM24+1</f>
      </c>
      <c r="AN25" s="117" t="s">
        <v>43</v>
      </c>
      <c r="AO25" s="36"/>
      <c r="AP25" s="36"/>
      <c r="AQ25" s="36">
        <f>IF(AP25&gt;0,SUM(AP$7:AP25)-SUM(AO$7:AO25),0)</f>
      </c>
      <c r="AR25" s="118">
        <f>IF(AP25&gt;0,IF(AO25&gt;0,AP25/AO25,0),0)</f>
      </c>
      <c r="AS25" s="144" t="s">
        <v>55</v>
      </c>
      <c r="AT25" s="36"/>
      <c r="AU25" s="36">
        <f>IF(AT25&gt;0,SUM(AT$7:AT25)-SUM(AS$7:AS25),0)</f>
      </c>
      <c r="AV25" s="118">
        <f>IF(AT25&gt;0,IF(AS25&gt;0,AT25/AS25,0),0)</f>
      </c>
      <c r="AW25" s="36"/>
      <c r="AX25" s="36"/>
      <c r="AY25" s="36">
        <f>IF(AX25&gt;0,SUM(AX$7:AX25)-SUM(AW$7:AW25),0)</f>
      </c>
      <c r="AZ25" s="118">
        <f>IF(AX25&gt;0,IF(AW25&gt;0,AX25/AW25,0),0)</f>
      </c>
      <c r="BA25" s="119">
        <f>IF(SUM(AO25,AS25,AW25)&gt;0,SUM(AO25,AS25,AW25),0)</f>
      </c>
      <c r="BB25" s="119">
        <f>IF(SUM(AP25,AT25,AX25)&gt;0,SUM(AP25,AT25,AX25),0)</f>
      </c>
      <c r="BC25" s="119">
        <f>IF(BB25&gt;0,SUM(BB$7:BB25)-SUM(BA$7:BA25),0)</f>
      </c>
      <c r="BD25" s="118">
        <f>IF(BB25&gt;0,IF(BA25&gt;0,BB25/BA25,0),0)</f>
      </c>
      <c r="BE25" s="1"/>
      <c r="BF25" s="98">
        <f>BF24+1</f>
      </c>
      <c r="BG25" s="117" t="s">
        <v>43</v>
      </c>
      <c r="BH25" s="36"/>
      <c r="BI25" s="36"/>
      <c r="BJ25" s="36">
        <f>IF(BI25&gt;0,SUM(BI$7:BI25)-SUM(BH$7:BH25),0)</f>
      </c>
      <c r="BK25" s="118">
        <f>IF(BI25&gt;0,IF(BH25&gt;0,BI25/BH25,0),0)</f>
      </c>
      <c r="BL25" s="36"/>
      <c r="BM25" s="36"/>
      <c r="BN25" s="36">
        <f>IF(BM25&gt;0,SUM(BM$7:BM25)-SUM(BL$7:BL25),0)</f>
      </c>
      <c r="BO25" s="118">
        <f>IF(BM25&gt;0,IF(BL25&gt;0,BM25/BL25,0),0)</f>
      </c>
      <c r="BP25" s="36"/>
      <c r="BQ25" s="36"/>
      <c r="BR25" s="36">
        <f>IF(BQ25&gt;0,SUM(BQ$7:BQ25)-SUM(BP$7:BP25),0)</f>
      </c>
      <c r="BS25" s="118">
        <f>IF(BQ25&gt;0,IF(BP25&gt;0,BQ25/BP25,0),0)</f>
      </c>
      <c r="BT25" s="119">
        <f>IF(SUM(BH25,BL25,BP25)&gt;0,SUM(BH25,BL25,BP25),0)</f>
      </c>
      <c r="BU25" s="119">
        <f>IF(SUM(BI25,BM25,BQ25)&gt;0,SUM(BI25,BM25,BQ25),0)</f>
      </c>
      <c r="BV25" s="119">
        <f>IF(BU25&gt;0,SUM(BU$7:BU25)-SUM(BT$7:BT25),0)</f>
      </c>
      <c r="BW25" s="118">
        <f>IF(BU25&gt;0,IF(BT25&gt;0,BU25/BT25,0),0)</f>
      </c>
      <c r="BX25" s="1"/>
      <c r="BY25" s="98">
        <f>BY24+1</f>
      </c>
      <c r="BZ25" s="114" t="s">
        <v>43</v>
      </c>
      <c r="CA25" s="36"/>
      <c r="CB25" s="36"/>
      <c r="CC25" s="36">
        <f>IF(CB25&gt;0,SUM(CB$7:CB25)-SUM(CA$7:CA25),0)</f>
      </c>
      <c r="CD25" s="118">
        <f>IF(CB25&gt;0,IF(CA25&gt;0,CB25/CA25,0),0)</f>
      </c>
    </row>
    <row x14ac:dyDescent="0.25" r="26" customHeight="1" ht="18.75">
      <c r="A26" s="98">
        <f>A25+1</f>
      </c>
      <c r="B26" s="117" t="s">
        <v>44</v>
      </c>
      <c r="C26" s="36">
        <v>19000</v>
      </c>
      <c r="D26" s="36">
        <v>18163</v>
      </c>
      <c r="E26" s="36">
        <f>IF(D26&gt;0,SUM(D$7:D26)-SUM(C$7:C26),0)</f>
      </c>
      <c r="F26" s="118">
        <f>IF(D26&gt;0,IF(C26&gt;0,D26/C26,0),0)</f>
      </c>
      <c r="G26" s="144" t="s">
        <v>55</v>
      </c>
      <c r="H26" s="36"/>
      <c r="I26" s="36">
        <f>IF(H26&gt;0,SUM(H$7:H26)-SUM(G$7:G26),0)</f>
      </c>
      <c r="J26" s="118">
        <f>IF(H26&gt;0,IF(G26&gt;0,H26/G26,0),0)</f>
      </c>
      <c r="K26" s="36">
        <v>17000</v>
      </c>
      <c r="L26" s="36">
        <v>6790</v>
      </c>
      <c r="M26" s="36">
        <f>IF(L26&gt;0,SUM(L$7:L26)-SUM(K$7:K26),0)</f>
      </c>
      <c r="N26" s="118">
        <f>IF(L26&gt;0,IF(K26&gt;0,L26/K26,0),0)</f>
      </c>
      <c r="O26" s="119">
        <f>IF(SUM(C26,G26,K26)&gt;0,SUM(C26,G26,K26),0)</f>
      </c>
      <c r="P26" s="119">
        <f>IF(SUM(D26,H26,L26)&gt;0,SUM(D26,H26,L26),0)</f>
      </c>
      <c r="Q26" s="119">
        <f>IF(P26&gt;0,SUM(P$7:P26)-SUM(O$7:O26),0)</f>
      </c>
      <c r="R26" s="118">
        <f>IF(P26&gt;0,IF(O26&gt;0,P26/O26,0),0)</f>
      </c>
      <c r="S26" s="1"/>
      <c r="T26" s="98">
        <f>T25+1</f>
      </c>
      <c r="U26" s="114" t="s">
        <v>44</v>
      </c>
      <c r="V26" s="36">
        <v>17000</v>
      </c>
      <c r="W26" s="36">
        <v>14265</v>
      </c>
      <c r="X26" s="36">
        <f>IF(W26&gt;0,SUM(W$7:W26)-SUM(V$7:V26),0)</f>
      </c>
      <c r="Y26" s="118">
        <f>IF(W26&gt;0,IF(V26&gt;0,W26/V26,0),0)</f>
      </c>
      <c r="Z26" s="144" t="s">
        <v>55</v>
      </c>
      <c r="AA26" s="36"/>
      <c r="AB26" s="36">
        <f>IF(AA26&gt;0,SUM(AA$7:AA26)-SUM(Z$7:Z26),0)</f>
      </c>
      <c r="AC26" s="118">
        <f>IF(AA26&gt;0,IF(Z26&gt;0,AA26/Z26,0),0)</f>
      </c>
      <c r="AD26" s="36">
        <v>17000</v>
      </c>
      <c r="AE26" s="36">
        <v>11922</v>
      </c>
      <c r="AF26" s="36">
        <f>IF(AE26&gt;0,SUM(AE$7:AE26)-SUM(AD$7:AD26),0)</f>
      </c>
      <c r="AG26" s="118">
        <f>IF(AE26&gt;0,IF(AD26&gt;0,AE26/AD26,0),0)</f>
      </c>
      <c r="AH26" s="119">
        <f>IF(SUM(V26,Z26,AD26)&gt;0,SUM(V26,Z26,AD26),0)</f>
      </c>
      <c r="AI26" s="119">
        <f>IF(SUM(W26,AA26,AE26)&gt;0,SUM(W26,AA26,AE26),0)</f>
      </c>
      <c r="AJ26" s="119">
        <f>IF(AI26&gt;0,SUM(AI$7:AI26)-SUM(AH$7:AH26),0)</f>
      </c>
      <c r="AK26" s="118">
        <f>IF(AI26&gt;0,IF(AH26&gt;0,AI26/AH26,0),0)</f>
      </c>
      <c r="AL26" s="1"/>
      <c r="AM26" s="98">
        <f>AM25+1</f>
      </c>
      <c r="AN26" s="117" t="s">
        <v>44</v>
      </c>
      <c r="AO26" s="36">
        <v>14000</v>
      </c>
      <c r="AP26" s="36">
        <v>14329</v>
      </c>
      <c r="AQ26" s="36">
        <f>IF(AP26&gt;0,SUM(AP$7:AP26)-SUM(AO$7:AO26),0)</f>
      </c>
      <c r="AR26" s="118">
        <f>IF(AP26&gt;0,IF(AO26&gt;0,AP26/AO26,0),0)</f>
      </c>
      <c r="AS26" s="144" t="s">
        <v>55</v>
      </c>
      <c r="AT26" s="36"/>
      <c r="AU26" s="36">
        <f>IF(AT26&gt;0,SUM(AT$7:AT26)-SUM(AS$7:AS26),0)</f>
      </c>
      <c r="AV26" s="118">
        <f>IF(AT26&gt;0,IF(AS26&gt;0,AT26/AS26,0),0)</f>
      </c>
      <c r="AW26" s="36">
        <v>13000</v>
      </c>
      <c r="AX26" s="36">
        <v>10787</v>
      </c>
      <c r="AY26" s="36">
        <f>IF(AX26&gt;0,SUM(AX$7:AX26)-SUM(AW$7:AW26),0)</f>
      </c>
      <c r="AZ26" s="118">
        <f>IF(AX26&gt;0,IF(AW26&gt;0,AX26/AW26,0),0)</f>
      </c>
      <c r="BA26" s="119">
        <f>IF(SUM(AO26,AS26,AW26)&gt;0,SUM(AO26,AS26,AW26),0)</f>
      </c>
      <c r="BB26" s="119">
        <f>IF(SUM(AP26,AT26,AX26)&gt;0,SUM(AP26,AT26,AX26),0)</f>
      </c>
      <c r="BC26" s="119">
        <f>IF(BB26&gt;0,SUM(BB$7:BB26)-SUM(BA$7:BA26),0)</f>
      </c>
      <c r="BD26" s="118">
        <f>IF(BB26&gt;0,IF(BA26&gt;0,BB26/BA26,0),0)</f>
      </c>
      <c r="BE26" s="1"/>
      <c r="BF26" s="98">
        <f>BF25+1</f>
      </c>
      <c r="BG26" s="117" t="s">
        <v>44</v>
      </c>
      <c r="BH26" s="36">
        <v>20000</v>
      </c>
      <c r="BI26" s="36">
        <v>21407</v>
      </c>
      <c r="BJ26" s="36">
        <f>IF(BI26&gt;0,SUM(BI$7:BI26)-SUM(BH$7:BH26),0)</f>
      </c>
      <c r="BK26" s="118">
        <f>IF(BI26&gt;0,IF(BH26&gt;0,BI26/BH26,0),0)</f>
      </c>
      <c r="BL26" s="36">
        <v>6900</v>
      </c>
      <c r="BM26" s="36">
        <v>3715</v>
      </c>
      <c r="BN26" s="36">
        <f>IF(BM26&gt;0,SUM(BM$7:BM26)-SUM(BL$7:BL26),0)</f>
      </c>
      <c r="BO26" s="118">
        <f>IF(BM26&gt;0,IF(BL26&gt;0,BM26/BL26,0),0)</f>
      </c>
      <c r="BP26" s="36">
        <v>7100</v>
      </c>
      <c r="BQ26" s="36">
        <v>9428</v>
      </c>
      <c r="BR26" s="36">
        <f>IF(BQ26&gt;0,SUM(BQ$7:BQ26)-SUM(BP$7:BP26),0)</f>
      </c>
      <c r="BS26" s="118">
        <f>IF(BQ26&gt;0,IF(BP26&gt;0,BQ26/BP26,0),0)</f>
      </c>
      <c r="BT26" s="119">
        <f>IF(SUM(BH26,BL26,BP26)&gt;0,SUM(BH26,BL26,BP26),0)</f>
      </c>
      <c r="BU26" s="119">
        <f>IF(SUM(BI26,BM26,BQ26)&gt;0,SUM(BI26,BM26,BQ26),0)</f>
      </c>
      <c r="BV26" s="119">
        <f>IF(BU26&gt;0,SUM(BU$7:BU26)-SUM(BT$7:BT26),0)</f>
      </c>
      <c r="BW26" s="118">
        <f>IF(BU26&gt;0,IF(BT26&gt;0,BU26/BT26,0),0)</f>
      </c>
      <c r="BX26" s="1"/>
      <c r="BY26" s="98">
        <f>BY25+1</f>
      </c>
      <c r="BZ26" s="114" t="s">
        <v>44</v>
      </c>
      <c r="CA26" s="36">
        <v>3500</v>
      </c>
      <c r="CB26" s="36">
        <v>1</v>
      </c>
      <c r="CC26" s="36">
        <f>IF(CB26&gt;0,SUM(CB$7:CB26)-SUM(CA$7:CA26),0)</f>
      </c>
      <c r="CD26" s="118">
        <f>IF(CB26&gt;0,IF(CA26&gt;0,CB26/CA26,0),0)</f>
      </c>
    </row>
    <row x14ac:dyDescent="0.25" r="27" customHeight="1" ht="18.75">
      <c r="A27" s="98">
        <f>A26+1</f>
      </c>
      <c r="B27" s="117" t="s">
        <v>45</v>
      </c>
      <c r="C27" s="36">
        <v>19000</v>
      </c>
      <c r="D27" s="36">
        <v>19479</v>
      </c>
      <c r="E27" s="36">
        <f>IF(D27&gt;0,SUM(D$7:D27)-SUM(C$7:C27),0)</f>
      </c>
      <c r="F27" s="118">
        <f>IF(D27&gt;0,IF(C27&gt;0,D27/C27,0),0)</f>
      </c>
      <c r="G27" s="144" t="s">
        <v>55</v>
      </c>
      <c r="H27" s="36"/>
      <c r="I27" s="36">
        <f>IF(H27&gt;0,SUM(H$7:H27)-SUM(G$7:G27),0)</f>
      </c>
      <c r="J27" s="118">
        <f>IF(H27&gt;0,IF(G27&gt;0,H27/G27,0),0)</f>
      </c>
      <c r="K27" s="36">
        <v>17000</v>
      </c>
      <c r="L27" s="36">
        <v>10245</v>
      </c>
      <c r="M27" s="36">
        <f>IF(L27&gt;0,SUM(L$7:L27)-SUM(K$7:K27),0)</f>
      </c>
      <c r="N27" s="118">
        <f>IF(L27&gt;0,IF(K27&gt;0,L27/K27,0),0)</f>
      </c>
      <c r="O27" s="119">
        <f>IF(SUM(C27,G27,K27)&gt;0,SUM(C27,G27,K27),0)</f>
      </c>
      <c r="P27" s="119">
        <f>IF(SUM(D27,H27,L27)&gt;0,SUM(D27,H27,L27),0)</f>
      </c>
      <c r="Q27" s="119">
        <f>IF(P27&gt;0,SUM(P$7:P27)-SUM(O$7:O27),0)</f>
      </c>
      <c r="R27" s="118">
        <f>IF(P27&gt;0,IF(O27&gt;0,P27/O27,0),0)</f>
      </c>
      <c r="S27" s="1"/>
      <c r="T27" s="98">
        <f>T26+1</f>
      </c>
      <c r="U27" s="114" t="s">
        <v>45</v>
      </c>
      <c r="V27" s="36">
        <v>17000</v>
      </c>
      <c r="W27" s="36">
        <v>15588</v>
      </c>
      <c r="X27" s="36">
        <f>IF(W27&gt;0,SUM(W$7:W27)-SUM(V$7:V27),0)</f>
      </c>
      <c r="Y27" s="118">
        <f>IF(W27&gt;0,IF(V27&gt;0,W27/V27,0),0)</f>
      </c>
      <c r="Z27" s="144" t="s">
        <v>55</v>
      </c>
      <c r="AA27" s="36"/>
      <c r="AB27" s="36">
        <f>IF(AA27&gt;0,SUM(AA$7:AA27)-SUM(Z$7:Z27),0)</f>
      </c>
      <c r="AC27" s="118">
        <f>IF(AA27&gt;0,IF(Z27&gt;0,AA27/Z27,0),0)</f>
      </c>
      <c r="AD27" s="36">
        <v>17000</v>
      </c>
      <c r="AE27" s="36">
        <v>12565</v>
      </c>
      <c r="AF27" s="36">
        <f>IF(AE27&gt;0,SUM(AE$7:AE27)-SUM(AD$7:AD27),0)</f>
      </c>
      <c r="AG27" s="118">
        <f>IF(AE27&gt;0,IF(AD27&gt;0,AE27/AD27,0),0)</f>
      </c>
      <c r="AH27" s="119">
        <f>IF(SUM(V27,Z27,AD27)&gt;0,SUM(V27,Z27,AD27),0)</f>
      </c>
      <c r="AI27" s="119">
        <f>IF(SUM(W27,AA27,AE27)&gt;0,SUM(W27,AA27,AE27),0)</f>
      </c>
      <c r="AJ27" s="119">
        <f>IF(AI27&gt;0,SUM(AI$7:AI27)-SUM(AH$7:AH27),0)</f>
      </c>
      <c r="AK27" s="118">
        <f>IF(AI27&gt;0,IF(AH27&gt;0,AI27/AH27,0),0)</f>
      </c>
      <c r="AL27" s="1"/>
      <c r="AM27" s="98">
        <f>AM26+1</f>
      </c>
      <c r="AN27" s="117" t="s">
        <v>45</v>
      </c>
      <c r="AO27" s="36">
        <v>14000</v>
      </c>
      <c r="AP27" s="36">
        <v>15740</v>
      </c>
      <c r="AQ27" s="36">
        <f>IF(AP27&gt;0,SUM(AP$7:AP27)-SUM(AO$7:AO27),0)</f>
      </c>
      <c r="AR27" s="118">
        <f>IF(AP27&gt;0,IF(AO27&gt;0,AP27/AO27,0),0)</f>
      </c>
      <c r="AS27" s="144" t="s">
        <v>55</v>
      </c>
      <c r="AT27" s="36"/>
      <c r="AU27" s="36">
        <f>IF(AT27&gt;0,SUM(AT$7:AT27)-SUM(AS$7:AS27),0)</f>
      </c>
      <c r="AV27" s="118">
        <f>IF(AT27&gt;0,IF(AS27&gt;0,AT27/AS27,0),0)</f>
      </c>
      <c r="AW27" s="36">
        <v>13000</v>
      </c>
      <c r="AX27" s="36">
        <v>10477</v>
      </c>
      <c r="AY27" s="36">
        <f>IF(AX27&gt;0,SUM(AX$7:AX27)-SUM(AW$7:AW27),0)</f>
      </c>
      <c r="AZ27" s="118">
        <f>IF(AX27&gt;0,IF(AW27&gt;0,AX27/AW27,0),0)</f>
      </c>
      <c r="BA27" s="119">
        <f>IF(SUM(AO27,AS27,AW27)&gt;0,SUM(AO27,AS27,AW27),0)</f>
      </c>
      <c r="BB27" s="119">
        <f>IF(SUM(AP27,AT27,AX27)&gt;0,SUM(AP27,AT27,AX27),0)</f>
      </c>
      <c r="BC27" s="119">
        <f>IF(BB27&gt;0,SUM(BB$7:BB27)-SUM(BA$7:BA27),0)</f>
      </c>
      <c r="BD27" s="118">
        <f>IF(BB27&gt;0,IF(BA27&gt;0,BB27/BA27,0),0)</f>
      </c>
      <c r="BE27" s="1"/>
      <c r="BF27" s="98">
        <f>BF26+1</f>
      </c>
      <c r="BG27" s="117" t="s">
        <v>45</v>
      </c>
      <c r="BH27" s="36">
        <v>20000</v>
      </c>
      <c r="BI27" s="36">
        <v>20669</v>
      </c>
      <c r="BJ27" s="36">
        <f>IF(BI27&gt;0,SUM(BI$7:BI27)-SUM(BH$7:BH27),0)</f>
      </c>
      <c r="BK27" s="118">
        <f>IF(BI27&gt;0,IF(BH27&gt;0,BI27/BH27,0),0)</f>
      </c>
      <c r="BL27" s="36">
        <v>6900</v>
      </c>
      <c r="BM27" s="36">
        <v>5552</v>
      </c>
      <c r="BN27" s="36">
        <f>IF(BM27&gt;0,SUM(BM$7:BM27)-SUM(BL$7:BL27),0)</f>
      </c>
      <c r="BO27" s="118">
        <f>IF(BM27&gt;0,IF(BL27&gt;0,BM27/BL27,0),0)</f>
      </c>
      <c r="BP27" s="36">
        <v>7100</v>
      </c>
      <c r="BQ27" s="36">
        <v>8625</v>
      </c>
      <c r="BR27" s="36">
        <f>IF(BQ27&gt;0,SUM(BQ$7:BQ27)-SUM(BP$7:BP27),0)</f>
      </c>
      <c r="BS27" s="118">
        <f>IF(BQ27&gt;0,IF(BP27&gt;0,BQ27/BP27,0),0)</f>
      </c>
      <c r="BT27" s="119">
        <f>IF(SUM(BH27,BL27,BP27)&gt;0,SUM(BH27,BL27,BP27),0)</f>
      </c>
      <c r="BU27" s="119">
        <f>IF(SUM(BI27,BM27,BQ27)&gt;0,SUM(BI27,BM27,BQ27),0)</f>
      </c>
      <c r="BV27" s="119">
        <f>IF(BU27&gt;0,SUM(BU$7:BU27)-SUM(BT$7:BT27),0)</f>
      </c>
      <c r="BW27" s="118">
        <f>IF(BU27&gt;0,IF(BT27&gt;0,BU27/BT27,0),0)</f>
      </c>
      <c r="BX27" s="1"/>
      <c r="BY27" s="98">
        <f>BY26+1</f>
      </c>
      <c r="BZ27" s="114" t="s">
        <v>45</v>
      </c>
      <c r="CA27" s="36">
        <v>3500</v>
      </c>
      <c r="CB27" s="36">
        <v>1</v>
      </c>
      <c r="CC27" s="36">
        <f>IF(CB27&gt;0,SUM(CB$7:CB27)-SUM(CA$7:CA27),0)</f>
      </c>
      <c r="CD27" s="118">
        <f>IF(CB27&gt;0,IF(CA27&gt;0,CB27/CA27,0),0)</f>
      </c>
    </row>
    <row x14ac:dyDescent="0.25" r="28" customHeight="1" ht="18.75">
      <c r="A28" s="98">
        <f>A27+1</f>
      </c>
      <c r="B28" s="117" t="s">
        <v>46</v>
      </c>
      <c r="C28" s="36">
        <v>19000</v>
      </c>
      <c r="D28" s="36">
        <v>29023</v>
      </c>
      <c r="E28" s="36">
        <f>IF(D28&gt;0,SUM(D$7:D28)-SUM(C$7:C28),0)</f>
      </c>
      <c r="F28" s="118">
        <f>IF(D28&gt;0,IF(C28&gt;0,D28/C28,0),0)</f>
      </c>
      <c r="G28" s="144" t="s">
        <v>55</v>
      </c>
      <c r="H28" s="36"/>
      <c r="I28" s="36">
        <f>IF(H28&gt;0,SUM(H$7:H28)-SUM(G$7:G28),0)</f>
      </c>
      <c r="J28" s="118">
        <f>IF(H28&gt;0,IF(G28&gt;0,H28/G28,0),0)</f>
      </c>
      <c r="K28" s="36">
        <v>17000</v>
      </c>
      <c r="L28" s="36">
        <v>14829</v>
      </c>
      <c r="M28" s="36">
        <f>IF(L28&gt;0,SUM(L$7:L28)-SUM(K$7:K28),0)</f>
      </c>
      <c r="N28" s="118">
        <f>IF(L28&gt;0,IF(K28&gt;0,L28/K28,0),0)</f>
      </c>
      <c r="O28" s="119">
        <f>IF(SUM(C28,G28,K28)&gt;0,SUM(C28,G28,K28),0)</f>
      </c>
      <c r="P28" s="119">
        <f>IF(SUM(D28,H28,L28)&gt;0,SUM(D28,H28,L28),0)</f>
      </c>
      <c r="Q28" s="119">
        <f>IF(P28&gt;0,SUM(P$7:P28)-SUM(O$7:O28),0)</f>
      </c>
      <c r="R28" s="118">
        <f>IF(P28&gt;0,IF(O28&gt;0,P28/O28,0),0)</f>
      </c>
      <c r="S28" s="1"/>
      <c r="T28" s="98">
        <f>T27+1</f>
      </c>
      <c r="U28" s="114" t="s">
        <v>46</v>
      </c>
      <c r="V28" s="36">
        <v>17000</v>
      </c>
      <c r="W28" s="36">
        <v>19220</v>
      </c>
      <c r="X28" s="36">
        <f>IF(W28&gt;0,SUM(W$7:W28)-SUM(V$7:V28),0)</f>
      </c>
      <c r="Y28" s="118">
        <f>IF(W28&gt;0,IF(V28&gt;0,W28/V28,0),0)</f>
      </c>
      <c r="Z28" s="144" t="s">
        <v>55</v>
      </c>
      <c r="AA28" s="36"/>
      <c r="AB28" s="36">
        <f>IF(AA28&gt;0,SUM(AA$7:AA28)-SUM(Z$7:Z28),0)</f>
      </c>
      <c r="AC28" s="118">
        <f>IF(AA28&gt;0,IF(Z28&gt;0,AA28/Z28,0),0)</f>
      </c>
      <c r="AD28" s="36">
        <v>17000</v>
      </c>
      <c r="AE28" s="36">
        <v>17340</v>
      </c>
      <c r="AF28" s="36">
        <f>IF(AE28&gt;0,SUM(AE$7:AE28)-SUM(AD$7:AD28),0)</f>
      </c>
      <c r="AG28" s="118">
        <f>IF(AE28&gt;0,IF(AD28&gt;0,AE28/AD28,0),0)</f>
      </c>
      <c r="AH28" s="119">
        <f>IF(SUM(V28,Z28,AD28)&gt;0,SUM(V28,Z28,AD28),0)</f>
      </c>
      <c r="AI28" s="119">
        <f>IF(SUM(W28,AA28,AE28)&gt;0,SUM(W28,AA28,AE28),0)</f>
      </c>
      <c r="AJ28" s="119">
        <f>IF(AI28&gt;0,SUM(AI$7:AI28)-SUM(AH$7:AH28),0)</f>
      </c>
      <c r="AK28" s="118">
        <f>IF(AI28&gt;0,IF(AH28&gt;0,AI28/AH28,0),0)</f>
      </c>
      <c r="AL28" s="1"/>
      <c r="AM28" s="98">
        <f>AM27+1</f>
      </c>
      <c r="AN28" s="117" t="s">
        <v>46</v>
      </c>
      <c r="AO28" s="36">
        <v>14000</v>
      </c>
      <c r="AP28" s="36">
        <v>12558</v>
      </c>
      <c r="AQ28" s="36">
        <f>IF(AP28&gt;0,SUM(AP$7:AP28)-SUM(AO$7:AO28),0)</f>
      </c>
      <c r="AR28" s="118">
        <f>IF(AP28&gt;0,IF(AO28&gt;0,AP28/AO28,0),0)</f>
      </c>
      <c r="AS28" s="144" t="s">
        <v>55</v>
      </c>
      <c r="AT28" s="36"/>
      <c r="AU28" s="36">
        <f>IF(AT28&gt;0,SUM(AT$7:AT28)-SUM(AS$7:AS28),0)</f>
      </c>
      <c r="AV28" s="118">
        <f>IF(AT28&gt;0,IF(AS28&gt;0,AT28/AS28,0),0)</f>
      </c>
      <c r="AW28" s="36">
        <v>13000</v>
      </c>
      <c r="AX28" s="36">
        <v>13232</v>
      </c>
      <c r="AY28" s="36">
        <f>IF(AX28&gt;0,SUM(AX$7:AX28)-SUM(AW$7:AW28),0)</f>
      </c>
      <c r="AZ28" s="118">
        <f>IF(AX28&gt;0,IF(AW28&gt;0,AX28/AW28,0),0)</f>
      </c>
      <c r="BA28" s="119">
        <f>IF(SUM(AO28,AS28,AW28)&gt;0,SUM(AO28,AS28,AW28),0)</f>
      </c>
      <c r="BB28" s="119">
        <f>IF(SUM(AP28,AT28,AX28)&gt;0,SUM(AP28,AT28,AX28),0)</f>
      </c>
      <c r="BC28" s="119">
        <f>IF(BB28&gt;0,SUM(BB$7:BB28)-SUM(BA$7:BA28),0)</f>
      </c>
      <c r="BD28" s="118">
        <f>IF(BB28&gt;0,IF(BA28&gt;0,BB28/BA28,0),0)</f>
      </c>
      <c r="BE28" s="1"/>
      <c r="BF28" s="98">
        <f>BF27+1</f>
      </c>
      <c r="BG28" s="117" t="s">
        <v>46</v>
      </c>
      <c r="BH28" s="36">
        <v>20000</v>
      </c>
      <c r="BI28" s="36">
        <v>20838</v>
      </c>
      <c r="BJ28" s="36">
        <f>IF(BI28&gt;0,SUM(BI$7:BI28)-SUM(BH$7:BH28),0)</f>
      </c>
      <c r="BK28" s="118">
        <f>IF(BI28&gt;0,IF(BH28&gt;0,BI28/BH28,0),0)</f>
      </c>
      <c r="BL28" s="36">
        <v>6900</v>
      </c>
      <c r="BM28" s="36">
        <v>4957</v>
      </c>
      <c r="BN28" s="36">
        <f>IF(BM28&gt;0,SUM(BM$7:BM28)-SUM(BL$7:BL28),0)</f>
      </c>
      <c r="BO28" s="118">
        <f>IF(BM28&gt;0,IF(BL28&gt;0,BM28/BL28,0),0)</f>
      </c>
      <c r="BP28" s="36">
        <v>7100</v>
      </c>
      <c r="BQ28" s="36">
        <v>6868</v>
      </c>
      <c r="BR28" s="36">
        <f>IF(BQ28&gt;0,SUM(BQ$7:BQ28)-SUM(BP$7:BP28),0)</f>
      </c>
      <c r="BS28" s="118">
        <f>IF(BQ28&gt;0,IF(BP28&gt;0,BQ28/BP28,0),0)</f>
      </c>
      <c r="BT28" s="119">
        <f>IF(SUM(BH28,BL28,BP28)&gt;0,SUM(BH28,BL28,BP28),0)</f>
      </c>
      <c r="BU28" s="119">
        <f>IF(SUM(BI28,BM28,BQ28)&gt;0,SUM(BI28,BM28,BQ28),0)</f>
      </c>
      <c r="BV28" s="119">
        <f>IF(BU28&gt;0,SUM(BU$7:BU28)-SUM(BT$7:BT28),0)</f>
      </c>
      <c r="BW28" s="118">
        <f>IF(BU28&gt;0,IF(BT28&gt;0,BU28/BT28,0),0)</f>
      </c>
      <c r="BX28" s="1"/>
      <c r="BY28" s="98">
        <f>BY27+1</f>
      </c>
      <c r="BZ28" s="114" t="s">
        <v>46</v>
      </c>
      <c r="CA28" s="36">
        <v>3500</v>
      </c>
      <c r="CB28" s="36">
        <v>1</v>
      </c>
      <c r="CC28" s="36">
        <f>IF(CB28&gt;0,SUM(CB$7:CB28)-SUM(CA$7:CA28),0)</f>
      </c>
      <c r="CD28" s="118">
        <f>IF(CB28&gt;0,IF(CA28&gt;0,CB28/CA28,0),0)</f>
      </c>
    </row>
    <row x14ac:dyDescent="0.25" r="29" customHeight="1" ht="18.75">
      <c r="A29" s="98">
        <f>A28+1</f>
      </c>
      <c r="B29" s="117" t="s">
        <v>40</v>
      </c>
      <c r="C29" s="36">
        <v>19000</v>
      </c>
      <c r="D29" s="36">
        <v>27411</v>
      </c>
      <c r="E29" s="36">
        <f>IF(D29&gt;0,SUM(D$7:D29)-SUM(C$7:C29),0)</f>
      </c>
      <c r="F29" s="118">
        <f>IF(D29&gt;0,IF(C29&gt;0,D29/C29,0),0)</f>
      </c>
      <c r="G29" s="144" t="s">
        <v>55</v>
      </c>
      <c r="H29" s="36"/>
      <c r="I29" s="36">
        <f>IF(H29&gt;0,SUM(H$7:H29)-SUM(G$7:G29),0)</f>
      </c>
      <c r="J29" s="118">
        <f>IF(H29&gt;0,IF(G29&gt;0,H29/G29,0),0)</f>
      </c>
      <c r="K29" s="36">
        <v>17000</v>
      </c>
      <c r="L29" s="36">
        <v>18381</v>
      </c>
      <c r="M29" s="36">
        <f>IF(L29&gt;0,SUM(L$7:L29)-SUM(K$7:K29),0)</f>
      </c>
      <c r="N29" s="118">
        <f>IF(L29&gt;0,IF(K29&gt;0,L29/K29,0),0)</f>
      </c>
      <c r="O29" s="119">
        <f>IF(SUM(C29,G29,K29)&gt;0,SUM(C29,G29,K29),0)</f>
      </c>
      <c r="P29" s="119">
        <f>IF(SUM(D29,H29,L29)&gt;0,SUM(D29,H29,L29),0)</f>
      </c>
      <c r="Q29" s="119">
        <f>IF(P29&gt;0,SUM(P$7:P29)-SUM(O$7:O29),0)</f>
      </c>
      <c r="R29" s="118">
        <f>IF(P29&gt;0,IF(O29&gt;0,P29/O29,0),0)</f>
      </c>
      <c r="S29" s="1"/>
      <c r="T29" s="98">
        <f>T28+1</f>
      </c>
      <c r="U29" s="114" t="s">
        <v>40</v>
      </c>
      <c r="V29" s="36">
        <v>17000</v>
      </c>
      <c r="W29" s="36">
        <v>18253</v>
      </c>
      <c r="X29" s="36">
        <f>IF(W29&gt;0,SUM(W$7:W29)-SUM(V$7:V29),0)</f>
      </c>
      <c r="Y29" s="118">
        <f>IF(W29&gt;0,IF(V29&gt;0,W29/V29,0),0)</f>
      </c>
      <c r="Z29" s="144" t="s">
        <v>55</v>
      </c>
      <c r="AA29" s="36"/>
      <c r="AB29" s="36">
        <f>IF(AA29&gt;0,SUM(AA$7:AA29)-SUM(Z$7:Z29),0)</f>
      </c>
      <c r="AC29" s="118">
        <f>IF(AA29&gt;0,IF(Z29&gt;0,AA29/Z29,0),0)</f>
      </c>
      <c r="AD29" s="36">
        <v>17000</v>
      </c>
      <c r="AE29" s="36">
        <v>17047</v>
      </c>
      <c r="AF29" s="36">
        <f>IF(AE29&gt;0,SUM(AE$7:AE29)-SUM(AD$7:AD29),0)</f>
      </c>
      <c r="AG29" s="118">
        <f>IF(AE29&gt;0,IF(AD29&gt;0,AE29/AD29,0),0)</f>
      </c>
      <c r="AH29" s="119">
        <f>IF(SUM(V29,Z29,AD29)&gt;0,SUM(V29,Z29,AD29),0)</f>
      </c>
      <c r="AI29" s="119">
        <f>IF(SUM(W29,AA29,AE29)&gt;0,SUM(W29,AA29,AE29),0)</f>
      </c>
      <c r="AJ29" s="119">
        <f>IF(AI29&gt;0,SUM(AI$7:AI29)-SUM(AH$7:AH29),0)</f>
      </c>
      <c r="AK29" s="118">
        <f>IF(AI29&gt;0,IF(AH29&gt;0,AI29/AH29,0),0)</f>
      </c>
      <c r="AL29" s="1"/>
      <c r="AM29" s="98">
        <f>AM28+1</f>
      </c>
      <c r="AN29" s="117" t="s">
        <v>40</v>
      </c>
      <c r="AO29" s="36">
        <v>14000</v>
      </c>
      <c r="AP29" s="36">
        <v>14151</v>
      </c>
      <c r="AQ29" s="36">
        <f>IF(AP29&gt;0,SUM(AP$7:AP29)-SUM(AO$7:AO29),0)</f>
      </c>
      <c r="AR29" s="118">
        <f>IF(AP29&gt;0,IF(AO29&gt;0,AP29/AO29,0),0)</f>
      </c>
      <c r="AS29" s="144" t="s">
        <v>55</v>
      </c>
      <c r="AT29" s="36"/>
      <c r="AU29" s="36">
        <f>IF(AT29&gt;0,SUM(AT$7:AT29)-SUM(AS$7:AS29),0)</f>
      </c>
      <c r="AV29" s="118">
        <f>IF(AT29&gt;0,IF(AS29&gt;0,AT29/AS29,0),0)</f>
      </c>
      <c r="AW29" s="36">
        <v>13000</v>
      </c>
      <c r="AX29" s="36">
        <v>13145</v>
      </c>
      <c r="AY29" s="36">
        <f>IF(AX29&gt;0,SUM(AX$7:AX29)-SUM(AW$7:AW29),0)</f>
      </c>
      <c r="AZ29" s="118">
        <f>IF(AX29&gt;0,IF(AW29&gt;0,AX29/AW29,0),0)</f>
      </c>
      <c r="BA29" s="119">
        <f>IF(SUM(AO29,AS29,AW29)&gt;0,SUM(AO29,AS29,AW29),0)</f>
      </c>
      <c r="BB29" s="119">
        <f>IF(SUM(AP29,AT29,AX29)&gt;0,SUM(AP29,AT29,AX29),0)</f>
      </c>
      <c r="BC29" s="119">
        <f>IF(BB29&gt;0,SUM(BB$7:BB29)-SUM(BA$7:BA29),0)</f>
      </c>
      <c r="BD29" s="118">
        <f>IF(BB29&gt;0,IF(BA29&gt;0,BB29/BA29,0),0)</f>
      </c>
      <c r="BE29" s="1"/>
      <c r="BF29" s="98">
        <f>BF28+1</f>
      </c>
      <c r="BG29" s="117" t="s">
        <v>40</v>
      </c>
      <c r="BH29" s="36">
        <v>20000</v>
      </c>
      <c r="BI29" s="36">
        <v>22325</v>
      </c>
      <c r="BJ29" s="36">
        <f>IF(BI29&gt;0,SUM(BI$7:BI29)-SUM(BH$7:BH29),0)</f>
      </c>
      <c r="BK29" s="118">
        <f>IF(BI29&gt;0,IF(BH29&gt;0,BI29/BH29,0),0)</f>
      </c>
      <c r="BL29" s="36">
        <v>6900</v>
      </c>
      <c r="BM29" s="36">
        <v>4975</v>
      </c>
      <c r="BN29" s="36">
        <f>IF(BM29&gt;0,SUM(BM$7:BM29)-SUM(BL$7:BL29),0)</f>
      </c>
      <c r="BO29" s="118">
        <f>IF(BM29&gt;0,IF(BL29&gt;0,BM29/BL29,0),0)</f>
      </c>
      <c r="BP29" s="36">
        <v>7100</v>
      </c>
      <c r="BQ29" s="36">
        <v>3049</v>
      </c>
      <c r="BR29" s="36">
        <f>IF(BQ29&gt;0,SUM(BQ$7:BQ29)-SUM(BP$7:BP29),0)</f>
      </c>
      <c r="BS29" s="118">
        <f>IF(BQ29&gt;0,IF(BP29&gt;0,BQ29/BP29,0),0)</f>
      </c>
      <c r="BT29" s="119">
        <f>IF(SUM(BH29,BL29,BP29)&gt;0,SUM(BH29,BL29,BP29),0)</f>
      </c>
      <c r="BU29" s="119">
        <f>IF(SUM(BI29,BM29,BQ29)&gt;0,SUM(BI29,BM29,BQ29),0)</f>
      </c>
      <c r="BV29" s="119">
        <f>IF(BU29&gt;0,SUM(BU$7:BU29)-SUM(BT$7:BT29),0)</f>
      </c>
      <c r="BW29" s="118">
        <f>IF(BU29&gt;0,IF(BT29&gt;0,BU29/BT29,0),0)</f>
      </c>
      <c r="BX29" s="1"/>
      <c r="BY29" s="98">
        <f>BY28+1</f>
      </c>
      <c r="BZ29" s="114" t="s">
        <v>40</v>
      </c>
      <c r="CA29" s="36">
        <v>3500</v>
      </c>
      <c r="CB29" s="36">
        <v>1</v>
      </c>
      <c r="CC29" s="36">
        <f>IF(CB29&gt;0,SUM(CB$7:CB29)-SUM(CA$7:CA29),0)</f>
      </c>
      <c r="CD29" s="118">
        <f>IF(CB29&gt;0,IF(CA29&gt;0,CB29/CA29,0),0)</f>
      </c>
    </row>
    <row x14ac:dyDescent="0.25" r="30" customHeight="1" ht="18.75">
      <c r="A30" s="98">
        <f>A29+1</f>
      </c>
      <c r="B30" s="117" t="s">
        <v>41</v>
      </c>
      <c r="C30" s="36">
        <v>19000</v>
      </c>
      <c r="D30" s="36">
        <v>25278</v>
      </c>
      <c r="E30" s="36">
        <f>IF(D30&gt;0,SUM(D$7:D30)-SUM(C$7:C30),0)</f>
      </c>
      <c r="F30" s="118">
        <f>IF(D30&gt;0,IF(C30&gt;0,D30/C30,0),0)</f>
      </c>
      <c r="G30" s="144" t="s">
        <v>55</v>
      </c>
      <c r="H30" s="36"/>
      <c r="I30" s="36">
        <f>IF(H30&gt;0,SUM(H$7:H30)-SUM(G$7:G30),0)</f>
      </c>
      <c r="J30" s="118">
        <f>IF(H30&gt;0,IF(G30&gt;0,H30/G30,0),0)</f>
      </c>
      <c r="K30" s="36">
        <v>17000</v>
      </c>
      <c r="L30" s="36">
        <v>14579</v>
      </c>
      <c r="M30" s="36">
        <f>IF(L30&gt;0,SUM(L$7:L30)-SUM(K$7:K30),0)</f>
      </c>
      <c r="N30" s="118">
        <f>IF(L30&gt;0,IF(K30&gt;0,L30/K30,0),0)</f>
      </c>
      <c r="O30" s="119">
        <f>IF(SUM(C30,G30,K30)&gt;0,SUM(C30,G30,K30),0)</f>
      </c>
      <c r="P30" s="119">
        <f>IF(SUM(D30,H30,L30)&gt;0,SUM(D30,H30,L30),0)</f>
      </c>
      <c r="Q30" s="119">
        <f>IF(P30&gt;0,SUM(P$7:P30)-SUM(O$7:O30),0)</f>
      </c>
      <c r="R30" s="118">
        <f>IF(P30&gt;0,IF(O30&gt;0,P30/O30,0),0)</f>
      </c>
      <c r="S30" s="1"/>
      <c r="T30" s="98">
        <f>T29+1</f>
      </c>
      <c r="U30" s="114" t="s">
        <v>41</v>
      </c>
      <c r="V30" s="36">
        <v>17000</v>
      </c>
      <c r="W30" s="36">
        <v>16560</v>
      </c>
      <c r="X30" s="36">
        <f>IF(W30&gt;0,SUM(W$7:W30)-SUM(V$7:V30),0)</f>
      </c>
      <c r="Y30" s="118">
        <f>IF(W30&gt;0,IF(V30&gt;0,W30/V30,0),0)</f>
      </c>
      <c r="Z30" s="144" t="s">
        <v>55</v>
      </c>
      <c r="AA30" s="36"/>
      <c r="AB30" s="36">
        <f>IF(AA30&gt;0,SUM(AA$7:AA30)-SUM(Z$7:Z30),0)</f>
      </c>
      <c r="AC30" s="118">
        <f>IF(AA30&gt;0,IF(Z30&gt;0,AA30/Z30,0),0)</f>
      </c>
      <c r="AD30" s="36">
        <v>17000</v>
      </c>
      <c r="AE30" s="36">
        <v>15813</v>
      </c>
      <c r="AF30" s="36">
        <f>IF(AE30&gt;0,SUM(AE$7:AE30)-SUM(AD$7:AD30),0)</f>
      </c>
      <c r="AG30" s="118">
        <f>IF(AE30&gt;0,IF(AD30&gt;0,AE30/AD30,0),0)</f>
      </c>
      <c r="AH30" s="119">
        <f>IF(SUM(V30,Z30,AD30)&gt;0,SUM(V30,Z30,AD30),0)</f>
      </c>
      <c r="AI30" s="119">
        <f>IF(SUM(W30,AA30,AE30)&gt;0,SUM(W30,AA30,AE30),0)</f>
      </c>
      <c r="AJ30" s="119">
        <f>IF(AI30&gt;0,SUM(AI$7:AI30)-SUM(AH$7:AH30),0)</f>
      </c>
      <c r="AK30" s="118">
        <f>IF(AI30&gt;0,IF(AH30&gt;0,AI30/AH30,0),0)</f>
      </c>
      <c r="AL30" s="1"/>
      <c r="AM30" s="98">
        <f>AM29+1</f>
      </c>
      <c r="AN30" s="117" t="s">
        <v>41</v>
      </c>
      <c r="AO30" s="36">
        <v>14000</v>
      </c>
      <c r="AP30" s="36">
        <v>15872</v>
      </c>
      <c r="AQ30" s="36">
        <f>IF(AP30&gt;0,SUM(AP$7:AP30)-SUM(AO$7:AO30),0)</f>
      </c>
      <c r="AR30" s="118">
        <f>IF(AP30&gt;0,IF(AO30&gt;0,AP30/AO30,0),0)</f>
      </c>
      <c r="AS30" s="144" t="s">
        <v>55</v>
      </c>
      <c r="AT30" s="36"/>
      <c r="AU30" s="36">
        <f>IF(AT30&gt;0,SUM(AT$7:AT30)-SUM(AS$7:AS30),0)</f>
      </c>
      <c r="AV30" s="118">
        <f>IF(AT30&gt;0,IF(AS30&gt;0,AT30/AS30,0),0)</f>
      </c>
      <c r="AW30" s="36">
        <v>13000</v>
      </c>
      <c r="AX30" s="36">
        <v>13236</v>
      </c>
      <c r="AY30" s="36">
        <f>IF(AX30&gt;0,SUM(AX$7:AX30)-SUM(AW$7:AW30),0)</f>
      </c>
      <c r="AZ30" s="118">
        <f>IF(AX30&gt;0,IF(AW30&gt;0,AX30/AW30,0),0)</f>
      </c>
      <c r="BA30" s="119">
        <f>IF(SUM(AO30,AS30,AW30)&gt;0,SUM(AO30,AS30,AW30),0)</f>
      </c>
      <c r="BB30" s="119">
        <f>IF(SUM(AP30,AT30,AX30)&gt;0,SUM(AP30,AT30,AX30),0)</f>
      </c>
      <c r="BC30" s="119">
        <f>IF(BB30&gt;0,SUM(BB$7:BB30)-SUM(BA$7:BA30),0)</f>
      </c>
      <c r="BD30" s="118">
        <f>IF(BB30&gt;0,IF(BA30&gt;0,BB30/BA30,0),0)</f>
      </c>
      <c r="BE30" s="1"/>
      <c r="BF30" s="98">
        <f>BF29+1</f>
      </c>
      <c r="BG30" s="117" t="s">
        <v>41</v>
      </c>
      <c r="BH30" s="36">
        <v>20000</v>
      </c>
      <c r="BI30" s="36">
        <v>22567</v>
      </c>
      <c r="BJ30" s="36">
        <f>IF(BI30&gt;0,SUM(BI$7:BI30)-SUM(BH$7:BH30),0)</f>
      </c>
      <c r="BK30" s="118">
        <f>IF(BI30&gt;0,IF(BH30&gt;0,BI30/BH30,0),0)</f>
      </c>
      <c r="BL30" s="36">
        <v>6900</v>
      </c>
      <c r="BM30" s="36">
        <v>6550</v>
      </c>
      <c r="BN30" s="36">
        <f>IF(BM30&gt;0,SUM(BM$7:BM30)-SUM(BL$7:BL30),0)</f>
      </c>
      <c r="BO30" s="118">
        <f>IF(BM30&gt;0,IF(BL30&gt;0,BM30/BL30,0),0)</f>
      </c>
      <c r="BP30" s="36">
        <v>7100</v>
      </c>
      <c r="BQ30" s="36">
        <v>624</v>
      </c>
      <c r="BR30" s="36">
        <f>IF(BQ30&gt;0,SUM(BQ$7:BQ30)-SUM(BP$7:BP30),0)</f>
      </c>
      <c r="BS30" s="118">
        <f>IF(BQ30&gt;0,IF(BP30&gt;0,BQ30/BP30,0),0)</f>
      </c>
      <c r="BT30" s="119">
        <f>IF(SUM(BH30,BL30,BP30)&gt;0,SUM(BH30,BL30,BP30),0)</f>
      </c>
      <c r="BU30" s="119">
        <f>IF(SUM(BI30,BM30,BQ30)&gt;0,SUM(BI30,BM30,BQ30),0)</f>
      </c>
      <c r="BV30" s="119">
        <f>IF(BU30&gt;0,SUM(BU$7:BU30)-SUM(BT$7:BT30),0)</f>
      </c>
      <c r="BW30" s="118">
        <f>IF(BU30&gt;0,IF(BT30&gt;0,BU30/BT30,0),0)</f>
      </c>
      <c r="BX30" s="1"/>
      <c r="BY30" s="98">
        <f>BY29+1</f>
      </c>
      <c r="BZ30" s="114" t="s">
        <v>41</v>
      </c>
      <c r="CA30" s="36">
        <v>3500</v>
      </c>
      <c r="CB30" s="36">
        <v>1</v>
      </c>
      <c r="CC30" s="36">
        <f>IF(CB30&gt;0,SUM(CB$7:CB30)-SUM(CA$7:CA30),0)</f>
      </c>
      <c r="CD30" s="118">
        <f>IF(CB30&gt;0,IF(CA30&gt;0,CB30/CA30,0),0)</f>
      </c>
    </row>
    <row x14ac:dyDescent="0.25" r="31" customHeight="1" ht="18.75">
      <c r="A31" s="98">
        <f>A30+1</f>
      </c>
      <c r="B31" s="117" t="s">
        <v>42</v>
      </c>
      <c r="C31" s="36"/>
      <c r="D31" s="36">
        <v>24074</v>
      </c>
      <c r="E31" s="36">
        <f>IF(D31&gt;0,SUM(D$7:D31)-SUM(C$7:C31),0)</f>
      </c>
      <c r="F31" s="118">
        <f>IF(D31&gt;0,IF(C31&gt;0,D31/C31,0),0)</f>
      </c>
      <c r="G31" s="144" t="s">
        <v>55</v>
      </c>
      <c r="H31" s="36"/>
      <c r="I31" s="36">
        <f>IF(H31&gt;0,SUM(H$7:H31)-SUM(G$7:G31),0)</f>
      </c>
      <c r="J31" s="118">
        <f>IF(H31&gt;0,IF(G31&gt;0,H31/G31,0),0)</f>
      </c>
      <c r="K31" s="36"/>
      <c r="L31" s="36"/>
      <c r="M31" s="36">
        <f>IF(L31&gt;0,SUM(L$7:L31)-SUM(K$7:K31),0)</f>
      </c>
      <c r="N31" s="118">
        <f>IF(L31&gt;0,IF(K31&gt;0,L31/K31,0),0)</f>
      </c>
      <c r="O31" s="119">
        <f>IF(SUM(C31,G31,K31)&gt;0,SUM(C31,G31,K31),0)</f>
      </c>
      <c r="P31" s="119">
        <f>IF(SUM(D31,H31,L31)&gt;0,SUM(D31,H31,L31),0)</f>
      </c>
      <c r="Q31" s="119">
        <f>IF(P31&gt;0,SUM(P$7:P31)-SUM(O$7:O31),0)</f>
      </c>
      <c r="R31" s="118">
        <f>IF(P31&gt;0,IF(O31&gt;0,P31/O31,0),0)</f>
      </c>
      <c r="S31" s="1"/>
      <c r="T31" s="98">
        <f>T30+1</f>
      </c>
      <c r="U31" s="114" t="s">
        <v>42</v>
      </c>
      <c r="V31" s="36"/>
      <c r="W31" s="36">
        <v>15994</v>
      </c>
      <c r="X31" s="36">
        <f>IF(W31&gt;0,SUM(W$7:W31)-SUM(V$7:V31),0)</f>
      </c>
      <c r="Y31" s="118">
        <f>IF(W31&gt;0,IF(V31&gt;0,W31/V31,0),0)</f>
      </c>
      <c r="Z31" s="144" t="s">
        <v>55</v>
      </c>
      <c r="AA31" s="36"/>
      <c r="AB31" s="36">
        <f>IF(AA31&gt;0,SUM(AA$7:AA31)-SUM(Z$7:Z31),0)</f>
      </c>
      <c r="AC31" s="118">
        <f>IF(AA31&gt;0,IF(Z31&gt;0,AA31/Z31,0),0)</f>
      </c>
      <c r="AD31" s="36"/>
      <c r="AE31" s="36"/>
      <c r="AF31" s="36">
        <f>IF(AE31&gt;0,SUM(AE$7:AE31)-SUM(AD$7:AD31),0)</f>
      </c>
      <c r="AG31" s="118">
        <f>IF(AE31&gt;0,IF(AD31&gt;0,AE31/AD31,0),0)</f>
      </c>
      <c r="AH31" s="119">
        <f>IF(SUM(V31,Z31,AD31)&gt;0,SUM(V31,Z31,AD31),0)</f>
      </c>
      <c r="AI31" s="119">
        <f>IF(SUM(W31,AA31,AE31)&gt;0,SUM(W31,AA31,AE31),0)</f>
      </c>
      <c r="AJ31" s="119">
        <f>IF(AI31&gt;0,SUM(AI$7:AI31)-SUM(AH$7:AH31),0)</f>
      </c>
      <c r="AK31" s="118">
        <f>IF(AI31&gt;0,IF(AH31&gt;0,AI31/AH31,0),0)</f>
      </c>
      <c r="AL31" s="1"/>
      <c r="AM31" s="98">
        <f>AM30+1</f>
      </c>
      <c r="AN31" s="117" t="s">
        <v>42</v>
      </c>
      <c r="AO31" s="36"/>
      <c r="AP31" s="36">
        <v>9478</v>
      </c>
      <c r="AQ31" s="36">
        <f>IF(AP31&gt;0,SUM(AP$7:AP31)-SUM(AO$7:AO31),0)</f>
      </c>
      <c r="AR31" s="118">
        <f>IF(AP31&gt;0,IF(AO31&gt;0,AP31/AO31,0),0)</f>
      </c>
      <c r="AS31" s="144" t="s">
        <v>55</v>
      </c>
      <c r="AT31" s="36"/>
      <c r="AU31" s="36">
        <f>IF(AT31&gt;0,SUM(AT$7:AT31)-SUM(AS$7:AS31),0)</f>
      </c>
      <c r="AV31" s="118">
        <f>IF(AT31&gt;0,IF(AS31&gt;0,AT31/AS31,0),0)</f>
      </c>
      <c r="AW31" s="36"/>
      <c r="AX31" s="36"/>
      <c r="AY31" s="36">
        <f>IF(AX31&gt;0,SUM(AX$7:AX31)-SUM(AW$7:AW31),0)</f>
      </c>
      <c r="AZ31" s="118">
        <f>IF(AX31&gt;0,IF(AW31&gt;0,AX31/AW31,0),0)</f>
      </c>
      <c r="BA31" s="119">
        <f>IF(SUM(AO31,AS31,AW31)&gt;0,SUM(AO31,AS31,AW31),0)</f>
      </c>
      <c r="BB31" s="119">
        <f>IF(SUM(AP31,AT31,AX31)&gt;0,SUM(AP31,AT31,AX31),0)</f>
      </c>
      <c r="BC31" s="119">
        <f>IF(BB31&gt;0,SUM(BB$7:BB31)-SUM(BA$7:BA31),0)</f>
      </c>
      <c r="BD31" s="118">
        <f>IF(BB31&gt;0,IF(BA31&gt;0,BB31/BA31,0),0)</f>
      </c>
      <c r="BE31" s="1"/>
      <c r="BF31" s="98">
        <f>BF30+1</f>
      </c>
      <c r="BG31" s="117" t="s">
        <v>42</v>
      </c>
      <c r="BH31" s="36"/>
      <c r="BI31" s="36">
        <v>14130</v>
      </c>
      <c r="BJ31" s="36">
        <f>IF(BI31&gt;0,SUM(BI$7:BI31)-SUM(BH$7:BH31),0)</f>
      </c>
      <c r="BK31" s="118">
        <f>IF(BI31&gt;0,IF(BH31&gt;0,BI31/BH31,0),0)</f>
      </c>
      <c r="BL31" s="36"/>
      <c r="BM31" s="36">
        <v>5918</v>
      </c>
      <c r="BN31" s="36">
        <f>IF(BM31&gt;0,SUM(BM$7:BM31)-SUM(BL$7:BL31),0)</f>
      </c>
      <c r="BO31" s="118">
        <f>IF(BM31&gt;0,IF(BL31&gt;0,BM31/BL31,0),0)</f>
      </c>
      <c r="BP31" s="36"/>
      <c r="BQ31" s="36">
        <v>7621</v>
      </c>
      <c r="BR31" s="36">
        <f>IF(BQ31&gt;0,SUM(BQ$7:BQ31)-SUM(BP$7:BP31),0)</f>
      </c>
      <c r="BS31" s="118">
        <f>IF(BQ31&gt;0,IF(BP31&gt;0,BQ31/BP31,0),0)</f>
      </c>
      <c r="BT31" s="119">
        <f>IF(SUM(BH31,BL31,BP31)&gt;0,SUM(BH31,BL31,BP31),0)</f>
      </c>
      <c r="BU31" s="119">
        <f>IF(SUM(BI31,BM31,BQ31)&gt;0,SUM(BI31,BM31,BQ31),0)</f>
      </c>
      <c r="BV31" s="119">
        <f>IF(BU31&gt;0,SUM(BU$7:BU31)-SUM(BT$7:BT31),0)</f>
      </c>
      <c r="BW31" s="118">
        <f>IF(BU31&gt;0,IF(BT31&gt;0,BU31/BT31,0),0)</f>
      </c>
      <c r="BX31" s="1"/>
      <c r="BY31" s="98">
        <f>BY30+1</f>
      </c>
      <c r="BZ31" s="114" t="s">
        <v>42</v>
      </c>
      <c r="CA31" s="36"/>
      <c r="CB31" s="36">
        <v>1507</v>
      </c>
      <c r="CC31" s="36">
        <f>IF(CB31&gt;0,SUM(CB$7:CB31)-SUM(CA$7:CA31),0)</f>
      </c>
      <c r="CD31" s="118">
        <f>IF(CB31&gt;0,IF(CA31&gt;0,CB31/CA31,0),0)</f>
      </c>
    </row>
    <row x14ac:dyDescent="0.25" r="32" customHeight="1" ht="18.75">
      <c r="A32" s="98">
        <f>A31+1</f>
      </c>
      <c r="B32" s="117" t="s">
        <v>43</v>
      </c>
      <c r="C32" s="36"/>
      <c r="D32" s="36">
        <v>18769</v>
      </c>
      <c r="E32" s="36">
        <f>IF(D32&gt;0,SUM(D$7:D32)-SUM(C$7:C32),0)</f>
      </c>
      <c r="F32" s="118">
        <f>IF(D32&gt;0,IF(C32&gt;0,D32/C32,0),0)</f>
      </c>
      <c r="G32" s="144" t="s">
        <v>55</v>
      </c>
      <c r="H32" s="36"/>
      <c r="I32" s="36">
        <f>IF(H32&gt;0,SUM(H$7:H32)-SUM(G$7:G32),0)</f>
      </c>
      <c r="J32" s="118">
        <f>IF(H32&gt;0,IF(G32&gt;0,H32/G32,0),0)</f>
      </c>
      <c r="K32" s="36"/>
      <c r="L32" s="36"/>
      <c r="M32" s="36">
        <f>IF(L32&gt;0,SUM(L$7:L32)-SUM(K$7:K32),0)</f>
      </c>
      <c r="N32" s="118">
        <f>IF(L32&gt;0,IF(K32&gt;0,L32/K32,0),0)</f>
      </c>
      <c r="O32" s="119">
        <f>IF(SUM(C32,G32,K32)&gt;0,SUM(C32,G32,K32),0)</f>
      </c>
      <c r="P32" s="119">
        <f>IF(SUM(D32,H32,L32)&gt;0,SUM(D32,H32,L32),0)</f>
      </c>
      <c r="Q32" s="119">
        <f>IF(P32&gt;0,SUM(P$7:P32)-SUM(O$7:O32),0)</f>
      </c>
      <c r="R32" s="118">
        <f>IF(P32&gt;0,IF(O32&gt;0,P32/O32,0),0)</f>
      </c>
      <c r="S32" s="1"/>
      <c r="T32" s="98">
        <f>T31+1</f>
      </c>
      <c r="U32" s="114" t="s">
        <v>43</v>
      </c>
      <c r="V32" s="36"/>
      <c r="W32" s="36">
        <v>16253</v>
      </c>
      <c r="X32" s="36">
        <f>IF(W32&gt;0,SUM(W$7:W32)-SUM(V$7:V32),0)</f>
      </c>
      <c r="Y32" s="118">
        <f>IF(W32&gt;0,IF(V32&gt;0,W32/V32,0),0)</f>
      </c>
      <c r="Z32" s="144" t="s">
        <v>55</v>
      </c>
      <c r="AA32" s="36"/>
      <c r="AB32" s="36">
        <f>IF(AA32&gt;0,SUM(AA$7:AA32)-SUM(Z$7:Z32),0)</f>
      </c>
      <c r="AC32" s="118">
        <f>IF(AA32&gt;0,IF(Z32&gt;0,AA32/Z32,0),0)</f>
      </c>
      <c r="AD32" s="36"/>
      <c r="AE32" s="36"/>
      <c r="AF32" s="36">
        <f>IF(AE32&gt;0,SUM(AE$7:AE32)-SUM(AD$7:AD32),0)</f>
      </c>
      <c r="AG32" s="118">
        <f>IF(AE32&gt;0,IF(AD32&gt;0,AE32/AD32,0),0)</f>
      </c>
      <c r="AH32" s="119">
        <f>IF(SUM(V32,Z32,AD32)&gt;0,SUM(V32,Z32,AD32),0)</f>
      </c>
      <c r="AI32" s="119">
        <f>IF(SUM(W32,AA32,AE32)&gt;0,SUM(W32,AA32,AE32),0)</f>
      </c>
      <c r="AJ32" s="119">
        <f>IF(AI32&gt;0,SUM(AI$7:AI32)-SUM(AH$7:AH32),0)</f>
      </c>
      <c r="AK32" s="118">
        <f>IF(AI32&gt;0,IF(AH32&gt;0,AI32/AH32,0),0)</f>
      </c>
      <c r="AL32" s="1"/>
      <c r="AM32" s="98">
        <f>AM31+1</f>
      </c>
      <c r="AN32" s="117" t="s">
        <v>43</v>
      </c>
      <c r="AO32" s="36"/>
      <c r="AP32" s="36">
        <v>10574</v>
      </c>
      <c r="AQ32" s="36">
        <f>IF(AP32&gt;0,SUM(AP$7:AP32)-SUM(AO$7:AO32),0)</f>
      </c>
      <c r="AR32" s="118">
        <f>IF(AP32&gt;0,IF(AO32&gt;0,AP32/AO32,0),0)</f>
      </c>
      <c r="AS32" s="144" t="s">
        <v>55</v>
      </c>
      <c r="AT32" s="36"/>
      <c r="AU32" s="36">
        <f>IF(AT32&gt;0,SUM(AT$7:AT32)-SUM(AS$7:AS32),0)</f>
      </c>
      <c r="AV32" s="118">
        <f>IF(AT32&gt;0,IF(AS32&gt;0,AT32/AS32,0),0)</f>
      </c>
      <c r="AW32" s="36"/>
      <c r="AX32" s="36"/>
      <c r="AY32" s="36">
        <f>IF(AX32&gt;0,SUM(AX$7:AX32)-SUM(AW$7:AW32),0)</f>
      </c>
      <c r="AZ32" s="118">
        <f>IF(AX32&gt;0,IF(AW32&gt;0,AX32/AW32,0),0)</f>
      </c>
      <c r="BA32" s="119">
        <f>IF(SUM(AO32,AS32,AW32)&gt;0,SUM(AO32,AS32,AW32),0)</f>
      </c>
      <c r="BB32" s="119">
        <f>IF(SUM(AP32,AT32,AX32)&gt;0,SUM(AP32,AT32,AX32),0)</f>
      </c>
      <c r="BC32" s="119">
        <f>IF(BB32&gt;0,SUM(BB$7:BB32)-SUM(BA$7:BA32),0)</f>
      </c>
      <c r="BD32" s="118">
        <f>IF(BB32&gt;0,IF(BA32&gt;0,BB32/BA32,0),0)</f>
      </c>
      <c r="BE32" s="1"/>
      <c r="BF32" s="98">
        <f>BF31+1</f>
      </c>
      <c r="BG32" s="117" t="s">
        <v>43</v>
      </c>
      <c r="BH32" s="36"/>
      <c r="BI32" s="36"/>
      <c r="BJ32" s="36">
        <f>IF(BI32&gt;0,SUM(BI$7:BI32)-SUM(BH$7:BH32),0)</f>
      </c>
      <c r="BK32" s="118">
        <f>IF(BI32&gt;0,IF(BH32&gt;0,BI32/BH32,0),0)</f>
      </c>
      <c r="BL32" s="36"/>
      <c r="BM32" s="36"/>
      <c r="BN32" s="36">
        <f>IF(BM32&gt;0,SUM(BM$7:BM32)-SUM(BL$7:BL32),0)</f>
      </c>
      <c r="BO32" s="118">
        <f>IF(BM32&gt;0,IF(BL32&gt;0,BM32/BL32,0),0)</f>
      </c>
      <c r="BP32" s="36"/>
      <c r="BQ32" s="36"/>
      <c r="BR32" s="36">
        <f>IF(BQ32&gt;0,SUM(BQ$7:BQ32)-SUM(BP$7:BP32),0)</f>
      </c>
      <c r="BS32" s="118">
        <f>IF(BQ32&gt;0,IF(BP32&gt;0,BQ32/BP32,0),0)</f>
      </c>
      <c r="BT32" s="119">
        <f>IF(SUM(BH32,BL32,BP32)&gt;0,SUM(BH32,BL32,BP32),0)</f>
      </c>
      <c r="BU32" s="119">
        <f>IF(SUM(BI32,BM32,BQ32)&gt;0,SUM(BI32,BM32,BQ32),0)</f>
      </c>
      <c r="BV32" s="119">
        <f>IF(BU32&gt;0,SUM(BU$7:BU32)-SUM(BT$7:BT32),0)</f>
      </c>
      <c r="BW32" s="118">
        <f>IF(BU32&gt;0,IF(BT32&gt;0,BU32/BT32,0),0)</f>
      </c>
      <c r="BX32" s="1"/>
      <c r="BY32" s="98">
        <f>BY31+1</f>
      </c>
      <c r="BZ32" s="114" t="s">
        <v>43</v>
      </c>
      <c r="CA32" s="36"/>
      <c r="CB32" s="36"/>
      <c r="CC32" s="36">
        <f>IF(CB32&gt;0,SUM(CB$7:CB32)-SUM(CA$7:CA32),0)</f>
      </c>
      <c r="CD32" s="118">
        <f>IF(CB32&gt;0,IF(CA32&gt;0,CB32/CA32,0),0)</f>
      </c>
    </row>
    <row x14ac:dyDescent="0.25" r="33" customHeight="1" ht="18.75">
      <c r="A33" s="98">
        <f>A32+1</f>
      </c>
      <c r="B33" s="117" t="s">
        <v>44</v>
      </c>
      <c r="C33" s="36">
        <v>19000</v>
      </c>
      <c r="D33" s="36">
        <v>10109</v>
      </c>
      <c r="E33" s="36">
        <f>IF(D33&gt;0,SUM(D$7:D33)-SUM(C$7:C33),0)</f>
      </c>
      <c r="F33" s="118">
        <f>IF(D33&gt;0,IF(C33&gt;0,D33/C33,0),0)</f>
      </c>
      <c r="G33" s="144" t="s">
        <v>55</v>
      </c>
      <c r="H33" s="36"/>
      <c r="I33" s="36">
        <f>IF(H33&gt;0,SUM(H$7:H33)-SUM(G$7:G33),0)</f>
      </c>
      <c r="J33" s="118">
        <f>IF(H33&gt;0,IF(G33&gt;0,H33/G33,0),0)</f>
      </c>
      <c r="K33" s="36">
        <v>17000</v>
      </c>
      <c r="L33" s="36">
        <v>16316</v>
      </c>
      <c r="M33" s="36">
        <f>IF(L33&gt;0,SUM(L$7:L33)-SUM(K$7:K33),0)</f>
      </c>
      <c r="N33" s="118">
        <f>IF(L33&gt;0,IF(K33&gt;0,L33/K33,0),0)</f>
      </c>
      <c r="O33" s="119">
        <f>IF(SUM(C33,G33,K33)&gt;0,SUM(C33,G33,K33),0)</f>
      </c>
      <c r="P33" s="119">
        <f>IF(SUM(D33,H33,L33)&gt;0,SUM(D33,H33,L33),0)</f>
      </c>
      <c r="Q33" s="119">
        <f>IF(P33&gt;0,SUM(P$7:P33)-SUM(O$7:O33),0)</f>
      </c>
      <c r="R33" s="118">
        <f>IF(P33&gt;0,IF(O33&gt;0,P33/O33,0),0)</f>
      </c>
      <c r="S33" s="1"/>
      <c r="T33" s="98">
        <f>T32+1</f>
      </c>
      <c r="U33" s="114" t="s">
        <v>44</v>
      </c>
      <c r="V33" s="36">
        <v>17000</v>
      </c>
      <c r="W33" s="36">
        <v>14770</v>
      </c>
      <c r="X33" s="36">
        <f>IF(W33&gt;0,SUM(W$7:W33)-SUM(V$7:V37),0)</f>
      </c>
      <c r="Y33" s="118">
        <f>IF(W33&gt;0,IF(V33&gt;0,W33/V33,0),0)</f>
      </c>
      <c r="Z33" s="144" t="s">
        <v>55</v>
      </c>
      <c r="AA33" s="36"/>
      <c r="AB33" s="36">
        <f>IF(AA33&gt;0,SUM(AA$7:AA33)-SUM(Z$7:Z37),0)</f>
      </c>
      <c r="AC33" s="118">
        <f>IF(AA33&gt;0,IF(Z33&gt;0,AA33/Z33,0),0)</f>
      </c>
      <c r="AD33" s="36">
        <v>17000</v>
      </c>
      <c r="AE33" s="36">
        <v>16883</v>
      </c>
      <c r="AF33" s="36">
        <f>IF(AE33&gt;0,SUM(AE$7:AE33)-SUM(AD$7:AD33),0)</f>
      </c>
      <c r="AG33" s="118">
        <f>IF(AE33&gt;0,IF(AD33&gt;0,AE33/AD33,0),0)</f>
      </c>
      <c r="AH33" s="119">
        <f>IF(SUM(V33,Z33,AD33)&gt;0,SUM(V33,Z33,AD33),0)</f>
      </c>
      <c r="AI33" s="119">
        <f>IF(SUM(W33,AA33,AE33)&gt;0,SUM(W33,AA33,AE33),0)</f>
      </c>
      <c r="AJ33" s="119">
        <f>IF(AI33&gt;0,SUM(AI$7:AI33)-SUM(AH$7:AH33),0)</f>
      </c>
      <c r="AK33" s="118">
        <f>IF(AI33&gt;0,IF(AH33&gt;0,AI33/AH33,0),0)</f>
      </c>
      <c r="AL33" s="1"/>
      <c r="AM33" s="98">
        <f>AM32+1</f>
      </c>
      <c r="AN33" s="117" t="s">
        <v>44</v>
      </c>
      <c r="AO33" s="36">
        <v>14000</v>
      </c>
      <c r="AP33" s="36">
        <v>16046</v>
      </c>
      <c r="AQ33" s="36">
        <f>IF(AP33&gt;0,SUM(AP$7:AP33)-SUM(AO$7:AO33),0)</f>
      </c>
      <c r="AR33" s="118">
        <f>IF(AP33&gt;0,IF(AO33&gt;0,AP33/AO33,0),0)</f>
      </c>
      <c r="AS33" s="144" t="s">
        <v>55</v>
      </c>
      <c r="AT33" s="36"/>
      <c r="AU33" s="36">
        <f>IF(AT33&gt;0,SUM(AT$7:AT33)-SUM(AS$7:AS33),0)</f>
      </c>
      <c r="AV33" s="118">
        <f>IF(AT33&gt;0,IF(AS33&gt;0,AT33/AS33,0),0)</f>
      </c>
      <c r="AW33" s="36">
        <v>13000</v>
      </c>
      <c r="AX33" s="36">
        <v>13308</v>
      </c>
      <c r="AY33" s="36">
        <f>IF(AX33&gt;0,SUM(AX$7:AX33)-SUM(AW$7:AW33),0)</f>
      </c>
      <c r="AZ33" s="118">
        <f>IF(AX33&gt;0,IF(AW33&gt;0,AX33/AW33,0),0)</f>
      </c>
      <c r="BA33" s="119">
        <f>IF(SUM(AO33,AS33,AW33)&gt;0,SUM(AO33,AS33,AW33),0)</f>
      </c>
      <c r="BB33" s="119">
        <f>IF(SUM(AP33,AT33,AX33)&gt;0,SUM(AP33,AT33,AX33),0)</f>
      </c>
      <c r="BC33" s="119">
        <f>IF(BB33&gt;0,SUM(BB$7:BB33)-SUM(BA$7:BA33),0)</f>
      </c>
      <c r="BD33" s="118">
        <f>IF(BB33&gt;0,IF(BA33&gt;0,BB33/BA33,0),0)</f>
      </c>
      <c r="BE33" s="1"/>
      <c r="BF33" s="98">
        <f>BF32+1</f>
      </c>
      <c r="BG33" s="117" t="s">
        <v>44</v>
      </c>
      <c r="BH33" s="36">
        <v>20000</v>
      </c>
      <c r="BI33" s="36">
        <v>24304</v>
      </c>
      <c r="BJ33" s="36">
        <f>IF(BI33&gt;0,SUM(BI$7:BI33)-SUM(BH$7:BH33),0)</f>
      </c>
      <c r="BK33" s="118">
        <f>IF(BI33&gt;0,IF(BH33&gt;0,BI33/BH33,0),0)</f>
      </c>
      <c r="BL33" s="36">
        <v>6900</v>
      </c>
      <c r="BM33" s="36">
        <v>5060</v>
      </c>
      <c r="BN33" s="36">
        <f>IF(BM33&gt;0,SUM(BM$7:BM33)-SUM(BL$7:BL33),0)</f>
      </c>
      <c r="BO33" s="118">
        <f>IF(BM33&gt;0,IF(BL33&gt;0,BM33/BL33,0),0)</f>
      </c>
      <c r="BP33" s="36">
        <v>7100</v>
      </c>
      <c r="BQ33" s="36">
        <v>4107</v>
      </c>
      <c r="BR33" s="36">
        <f>IF(BQ33&gt;0,SUM(BQ$7:BQ33)-SUM(BP$7:BP33),0)</f>
      </c>
      <c r="BS33" s="118">
        <f>IF(BQ33&gt;0,IF(BP33&gt;0,BQ33/BP33,0),0)</f>
      </c>
      <c r="BT33" s="119">
        <f>IF(SUM(BH33,BL33,BP33)&gt;0,SUM(BH33,BL33,BP33),0)</f>
      </c>
      <c r="BU33" s="119">
        <f>IF(SUM(BI33,BM33,BQ33)&gt;0,SUM(BI33,BM33,BQ33),0)</f>
      </c>
      <c r="BV33" s="119">
        <f>IF(BU33&gt;0,SUM(BU$7:BU33)-SUM(BT$7:BT33),0)</f>
      </c>
      <c r="BW33" s="118">
        <f>IF(BU33&gt;0,IF(BT33&gt;0,BU33/BT33,0),0)</f>
      </c>
      <c r="BX33" s="1"/>
      <c r="BY33" s="98">
        <f>BY32+1</f>
      </c>
      <c r="BZ33" s="114" t="s">
        <v>44</v>
      </c>
      <c r="CA33" s="36">
        <v>3500</v>
      </c>
      <c r="CB33" s="36">
        <v>9092</v>
      </c>
      <c r="CC33" s="36">
        <f>IF(CB33&gt;0,SUM(CB$7:CB33)-SUM(CA$7:CA33),0)</f>
      </c>
      <c r="CD33" s="118">
        <f>IF(CB33&gt;0,IF(CA33&gt;0,CB33/CA33,0),0)</f>
      </c>
    </row>
    <row x14ac:dyDescent="0.25" r="34" customHeight="1" ht="18.75">
      <c r="A34" s="98">
        <f>A33+1</f>
      </c>
      <c r="B34" s="117" t="s">
        <v>45</v>
      </c>
      <c r="C34" s="36">
        <v>19000</v>
      </c>
      <c r="D34" s="36">
        <v>15907</v>
      </c>
      <c r="E34" s="36">
        <f>IF(D34&gt;0,SUM(D$7:D34)-SUM(C$7:C34),0)</f>
      </c>
      <c r="F34" s="118">
        <f>IF(D34&gt;0,IF(C34&gt;0,D34/C34,0),0)</f>
      </c>
      <c r="G34" s="144" t="s">
        <v>55</v>
      </c>
      <c r="H34" s="36"/>
      <c r="I34" s="36">
        <f>IF(H34&gt;0,SUM(H$7:H34)-SUM(G$7:G34),0)</f>
      </c>
      <c r="J34" s="118">
        <f>IF(H34&gt;0,IF(G34&gt;0,H34/G34,0),0)</f>
      </c>
      <c r="K34" s="36">
        <v>17000</v>
      </c>
      <c r="L34" s="36">
        <v>8664</v>
      </c>
      <c r="M34" s="36">
        <f>IF(L34&gt;0,SUM(L$7:L34)-SUM(K$7:K34),0)</f>
      </c>
      <c r="N34" s="118">
        <f>IF(L34&gt;0,IF(K34&gt;0,L34/K34,0),0)</f>
      </c>
      <c r="O34" s="119">
        <f>IF(SUM(C34,G34,K34)&gt;0,SUM(C34,G34,K34),0)</f>
      </c>
      <c r="P34" s="119">
        <f>IF(SUM(D34,H34,L34)&gt;0,SUM(D34,H34,L34),0)</f>
      </c>
      <c r="Q34" s="119">
        <f>IF(P34&gt;0,SUM(P$7:P34)-SUM(O$7:O34),0)</f>
      </c>
      <c r="R34" s="118">
        <f>IF(P34&gt;0,IF(O34&gt;0,P34/O34,0),0)</f>
      </c>
      <c r="S34" s="1"/>
      <c r="T34" s="98">
        <f>T33+1</f>
      </c>
      <c r="U34" s="114" t="s">
        <v>45</v>
      </c>
      <c r="V34" s="36">
        <v>17000</v>
      </c>
      <c r="W34" s="36">
        <v>17975</v>
      </c>
      <c r="X34" s="36">
        <f>IF(W34&gt;0,SUM(W$7:W34)-SUM(V$7:V34),0)</f>
      </c>
      <c r="Y34" s="118">
        <f>IF(W34&gt;0,IF(V34&gt;0,W34/V34,0),0)</f>
      </c>
      <c r="Z34" s="144" t="s">
        <v>55</v>
      </c>
      <c r="AA34" s="36"/>
      <c r="AB34" s="36">
        <f>IF(AA34&gt;0,SUM(AA$7:AA34)-SUM(Z$7:Z34),0)</f>
      </c>
      <c r="AC34" s="118">
        <f>IF(AA34&gt;0,IF(Z34&gt;0,AA34/Z34,0),0)</f>
      </c>
      <c r="AD34" s="36">
        <v>17000</v>
      </c>
      <c r="AE34" s="36">
        <v>15066</v>
      </c>
      <c r="AF34" s="36">
        <f>IF(AE34&gt;0,SUM(AE$7:AE34)-SUM(AD$7:AD34),0)</f>
      </c>
      <c r="AG34" s="118">
        <f>IF(AE34&gt;0,IF(AD34&gt;0,AE34/AD34,0),0)</f>
      </c>
      <c r="AH34" s="119">
        <f>IF(SUM(V34,Z34,AD34)&gt;0,SUM(V34,Z34,AD34),0)</f>
      </c>
      <c r="AI34" s="119">
        <f>IF(SUM(W34,AA34,AE34)&gt;0,SUM(W34,AA34,AE34),0)</f>
      </c>
      <c r="AJ34" s="119">
        <f>IF(AI34&gt;0,SUM(AI$7:AI34)-SUM(AH$7:AH34),0)</f>
      </c>
      <c r="AK34" s="118">
        <f>IF(AI34&gt;0,IF(AH34&gt;0,AI34/AH34,0),0)</f>
      </c>
      <c r="AL34" s="1"/>
      <c r="AM34" s="98">
        <f>AM33+1</f>
      </c>
      <c r="AN34" s="117" t="s">
        <v>45</v>
      </c>
      <c r="AO34" s="36">
        <v>14000</v>
      </c>
      <c r="AP34" s="36">
        <v>17411</v>
      </c>
      <c r="AQ34" s="36">
        <f>IF(AP34&gt;0,SUM(AP$7:AP34)-SUM(AO$7:AO34),0)</f>
      </c>
      <c r="AR34" s="118">
        <f>IF(AP34&gt;0,IF(AO34&gt;0,AP34/AO34,0),0)</f>
      </c>
      <c r="AS34" s="144" t="s">
        <v>55</v>
      </c>
      <c r="AT34" s="36"/>
      <c r="AU34" s="36">
        <f>IF(AT34&gt;0,SUM(AT$7:AT34)-SUM(AS$7:AS34),0)</f>
      </c>
      <c r="AV34" s="118">
        <f>IF(AT34&gt;0,IF(AS34&gt;0,AT34/AS34,0),0)</f>
      </c>
      <c r="AW34" s="36">
        <v>13000</v>
      </c>
      <c r="AX34" s="36">
        <v>14619</v>
      </c>
      <c r="AY34" s="36">
        <f>IF(AX34&gt;0,SUM(AX$7:AX34)-SUM(AW$7:AW34),0)</f>
      </c>
      <c r="AZ34" s="118">
        <f>IF(AX34&gt;0,IF(AW34&gt;0,AX34/AW34,0),0)</f>
      </c>
      <c r="BA34" s="119">
        <f>IF(SUM(AO34,AS34,AW34)&gt;0,SUM(AO34,AS34,AW34),0)</f>
      </c>
      <c r="BB34" s="119">
        <f>IF(SUM(AP34,AT34,AX34)&gt;0,SUM(AP34,AT34,AX34),0)</f>
      </c>
      <c r="BC34" s="119">
        <f>IF(BB34&gt;0,SUM(BB$7:BB34)-SUM(BA$7:BA34),0)</f>
      </c>
      <c r="BD34" s="118">
        <f>IF(BB34&gt;0,IF(BA34&gt;0,BB34/BA34,0),0)</f>
      </c>
      <c r="BE34" s="1"/>
      <c r="BF34" s="98">
        <f>BF33+1</f>
      </c>
      <c r="BG34" s="117" t="s">
        <v>45</v>
      </c>
      <c r="BH34" s="36">
        <v>20000</v>
      </c>
      <c r="BI34" s="36">
        <v>23719</v>
      </c>
      <c r="BJ34" s="36">
        <f>IF(BI34&gt;0,SUM(BI$7:BI34)-SUM(BH$7:BH34),0)</f>
      </c>
      <c r="BK34" s="118">
        <f>IF(BI34&gt;0,IF(BH34&gt;0,BI34/BH34,0),0)</f>
      </c>
      <c r="BL34" s="36">
        <v>6900</v>
      </c>
      <c r="BM34" s="36">
        <v>8320</v>
      </c>
      <c r="BN34" s="36">
        <f>IF(BM34&gt;0,SUM(BM$7:BM34)-SUM(BL$7:BL34),0)</f>
      </c>
      <c r="BO34" s="118">
        <f>IF(BM34&gt;0,IF(BL34&gt;0,BM34/BL34,0),0)</f>
      </c>
      <c r="BP34" s="36">
        <v>7100</v>
      </c>
      <c r="BQ34" s="36">
        <v>3557</v>
      </c>
      <c r="BR34" s="36">
        <f>IF(BQ34&gt;0,SUM(BQ$7:BQ34)-SUM(BP$7:BP34),0)</f>
      </c>
      <c r="BS34" s="118">
        <f>IF(BQ34&gt;0,IF(BP34&gt;0,BQ34/BP34,0),0)</f>
      </c>
      <c r="BT34" s="119">
        <f>IF(SUM(BH34,BL34,BP34)&gt;0,SUM(BH34,BL34,BP34),0)</f>
      </c>
      <c r="BU34" s="119">
        <f>IF(SUM(BI34,BM34,BQ34)&gt;0,SUM(BI34,BM34,BQ34),0)</f>
      </c>
      <c r="BV34" s="119">
        <f>IF(BU34&gt;0,SUM(BU$7:BU34)-SUM(BT$7:BT34),0)</f>
      </c>
      <c r="BW34" s="118">
        <f>IF(BU34&gt;0,IF(BT34&gt;0,BU34/BT34,0),0)</f>
      </c>
      <c r="BX34" s="1"/>
      <c r="BY34" s="98">
        <f>BY33+1</f>
      </c>
      <c r="BZ34" s="114" t="s">
        <v>45</v>
      </c>
      <c r="CA34" s="36">
        <v>3500</v>
      </c>
      <c r="CB34" s="36">
        <v>1</v>
      </c>
      <c r="CC34" s="36">
        <f>IF(CB34&gt;0,SUM(CB$7:CB34)-SUM(CA$7:CA34),0)</f>
      </c>
      <c r="CD34" s="118">
        <f>IF(CB34&gt;0,IF(CA34&gt;0,CB34/CA34,0),0)</f>
      </c>
    </row>
    <row x14ac:dyDescent="0.25" r="35" customHeight="1" ht="18.75">
      <c r="A35" s="98">
        <f>A34+1</f>
      </c>
      <c r="B35" s="117" t="s">
        <v>46</v>
      </c>
      <c r="C35" s="36">
        <v>19000</v>
      </c>
      <c r="D35" s="36">
        <v>21149</v>
      </c>
      <c r="E35" s="36">
        <f>IF(D35&gt;0,SUM(D$7:D35)-SUM(C$7:C35),0)</f>
      </c>
      <c r="F35" s="118">
        <f>IF(D35&gt;0,IF(C35&gt;0,D35/C35,0),0)</f>
      </c>
      <c r="G35" s="144" t="s">
        <v>55</v>
      </c>
      <c r="H35" s="36"/>
      <c r="I35" s="36">
        <f>IF(H35&gt;0,SUM(H$7:H35)-SUM(G$7:G35),0)</f>
      </c>
      <c r="J35" s="118">
        <f>IF(H35&gt;0,IF(G35&gt;0,H35/G35,0),0)</f>
      </c>
      <c r="K35" s="36">
        <v>17000</v>
      </c>
      <c r="L35" s="36">
        <v>14318</v>
      </c>
      <c r="M35" s="36">
        <f>IF(L35&gt;0,SUM(L$7:L35)-SUM(K$7:K35),0)</f>
      </c>
      <c r="N35" s="118">
        <f>IF(L35&gt;0,IF(K35&gt;0,L35/K35,0),0)</f>
      </c>
      <c r="O35" s="119">
        <f>IF(SUM(C35,G35,K35)&gt;0,SUM(C35,G35,K35),0)</f>
      </c>
      <c r="P35" s="119">
        <f>IF(SUM(D35,H35,L35)&gt;0,SUM(D35,H35,L35),0)</f>
      </c>
      <c r="Q35" s="119">
        <f>IF(P35&gt;0,SUM(P$7:P35)-SUM(O$7:O35),0)</f>
      </c>
      <c r="R35" s="118">
        <f>IF(P35&gt;0,IF(O35&gt;0,P35/O35,0),0)</f>
      </c>
      <c r="S35" s="1"/>
      <c r="T35" s="98">
        <f>T34+1</f>
      </c>
      <c r="U35" s="114" t="s">
        <v>46</v>
      </c>
      <c r="V35" s="36">
        <v>17000</v>
      </c>
      <c r="W35" s="36">
        <v>17004</v>
      </c>
      <c r="X35" s="36">
        <f>IF(W35&gt;0,SUM(W$7:W35)-SUM(V$7:V35),0)</f>
      </c>
      <c r="Y35" s="118">
        <f>IF(W35&gt;0,IF(V35&gt;0,W35/V35,0),0)</f>
      </c>
      <c r="Z35" s="144" t="s">
        <v>55</v>
      </c>
      <c r="AA35" s="36"/>
      <c r="AB35" s="36">
        <f>IF(AA35&gt;0,SUM(AA$7:AA35)-SUM(Z$7:Z35),0)</f>
      </c>
      <c r="AC35" s="118">
        <f>IF(AA35&gt;0,IF(Z35&gt;0,AA35/Z35,0),0)</f>
      </c>
      <c r="AD35" s="36">
        <v>17000</v>
      </c>
      <c r="AE35" s="36">
        <v>16960</v>
      </c>
      <c r="AF35" s="36">
        <f>IF(AE35&gt;0,SUM(AE$7:AE35)-SUM(AD$7:AD35),0)</f>
      </c>
      <c r="AG35" s="118">
        <f>IF(AE35&gt;0,IF(AD35&gt;0,AE35/AD35,0),0)</f>
      </c>
      <c r="AH35" s="119">
        <f>IF(SUM(V35,Z35,AD35)&gt;0,SUM(V35,Z35,AD35),0)</f>
      </c>
      <c r="AI35" s="119">
        <f>IF(SUM(W35,AA35,AE35)&gt;0,SUM(W35,AA35,AE35),0)</f>
      </c>
      <c r="AJ35" s="119">
        <f>IF(AI35&gt;0,SUM(AI$7:AI35)-SUM(AH$7:AH35),0)</f>
      </c>
      <c r="AK35" s="118">
        <f>IF(AI35&gt;0,IF(AH35&gt;0,AI35/AH35,0),0)</f>
      </c>
      <c r="AL35" s="1"/>
      <c r="AM35" s="98">
        <f>AM34+1</f>
      </c>
      <c r="AN35" s="117" t="s">
        <v>46</v>
      </c>
      <c r="AO35" s="36">
        <v>14000</v>
      </c>
      <c r="AP35" s="36">
        <v>13692</v>
      </c>
      <c r="AQ35" s="36">
        <f>IF(AP35&gt;0,SUM(AP$7:AP35)-SUM(AO$7:AO35),0)</f>
      </c>
      <c r="AR35" s="118">
        <f>IF(AP35&gt;0,IF(AO35&gt;0,AP35/AO35,0),0)</f>
      </c>
      <c r="AS35" s="144" t="s">
        <v>55</v>
      </c>
      <c r="AT35" s="36"/>
      <c r="AU35" s="36">
        <f>IF(AT35&gt;0,SUM(AT$7:AT35)-SUM(AS$7:AS35),0)</f>
      </c>
      <c r="AV35" s="118">
        <f>IF(AT35&gt;0,IF(AS35&gt;0,AT35/AS35,0),0)</f>
      </c>
      <c r="AW35" s="36">
        <v>13000</v>
      </c>
      <c r="AX35" s="36">
        <v>11906</v>
      </c>
      <c r="AY35" s="36">
        <f>IF(AX35&gt;0,SUM(AX$7:AX35)-SUM(AW$7:AW35),0)</f>
      </c>
      <c r="AZ35" s="118">
        <f>IF(AX35&gt;0,IF(AW35&gt;0,AX35/AW35,0),0)</f>
      </c>
      <c r="BA35" s="119">
        <f>IF(SUM(AO35,AS35,AW35)&gt;0,SUM(AO35,AS35,AW35),0)</f>
      </c>
      <c r="BB35" s="119">
        <f>IF(SUM(AP35,AT35,AX35)&gt;0,SUM(AP35,AT35,AX35),0)</f>
      </c>
      <c r="BC35" s="119">
        <f>IF(BB35&gt;0,SUM(BB$7:BB35)-SUM(BA$7:BA35),0)</f>
      </c>
      <c r="BD35" s="118">
        <f>IF(BB35&gt;0,IF(BA35&gt;0,BB35/BA35,0),0)</f>
      </c>
      <c r="BE35" s="1"/>
      <c r="BF35" s="98">
        <f>BF34+1</f>
      </c>
      <c r="BG35" s="117" t="s">
        <v>46</v>
      </c>
      <c r="BH35" s="36">
        <v>20000</v>
      </c>
      <c r="BI35" s="36">
        <v>14919</v>
      </c>
      <c r="BJ35" s="36">
        <f>IF(BI35&gt;0,SUM(BI$7:BI35)-SUM(BH$7:BH35),0)</f>
      </c>
      <c r="BK35" s="118">
        <f>IF(BI35&gt;0,IF(BH35&gt;0,BI35/BH35,0),0)</f>
      </c>
      <c r="BL35" s="36">
        <v>6900</v>
      </c>
      <c r="BM35" s="36">
        <v>10684</v>
      </c>
      <c r="BN35" s="36">
        <f>IF(BM35&gt;0,SUM(BM$7:BM35)-SUM(BL$7:BL35),0)</f>
      </c>
      <c r="BO35" s="118">
        <f>IF(BM35&gt;0,IF(BL35&gt;0,BM35/BL35,0),0)</f>
      </c>
      <c r="BP35" s="36">
        <v>7100</v>
      </c>
      <c r="BQ35" s="36">
        <v>6054</v>
      </c>
      <c r="BR35" s="36">
        <f>IF(BQ35&gt;0,SUM(BQ$7:BQ35)-SUM(BP$7:BP35),0)</f>
      </c>
      <c r="BS35" s="118">
        <f>IF(BQ35&gt;0,IF(BP35&gt;0,BQ35/BP35,0),0)</f>
      </c>
      <c r="BT35" s="119">
        <f>IF(SUM(BH35,BL35,BP35)&gt;0,SUM(BH35,BL35,BP35),0)</f>
      </c>
      <c r="BU35" s="119">
        <f>IF(SUM(BI35,BM35,BQ35)&gt;0,SUM(BI35,BM35,BQ35),0)</f>
      </c>
      <c r="BV35" s="119">
        <f>IF(BU35&gt;0,SUM(BU$7:BU35)-SUM(BT$7:BT35),0)</f>
      </c>
      <c r="BW35" s="118">
        <f>IF(BU35&gt;0,IF(BT35&gt;0,BU35/BT35,0),0)</f>
      </c>
      <c r="BX35" s="1"/>
      <c r="BY35" s="98">
        <f>BY34+1</f>
      </c>
      <c r="BZ35" s="114" t="s">
        <v>46</v>
      </c>
      <c r="CA35" s="36">
        <v>3500</v>
      </c>
      <c r="CB35" s="36">
        <v>4229</v>
      </c>
      <c r="CC35" s="36">
        <f>IF(CB35&gt;0,SUM(CB$7:CB35)-SUM(CA$7:CA35),0)</f>
      </c>
      <c r="CD35" s="118">
        <f>IF(CB35&gt;0,IF(CA35&gt;0,CB35/CA35,0),0)</f>
      </c>
    </row>
    <row x14ac:dyDescent="0.25" r="36" customHeight="1" ht="18.75">
      <c r="A36" s="98">
        <f>A35+1</f>
      </c>
      <c r="B36" s="117" t="s">
        <v>40</v>
      </c>
      <c r="C36" s="36"/>
      <c r="D36" s="36"/>
      <c r="E36" s="36">
        <f>IF(D36&gt;0,SUM(D$7:D36)-SUM(C$7:C36),0)</f>
      </c>
      <c r="F36" s="118">
        <f>IF(D36&gt;0,IF(C36&gt;0,D36/C36,0),0)</f>
      </c>
      <c r="G36" s="144" t="s">
        <v>55</v>
      </c>
      <c r="H36" s="36"/>
      <c r="I36" s="36">
        <f>IF(H36&gt;0,SUM(H$7:H36)-SUM(G$7:G36),0)</f>
      </c>
      <c r="J36" s="118">
        <f>IF(H36&gt;0,IF(G36&gt;0,H36/G36,0),0)</f>
      </c>
      <c r="K36" s="36"/>
      <c r="L36" s="36"/>
      <c r="M36" s="36">
        <f>IF(L36&gt;0,SUM(L$7:L36)-SUM(K$7:K36),0)</f>
      </c>
      <c r="N36" s="118">
        <f>IF(L36&gt;0,IF(K36&gt;0,L36/K36,0),0)</f>
      </c>
      <c r="O36" s="119">
        <f>IF(SUM(C36,G36,K36)&gt;0,SUM(C36,G36,K36),0)</f>
      </c>
      <c r="P36" s="119">
        <f>IF(SUM(D36,H36,L36)&gt;0,SUM(D36,H36,L36),0)</f>
      </c>
      <c r="Q36" s="119">
        <f>IF(P36&gt;0,SUM(P$7:P36)-SUM(O$7:O36),0)</f>
      </c>
      <c r="R36" s="118">
        <f>IF(P36&gt;0,IF(O36&gt;0,P36/O36,0),0)</f>
      </c>
      <c r="S36" s="1"/>
      <c r="T36" s="98">
        <f>T35+1</f>
      </c>
      <c r="U36" s="114" t="s">
        <v>40</v>
      </c>
      <c r="V36" s="36"/>
      <c r="W36" s="36"/>
      <c r="X36" s="36">
        <f>IF(W36&gt;0,SUM(W$7:W36)-SUM(V$7:V36),0)</f>
      </c>
      <c r="Y36" s="118">
        <f>IF(W36&gt;0,IF(V36&gt;0,W36/V36,0),0)</f>
      </c>
      <c r="Z36" s="144" t="s">
        <v>55</v>
      </c>
      <c r="AA36" s="36"/>
      <c r="AB36" s="36">
        <f>IF(AA36&gt;0,SUM(AA$7:AA36)-SUM(Z$7:Z36),0)</f>
      </c>
      <c r="AC36" s="118">
        <f>IF(AA36&gt;0,IF(Z36&gt;0,AA36/Z36,0),0)</f>
      </c>
      <c r="AD36" s="36"/>
      <c r="AE36" s="36"/>
      <c r="AF36" s="36">
        <f>IF(AE36&gt;0,SUM(AE$7:AE36)-SUM(AD$7:AD36),0)</f>
      </c>
      <c r="AG36" s="118">
        <f>IF(AE36&gt;0,IF(AD36&gt;0,AE36/AD36,0),0)</f>
      </c>
      <c r="AH36" s="119">
        <f>IF(SUM(V36,Z36,AD36)&gt;0,SUM(V36,Z36,AD36),0)</f>
      </c>
      <c r="AI36" s="119">
        <f>IF(SUM(W36,AA36,AE36)&gt;0,SUM(W36,AA36,AE36),0)</f>
      </c>
      <c r="AJ36" s="119">
        <f>IF(AI36&gt;0,SUM(AI$7:AI36)-SUM(AH$7:AH36),0)</f>
      </c>
      <c r="AK36" s="118">
        <f>IF(AI36&gt;0,IF(AH36&gt;0,AI36/AH36,0),0)</f>
      </c>
      <c r="AL36" s="1"/>
      <c r="AM36" s="98">
        <f>AM35+1</f>
      </c>
      <c r="AN36" s="117" t="s">
        <v>40</v>
      </c>
      <c r="AO36" s="36"/>
      <c r="AP36" s="36"/>
      <c r="AQ36" s="36">
        <f>IF(AP36&gt;0,SUM(AP$7:AP36)-SUM(AO$7:AO36),0)</f>
      </c>
      <c r="AR36" s="118">
        <f>IF(AP36&gt;0,IF(AO36&gt;0,AP36/AO36,0),0)</f>
      </c>
      <c r="AS36" s="144" t="s">
        <v>55</v>
      </c>
      <c r="AT36" s="36"/>
      <c r="AU36" s="36">
        <f>IF(AT36&gt;0,SUM(AT$7:AT36)-SUM(AS$7:AS36),0)</f>
      </c>
      <c r="AV36" s="118">
        <f>IF(AT36&gt;0,IF(AS36&gt;0,AT36/AS36,0),0)</f>
      </c>
      <c r="AW36" s="36"/>
      <c r="AX36" s="36"/>
      <c r="AY36" s="36">
        <f>IF(AX36&gt;0,SUM(AX$7:AX36)-SUM(AW$7:AW36),0)</f>
      </c>
      <c r="AZ36" s="118">
        <f>IF(AX36&gt;0,IF(AW36&gt;0,AX36/AW36,0),0)</f>
      </c>
      <c r="BA36" s="119">
        <f>IF(SUM(AO36,AS36,AW36)&gt;0,SUM(AO36,AS36,AW36),0)</f>
      </c>
      <c r="BB36" s="119">
        <f>IF(SUM(AP36,AT36,AX36)&gt;0,SUM(AP36,AT36,AX36),0)</f>
      </c>
      <c r="BC36" s="119">
        <f>IF(BB36&gt;0,SUM(BB$7:BB36)-SUM(BA$7:BA36),0)</f>
      </c>
      <c r="BD36" s="118">
        <f>IF(BB36&gt;0,IF(BA36&gt;0,BB36/BA36,0),0)</f>
      </c>
      <c r="BE36" s="1"/>
      <c r="BF36" s="98">
        <f>BF35+1</f>
      </c>
      <c r="BG36" s="117" t="s">
        <v>40</v>
      </c>
      <c r="BH36" s="36"/>
      <c r="BI36" s="36"/>
      <c r="BJ36" s="36">
        <f>IF(BI36&gt;0,SUM(BI$7:BI36)-SUM(BH$7:BH36),0)</f>
      </c>
      <c r="BK36" s="118">
        <f>IF(BI36&gt;0,IF(BH36&gt;0,BI36/BH36,0),0)</f>
      </c>
      <c r="BL36" s="36"/>
      <c r="BM36" s="36"/>
      <c r="BN36" s="36">
        <f>IF(BM36&gt;0,SUM(BM$7:BM36)-SUM(BL$7:BL36),0)</f>
      </c>
      <c r="BO36" s="118">
        <f>IF(BM36&gt;0,IF(BL36&gt;0,BM36/BL36,0),0)</f>
      </c>
      <c r="BP36" s="36"/>
      <c r="BQ36" s="36"/>
      <c r="BR36" s="36">
        <f>IF(BQ36&gt;0,SUM(BQ$7:BQ36)-SUM(BP$7:BP36),0)</f>
      </c>
      <c r="BS36" s="118">
        <f>IF(BQ36&gt;0,IF(BP36&gt;0,BQ36/BP36,0),0)</f>
      </c>
      <c r="BT36" s="119">
        <f>IF(SUM(BH36,BL36,BP36)&gt;0,SUM(BH36,BL36,BP36),0)</f>
      </c>
      <c r="BU36" s="119">
        <f>IF(SUM(BI36,BM36,BQ36)&gt;0,SUM(BI36,BM36,BQ36),0)</f>
      </c>
      <c r="BV36" s="119">
        <f>IF(BU36&gt;0,SUM(BU$7:BU36)-SUM(BT$7:BT36),0)</f>
      </c>
      <c r="BW36" s="118">
        <f>IF(BU36&gt;0,IF(BT36&gt;0,BU36/BT36,0),0)</f>
      </c>
      <c r="BX36" s="1"/>
      <c r="BY36" s="98">
        <f>BY35+1</f>
      </c>
      <c r="BZ36" s="114" t="s">
        <v>40</v>
      </c>
      <c r="CA36" s="36"/>
      <c r="CB36" s="36"/>
      <c r="CC36" s="36">
        <f>IF(CB36&gt;0,SUM(CB$7:CB36)-SUM(CA$7:CA36),0)</f>
      </c>
      <c r="CD36" s="118">
        <f>IF(CB36&gt;0,IF(CA36&gt;0,CB36/CA36,0),0)</f>
      </c>
    </row>
    <row x14ac:dyDescent="0.25" r="37" customHeight="1" ht="18.75">
      <c r="A37" s="98">
        <f>A36+1</f>
      </c>
      <c r="B37" s="117" t="s">
        <v>41</v>
      </c>
      <c r="C37" s="36">
        <v>19000</v>
      </c>
      <c r="D37" s="36">
        <v>21133</v>
      </c>
      <c r="E37" s="36">
        <f>IF(D37&gt;0,SUM(D$7:D37)-SUM(C$7:C37),0)</f>
      </c>
      <c r="F37" s="118">
        <f>IF(D37&gt;0,IF(C37&gt;0,D37/C37,0),0)</f>
      </c>
      <c r="G37" s="144" t="s">
        <v>55</v>
      </c>
      <c r="H37" s="36"/>
      <c r="I37" s="36">
        <f>IF(H37&gt;0,SUM(H$7:H37)-SUM(G$7:G37),0)</f>
      </c>
      <c r="J37" s="118">
        <f>IF(H37&gt;0,IF(G37&gt;0,H37/G37,0),0)</f>
      </c>
      <c r="K37" s="36">
        <v>17000</v>
      </c>
      <c r="L37" s="36">
        <v>9590</v>
      </c>
      <c r="M37" s="36">
        <f>IF(L37&gt;0,SUM(L$7:L37)-SUM(K$7:K37),0)</f>
      </c>
      <c r="N37" s="118">
        <f>IF(L37&gt;0,IF(K37&gt;0,L37/K37,0),0)</f>
      </c>
      <c r="O37" s="119">
        <f>IF(SUM(C37,G37,K37)&gt;0,SUM(C37,G37,K37),0)</f>
      </c>
      <c r="P37" s="119">
        <f>IF(SUM(D37,H37,L37)&gt;0,SUM(D37,H37,L37),0)</f>
      </c>
      <c r="Q37" s="119">
        <f>IF(P37&gt;0,SUM(P$7:P37)-SUM(O$7:O37),0)</f>
      </c>
      <c r="R37" s="118">
        <f>IF(P37&gt;0,IF(O37&gt;0,P37/O37,0),0)</f>
      </c>
      <c r="S37" s="1"/>
      <c r="T37" s="98">
        <f>T36+1</f>
      </c>
      <c r="U37" s="114" t="s">
        <v>41</v>
      </c>
      <c r="V37" s="36">
        <v>17000</v>
      </c>
      <c r="W37" s="36">
        <v>15612</v>
      </c>
      <c r="X37" s="36">
        <f>IF(W37&gt;0,SUM(W$7:W37)-SUM(V$7:V37),0)</f>
      </c>
      <c r="Y37" s="118">
        <f>IF(W37&gt;0,IF(V37&gt;0,W37/V37,0),0)</f>
      </c>
      <c r="Z37" s="144" t="s">
        <v>55</v>
      </c>
      <c r="AA37" s="36"/>
      <c r="AB37" s="36">
        <f>IF(AA37&gt;0,SUM(AA$7:AA37)-SUM(Z$7:Z37),0)</f>
      </c>
      <c r="AC37" s="118">
        <f>IF(AA37&gt;0,IF(Z37&gt;0,AA37/Z37,0),0)</f>
      </c>
      <c r="AD37" s="36">
        <v>17000</v>
      </c>
      <c r="AE37" s="36">
        <v>15372</v>
      </c>
      <c r="AF37" s="36">
        <f>IF(AE37&gt;0,SUM(AE$7:AE37)-SUM(AD$7:AD37),0)</f>
      </c>
      <c r="AG37" s="118">
        <f>IF(AE37&gt;0,IF(AD37&gt;0,AE37/AD37,0),0)</f>
      </c>
      <c r="AH37" s="119">
        <f>IF(SUM(V37,Z37,AD37)&gt;0,SUM(V37,Z37,AD37),0)</f>
      </c>
      <c r="AI37" s="119">
        <f>IF(SUM(W37,AA37,AE37)&gt;0,SUM(W37,AA37,AE37),0)</f>
      </c>
      <c r="AJ37" s="119">
        <f>IF(AI37&gt;0,SUM(AI$7:AI37)-SUM(AH$7:AH37),0)</f>
      </c>
      <c r="AK37" s="118">
        <f>IF(AI37&gt;0,IF(AH37&gt;0,AI37/AH37,0),0)</f>
      </c>
      <c r="AL37" s="1"/>
      <c r="AM37" s="174">
        <f>AM36+1</f>
      </c>
      <c r="AN37" s="117" t="s">
        <v>41</v>
      </c>
      <c r="AO37" s="36">
        <v>14000</v>
      </c>
      <c r="AP37" s="36">
        <v>12717</v>
      </c>
      <c r="AQ37" s="36">
        <f>IF(AP37&gt;0,SUM(AP$7:AP37)-SUM(AO$7:AO37),0)</f>
      </c>
      <c r="AR37" s="118">
        <f>IF(AP37&gt;0,IF(AO37&gt;0,AP37/AO37,0),0)</f>
      </c>
      <c r="AS37" s="144" t="s">
        <v>55</v>
      </c>
      <c r="AT37" s="36"/>
      <c r="AU37" s="36">
        <f>IF(AT37&gt;0,SUM(AT$7:AT37)-SUM(AS$7:AS37),0)</f>
      </c>
      <c r="AV37" s="118">
        <f>IF(AT37&gt;0,IF(AS37&gt;0,AT37/AS37,0),0)</f>
      </c>
      <c r="AW37" s="36">
        <v>13000</v>
      </c>
      <c r="AX37" s="36">
        <v>11804</v>
      </c>
      <c r="AY37" s="36">
        <f>IF(AX37&gt;0,SUM(AX$7:AX37)-SUM(AW$7:AW37),0)</f>
      </c>
      <c r="AZ37" s="118">
        <f>IF(AX37&gt;0,IF(AW37&gt;0,AX37/AW37,0),0)</f>
      </c>
      <c r="BA37" s="119">
        <f>IF(SUM(AO37,AS37,AW37)&gt;0,SUM(AO37,AS37,AW37),0)</f>
      </c>
      <c r="BB37" s="119">
        <f>IF(SUM(AP37,AT37,AX37)&gt;0,SUM(AP37,AT37,AX37),0)</f>
      </c>
      <c r="BC37" s="119">
        <f>IF(BB37&gt;0,SUM(BB$7:BB37)-SUM(BA$7:BA37),0)</f>
      </c>
      <c r="BD37" s="118">
        <f>IF(BB37&gt;0,IF(BA37&gt;0,BB37/BA37,0),0)</f>
      </c>
      <c r="BE37" s="1"/>
      <c r="BF37" s="98">
        <f>BF36+1</f>
      </c>
      <c r="BG37" s="117" t="s">
        <v>41</v>
      </c>
      <c r="BH37" s="36">
        <v>20000</v>
      </c>
      <c r="BI37" s="36">
        <v>12960</v>
      </c>
      <c r="BJ37" s="36">
        <f>IF(BI37&gt;0,SUM(BI$7:BI37)-SUM(BH$7:BH37),0)</f>
      </c>
      <c r="BK37" s="118">
        <f>IF(BI37&gt;0,IF(BH37&gt;0,BI37/BH37,0),0)</f>
      </c>
      <c r="BL37" s="36">
        <v>6900</v>
      </c>
      <c r="BM37" s="36">
        <v>11574</v>
      </c>
      <c r="BN37" s="36">
        <f>IF(BM37&gt;0,SUM(BM$7:BM37)-SUM(BL$7:BL37),0)</f>
      </c>
      <c r="BO37" s="118">
        <f>IF(BM37&gt;0,IF(BL37&gt;0,BM37/BL37,0),0)</f>
      </c>
      <c r="BP37" s="36">
        <v>7100</v>
      </c>
      <c r="BQ37" s="36">
        <v>11729</v>
      </c>
      <c r="BR37" s="36">
        <f>IF(BQ37&gt;0,SUM(BQ$7:BQ37)-SUM(BP$7:BP37),0)</f>
      </c>
      <c r="BS37" s="118">
        <f>IF(BQ37&gt;0,IF(BP37&gt;0,BQ37/BP37,0),0)</f>
      </c>
      <c r="BT37" s="119">
        <f>IF(SUM(BH37,BL37,BP37)&gt;0,SUM(BH37,BL37,BP37),0)</f>
      </c>
      <c r="BU37" s="119">
        <f>IF(SUM(BI37,BM37,BQ37)&gt;0,SUM(BI37,BM37,BQ37),0)</f>
      </c>
      <c r="BV37" s="119">
        <f>IF(BU37&gt;0,SUM(BU$7:BU37)-SUM(BT$7:BT37),0)</f>
      </c>
      <c r="BW37" s="118">
        <f>IF(BU37&gt;0,IF(BT37&gt;0,BU37/BT37,0),0)</f>
      </c>
      <c r="BX37" s="1"/>
      <c r="BY37" s="98">
        <f>BY36+1</f>
      </c>
      <c r="BZ37" s="114" t="s">
        <v>41</v>
      </c>
      <c r="CA37" s="36">
        <v>3500</v>
      </c>
      <c r="CB37" s="36"/>
      <c r="CC37" s="36">
        <f>IF(CB37&gt;0,SUM(CB$7:CB37)-SUM(CA$7:CA37),0)</f>
      </c>
      <c r="CD37" s="118">
        <f>IF(CB37&gt;0,IF(CA37&gt;0,CB37/CA37,0),0)</f>
      </c>
    </row>
    <row x14ac:dyDescent="0.25" r="38" customHeight="1" ht="17.25">
      <c r="A38" s="124" t="s">
        <v>30</v>
      </c>
      <c r="B38" s="125"/>
      <c r="C38" s="126">
        <f>SUM(C7:C37)</f>
      </c>
      <c r="D38" s="126">
        <f>SUM(D7:D37)</f>
      </c>
      <c r="E38" s="126">
        <f>D38-C38</f>
      </c>
      <c r="F38" s="127">
        <f>IF(D38&gt;0,IF(C38&gt;0,D38/C38,0),0)</f>
      </c>
      <c r="G38" s="126">
        <f>SUM(G7:G37)</f>
      </c>
      <c r="H38" s="126">
        <f>SUM(H7:H37)</f>
      </c>
      <c r="I38" s="126">
        <f>H38-G38</f>
      </c>
      <c r="J38" s="127">
        <f>IF(H38&gt;0,IF(G38&gt;0,H38/G38,0),0)</f>
      </c>
      <c r="K38" s="126">
        <f>SUM(K7:K37)</f>
      </c>
      <c r="L38" s="126">
        <f>SUM(L7:L37)</f>
      </c>
      <c r="M38" s="126">
        <f>L38-K38</f>
      </c>
      <c r="N38" s="127">
        <f>IF(L38&gt;0,IF(K38&gt;0,L38/K38,0),0)</f>
      </c>
      <c r="O38" s="128">
        <f>IF(SUM(C38,G38,K38)&gt;0,SUM(C38,G38,K38),0)</f>
      </c>
      <c r="P38" s="128">
        <f>IF(SUM(D38,H38,L38)&gt;0,SUM(D38,H38,L38),0)</f>
      </c>
      <c r="Q38" s="128">
        <f>P38-O38</f>
      </c>
      <c r="R38" s="127">
        <f>IF(P38&gt;0,IF(O38&gt;0,P38/O38,0),0)</f>
      </c>
      <c r="S38" s="1"/>
      <c r="T38" s="175" t="s">
        <v>30</v>
      </c>
      <c r="U38" s="176"/>
      <c r="V38" s="126">
        <f>SUM(V7:V37)</f>
      </c>
      <c r="W38" s="126">
        <f>SUM(W7:W37)</f>
      </c>
      <c r="X38" s="126">
        <f>W38-V38</f>
      </c>
      <c r="Y38" s="127">
        <f>IF(W38&gt;0,IF(V38&gt;0,W38/V38,0),0)</f>
      </c>
      <c r="Z38" s="126">
        <f>SUM(Z7:Z37)</f>
      </c>
      <c r="AA38" s="126">
        <f>SUM(AA7:AA37)</f>
      </c>
      <c r="AB38" s="126">
        <f>AA38-Z38</f>
      </c>
      <c r="AC38" s="127">
        <f>IF(AA38&gt;0,IF(Z38&gt;0,AA38/Z38,0),0)</f>
      </c>
      <c r="AD38" s="126">
        <f>SUM(AD7:AD37)</f>
      </c>
      <c r="AE38" s="126">
        <f>SUM(AE7:AE37)</f>
      </c>
      <c r="AF38" s="126">
        <f>AE38-AD38</f>
      </c>
      <c r="AG38" s="127">
        <f>IF(AE38&gt;0,IF(AD38&gt;0,AE38/AD38,0),0)</f>
      </c>
      <c r="AH38" s="128">
        <f>IF(SUM(V38,Z38,AD38)&gt;0,SUM(V38,Z38,AD38),0)</f>
      </c>
      <c r="AI38" s="128">
        <f>IF(SUM(W38,AA38,AE38)&gt;0,SUM(W38,AA38,AE38),0)</f>
      </c>
      <c r="AJ38" s="128">
        <f>AI38-AH38</f>
      </c>
      <c r="AK38" s="127">
        <f>IF(AI38&gt;0,IF(AH38&gt;0,AI38/AH38,0),0)</f>
      </c>
      <c r="AL38" s="1"/>
      <c r="AM38" s="177" t="s">
        <v>30</v>
      </c>
      <c r="AN38" s="178"/>
      <c r="AO38" s="126">
        <f>SUM(AO7:AO37)</f>
      </c>
      <c r="AP38" s="126">
        <f>SUM(AP7:AP37)</f>
      </c>
      <c r="AQ38" s="126">
        <f>AP38-AO38</f>
      </c>
      <c r="AR38" s="127">
        <f>IF(AP38&gt;0,IF(AO38&gt;0,AP38/AO38,0),0)</f>
      </c>
      <c r="AS38" s="126">
        <f>SUM(AS7:AS37)</f>
      </c>
      <c r="AT38" s="126">
        <f>SUM(AT7:AT37)</f>
      </c>
      <c r="AU38" s="126">
        <f>AT38-AS38</f>
      </c>
      <c r="AV38" s="127">
        <f>IF(AT38&gt;0,IF(AS38&gt;0,AT38/AS38,0),0)</f>
      </c>
      <c r="AW38" s="126">
        <f>SUM(AW7:AW37)</f>
      </c>
      <c r="AX38" s="126">
        <f>SUM(AX7:AX37)</f>
      </c>
      <c r="AY38" s="126">
        <f>AX38-AW38</f>
      </c>
      <c r="AZ38" s="127">
        <f>IF(AX38&gt;0,IF(AW38&gt;0,AX38/AW38,0),0)</f>
      </c>
      <c r="BA38" s="128">
        <f>IF(SUM(AO38,AS38,AW38)&gt;0,SUM(AO38,AS38,AW38),0)</f>
      </c>
      <c r="BB38" s="128">
        <f>IF(SUM(AP38,AT38,AX38)&gt;0,SUM(AP38,AT38,AX38),0)</f>
      </c>
      <c r="BC38" s="128">
        <f>BB38-BA38</f>
      </c>
      <c r="BD38" s="127">
        <f>IF(BB38&gt;0,IF(BA38&gt;0,BB38/BA38,0),0)</f>
      </c>
      <c r="BE38" s="1"/>
      <c r="BF38" s="179" t="s">
        <v>30</v>
      </c>
      <c r="BG38" s="180"/>
      <c r="BH38" s="126">
        <f>SUM(BH7:BH37)</f>
      </c>
      <c r="BI38" s="126">
        <f>SUM(BI7:BI37)</f>
      </c>
      <c r="BJ38" s="126">
        <f>BI38-BH38</f>
      </c>
      <c r="BK38" s="127">
        <f>IF(BI38&gt;0,IF(BH38&gt;0,BI38/BH38,0),0)</f>
      </c>
      <c r="BL38" s="126">
        <f>SUM(BL7:BL37)</f>
      </c>
      <c r="BM38" s="126">
        <f>SUM(BM7:BM37)</f>
      </c>
      <c r="BN38" s="126">
        <f>BM38-BL38</f>
      </c>
      <c r="BO38" s="127">
        <f>IF(BM38&gt;0,IF(BL38&gt;0,BM38/BL38,0),0)</f>
      </c>
      <c r="BP38" s="126">
        <f>SUM(BP7:BP37)</f>
      </c>
      <c r="BQ38" s="126">
        <f>SUM(BQ7:BQ37)</f>
      </c>
      <c r="BR38" s="126">
        <f>BQ38-BP38</f>
      </c>
      <c r="BS38" s="127">
        <f>IF(BQ38&gt;0,IF(BP38&gt;0,BQ38/BP38,0),0)</f>
      </c>
      <c r="BT38" s="128">
        <f>IF(SUM(BH38,BL38,BP38)&gt;0,SUM(BH38,BL38,BP38),0)</f>
      </c>
      <c r="BU38" s="128">
        <f>IF(SUM(BI38,BM38,BQ38)&gt;0,SUM(BI38,BM38,BQ38),0)</f>
      </c>
      <c r="BV38" s="128">
        <f>BU38-BT38</f>
      </c>
      <c r="BW38" s="127">
        <f>IF(BU38&gt;0,IF(BT38&gt;0,BU38/BT38,0),0)</f>
      </c>
      <c r="BX38" s="1"/>
      <c r="BY38" s="181" t="s">
        <v>30</v>
      </c>
      <c r="BZ38" s="176"/>
      <c r="CA38" s="126">
        <f>SUM(CA7:CA37)</f>
      </c>
      <c r="CB38" s="126">
        <f>SUM(CB7:CB37)</f>
      </c>
      <c r="CC38" s="36">
        <f>CA38-CB38</f>
      </c>
      <c r="CD38" s="127">
        <f>IF(CB38&gt;0,IF(CA38&gt;0,CB38/CA38,0),0)</f>
      </c>
    </row>
  </sheetData>
  <mergeCells count="46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  <mergeCell ref="T38:U38"/>
    <mergeCell ref="AM38:AN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7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41610</v>
      </c>
      <c r="C4" s="21">
        <v>39753</v>
      </c>
      <c r="D4" s="21">
        <f>(SUM(C4:C4)-(F4*1))</f>
      </c>
      <c r="E4" s="21">
        <f>C4/1</f>
      </c>
      <c r="F4" s="22">
        <f>$F$22/$G$21</f>
      </c>
      <c r="G4" s="23">
        <v>1</v>
      </c>
      <c r="H4" s="150">
        <v>41610</v>
      </c>
      <c r="I4" s="24">
        <v>10862</v>
      </c>
      <c r="J4" s="21">
        <f>(SUM(I4:I4)-(L4*1))</f>
      </c>
      <c r="K4" s="21">
        <f>I4/1</f>
      </c>
      <c r="L4" s="21">
        <f>$L$22/$G$21</f>
      </c>
    </row>
    <row x14ac:dyDescent="0.25" r="5" customHeight="1" ht="20.1">
      <c r="A5" s="1"/>
      <c r="B5" s="150">
        <v>41611</v>
      </c>
      <c r="C5" s="21">
        <v>46070</v>
      </c>
      <c r="D5" s="21">
        <f>(SUM(C$4:C5)-(F5*G5))</f>
      </c>
      <c r="E5" s="21">
        <f>SUM(C$4:C5)/G5</f>
      </c>
      <c r="F5" s="22">
        <f>$F$22/$G$21</f>
      </c>
      <c r="G5" s="23">
        <f>G4+1</f>
      </c>
      <c r="H5" s="150">
        <v>41611</v>
      </c>
      <c r="I5" s="24">
        <v>12635</v>
      </c>
      <c r="J5" s="21">
        <f>SUM(I$4:I5)-(L5*G5)</f>
      </c>
      <c r="K5" s="21">
        <f>SUM(I$4:I5)/G5</f>
      </c>
      <c r="L5" s="21">
        <f>$L$22/$G$21</f>
      </c>
    </row>
    <row x14ac:dyDescent="0.25" r="6" customHeight="1" ht="20.1">
      <c r="A6" s="1"/>
      <c r="B6" s="150">
        <v>41612</v>
      </c>
      <c r="C6" s="21">
        <v>31726</v>
      </c>
      <c r="D6" s="21">
        <f>(SUM(C$4:C6)-(F6*G6))</f>
      </c>
      <c r="E6" s="21">
        <f>SUM(C$4:C6)/G6</f>
      </c>
      <c r="F6" s="22">
        <f>$F$22/$G$21</f>
      </c>
      <c r="G6" s="23">
        <f>G5+1</f>
      </c>
      <c r="H6" s="150">
        <v>41612</v>
      </c>
      <c r="I6" s="24">
        <v>26781</v>
      </c>
      <c r="J6" s="21">
        <f>SUM(I$4:I6)-(L6*G6)</f>
      </c>
      <c r="K6" s="21">
        <f>SUM(I$4:I6)/G6</f>
      </c>
      <c r="L6" s="21">
        <f>$L$22/$G$21</f>
      </c>
    </row>
    <row x14ac:dyDescent="0.25" r="7" customHeight="1" ht="19.5">
      <c r="A7" s="1"/>
      <c r="B7" s="150">
        <v>41613</v>
      </c>
      <c r="C7" s="21">
        <v>37299</v>
      </c>
      <c r="D7" s="21">
        <f>(SUM(C$4:C7)-(F7*G7))</f>
      </c>
      <c r="E7" s="21">
        <f>SUM(C$4:C7)/G7</f>
      </c>
      <c r="F7" s="22">
        <f>$F$22/$G$21</f>
      </c>
      <c r="G7" s="23">
        <f>G6+1</f>
      </c>
      <c r="H7" s="150">
        <v>41613</v>
      </c>
      <c r="I7" s="24">
        <v>9714</v>
      </c>
      <c r="J7" s="21">
        <f>SUM(I$4:I7)-(L7*G7)</f>
      </c>
      <c r="K7" s="21">
        <f>SUM(I$4:I7)/G7</f>
      </c>
      <c r="L7" s="21">
        <f>$L$22/$G$21</f>
      </c>
    </row>
    <row x14ac:dyDescent="0.25" r="8" customHeight="1" ht="20.1">
      <c r="A8" s="1"/>
      <c r="B8" s="150">
        <v>41614</v>
      </c>
      <c r="C8" s="21">
        <v>23452</v>
      </c>
      <c r="D8" s="21">
        <f>(SUM(C$4:C8)-(F8*G8))</f>
      </c>
      <c r="E8" s="21">
        <f>SUM(C$4:C8)/G8</f>
      </c>
      <c r="F8" s="22">
        <f>$F$22/$G$21</f>
      </c>
      <c r="G8" s="23">
        <f>G7+1</f>
      </c>
      <c r="H8" s="150">
        <v>41614</v>
      </c>
      <c r="I8" s="24">
        <v>22392</v>
      </c>
      <c r="J8" s="21">
        <f>SUM(I$4:I8)-(L8*G8)</f>
      </c>
      <c r="K8" s="21">
        <f>SUM(I$4:I8)/G8</f>
      </c>
      <c r="L8" s="21">
        <f>$L$22/$G$21</f>
      </c>
    </row>
    <row x14ac:dyDescent="0.25" r="9" customHeight="1" ht="20.1">
      <c r="A9" s="1"/>
      <c r="B9" s="150">
        <v>41617</v>
      </c>
      <c r="C9" s="21">
        <v>24113</v>
      </c>
      <c r="D9" s="21">
        <f>(SUM(C$4:C9)-(F9*G9))</f>
      </c>
      <c r="E9" s="21">
        <f>SUM(C$4:C9)/G9</f>
      </c>
      <c r="F9" s="22">
        <f>$F$22/$G$21</f>
      </c>
      <c r="G9" s="23">
        <f>G8+1</f>
      </c>
      <c r="H9" s="150">
        <v>41617</v>
      </c>
      <c r="I9" s="24">
        <v>20493</v>
      </c>
      <c r="J9" s="21">
        <f>SUM(I$4:I9)-(L9*G9)</f>
      </c>
      <c r="K9" s="21">
        <f>SUM(I$4:I9)/G9</f>
      </c>
      <c r="L9" s="21">
        <f>$L$22/$G$21</f>
      </c>
    </row>
    <row x14ac:dyDescent="0.25" r="10" customHeight="1" ht="20.1">
      <c r="A10" s="1"/>
      <c r="B10" s="150">
        <v>41618</v>
      </c>
      <c r="C10" s="21">
        <v>30220</v>
      </c>
      <c r="D10" s="21">
        <f>(SUM(C$4:C10)-(F10*G10))</f>
      </c>
      <c r="E10" s="21">
        <f>SUM(C$4:C10)/G10</f>
      </c>
      <c r="F10" s="22">
        <f>$F$22/$G$21</f>
      </c>
      <c r="G10" s="23">
        <f>G9+1</f>
      </c>
      <c r="H10" s="150">
        <v>41618</v>
      </c>
      <c r="I10" s="24">
        <v>11085</v>
      </c>
      <c r="J10" s="21">
        <f>SUM(I$4:I10)-(L10*G10)</f>
      </c>
      <c r="K10" s="21">
        <f>SUM(I$4:I10)/G10</f>
      </c>
      <c r="L10" s="21">
        <f>$L$22/$G$21</f>
      </c>
    </row>
    <row x14ac:dyDescent="0.25" r="11" customHeight="1" ht="20.1">
      <c r="A11" s="1"/>
      <c r="B11" s="150">
        <v>41619</v>
      </c>
      <c r="C11" s="21">
        <v>18948</v>
      </c>
      <c r="D11" s="21">
        <f>(SUM(C$4:C11)-(F11*G11))</f>
      </c>
      <c r="E11" s="21">
        <f>SUM(C$4:C11)/G11</f>
      </c>
      <c r="F11" s="22">
        <f>$F$22/$G$21</f>
      </c>
      <c r="G11" s="23">
        <f>G10+1</f>
      </c>
      <c r="H11" s="150">
        <v>41619</v>
      </c>
      <c r="I11" s="24">
        <v>16007</v>
      </c>
      <c r="J11" s="21">
        <f>SUM(I$4:I11)-(L11*G11)</f>
      </c>
      <c r="K11" s="21">
        <f>SUM(I$4:I11)/G11</f>
      </c>
      <c r="L11" s="21">
        <f>$L$22/$G$21</f>
      </c>
    </row>
    <row x14ac:dyDescent="0.25" r="12" customHeight="1" ht="20.1">
      <c r="A12" s="1"/>
      <c r="B12" s="150">
        <v>41620</v>
      </c>
      <c r="C12" s="22">
        <v>31583</v>
      </c>
      <c r="D12" s="21">
        <f>(SUM(C$4:C12)-(F12*G12))</f>
      </c>
      <c r="E12" s="21">
        <f>SUM(C$4:C12)/G12</f>
      </c>
      <c r="F12" s="22">
        <f>$F$22/$G$21</f>
      </c>
      <c r="G12" s="23">
        <f>G11+1</f>
      </c>
      <c r="H12" s="150">
        <v>41620</v>
      </c>
      <c r="I12" s="24">
        <v>19659</v>
      </c>
      <c r="J12" s="21">
        <f>SUM(I$4:I12)-(L12*G12)</f>
      </c>
      <c r="K12" s="21">
        <f>SUM(I$4:I12)/G12</f>
      </c>
      <c r="L12" s="21">
        <f>$L$22/$G$21</f>
      </c>
    </row>
    <row x14ac:dyDescent="0.25" r="13" customHeight="1" ht="20.1">
      <c r="A13" s="1"/>
      <c r="B13" s="150">
        <v>41621</v>
      </c>
      <c r="C13" s="22">
        <v>59546</v>
      </c>
      <c r="D13" s="21">
        <f>(SUM(C$4:C13)-(F13*G13))</f>
      </c>
      <c r="E13" s="21">
        <f>SUM(C$4:C13)/G13</f>
      </c>
      <c r="F13" s="22">
        <f>$F$22/$G$21</f>
      </c>
      <c r="G13" s="23">
        <f>G12+1</f>
      </c>
      <c r="H13" s="150">
        <v>41621</v>
      </c>
      <c r="I13" s="24">
        <v>11264</v>
      </c>
      <c r="J13" s="21">
        <f>SUM(I$4:I13)-(L13*G13)</f>
      </c>
      <c r="K13" s="21">
        <f>SUM(I$4:I13)/G13</f>
      </c>
      <c r="L13" s="21">
        <f>$L$22/$G$21</f>
      </c>
    </row>
    <row x14ac:dyDescent="0.25" r="14" customHeight="1" ht="20.1">
      <c r="A14" s="1"/>
      <c r="B14" s="150">
        <v>41624</v>
      </c>
      <c r="C14" s="22">
        <v>29139</v>
      </c>
      <c r="D14" s="21">
        <f>(SUM(C$4:C14)-(F14*G14))</f>
      </c>
      <c r="E14" s="21">
        <f>SUM(C$4:C14)/G14</f>
      </c>
      <c r="F14" s="22">
        <f>$F$22/$G$21</f>
      </c>
      <c r="G14" s="23">
        <f>G13+1</f>
      </c>
      <c r="H14" s="150">
        <v>41624</v>
      </c>
      <c r="I14" s="24">
        <v>9817</v>
      </c>
      <c r="J14" s="21">
        <f>SUM(I$4:I14)-(L14*G14)</f>
      </c>
      <c r="K14" s="21">
        <f>SUM(I$4:I14)/G14</f>
      </c>
      <c r="L14" s="21">
        <f>$L$22/$G$21</f>
      </c>
    </row>
    <row x14ac:dyDescent="0.25" r="15" customHeight="1" ht="20.1">
      <c r="A15" s="1"/>
      <c r="B15" s="150">
        <v>41625</v>
      </c>
      <c r="C15" s="22">
        <v>63504</v>
      </c>
      <c r="D15" s="21">
        <f>(SUM(C$4:C15)-(F15*G15))</f>
      </c>
      <c r="E15" s="21">
        <f>SUM(C$4:C15)/G15</f>
      </c>
      <c r="F15" s="22">
        <f>$F$22/$G$21</f>
      </c>
      <c r="G15" s="23">
        <f>G14+1</f>
      </c>
      <c r="H15" s="150">
        <v>41625</v>
      </c>
      <c r="I15" s="24">
        <v>14186</v>
      </c>
      <c r="J15" s="21">
        <f>SUM(I$4:I15)-(L15*G15)</f>
      </c>
      <c r="K15" s="21">
        <f>SUM(I$4:I15)/G15</f>
      </c>
      <c r="L15" s="21">
        <f>$L$22/$G$21</f>
      </c>
    </row>
    <row x14ac:dyDescent="0.25" r="16" customHeight="1" ht="20.1">
      <c r="A16" s="1"/>
      <c r="B16" s="150">
        <v>41626</v>
      </c>
      <c r="C16" s="22">
        <v>39557</v>
      </c>
      <c r="D16" s="21">
        <f>(SUM(C$4:C16)-(F16*G16))</f>
      </c>
      <c r="E16" s="21">
        <f>SUM(C$4:C16)/G16</f>
      </c>
      <c r="F16" s="22">
        <f>$F$22/$G$21</f>
      </c>
      <c r="G16" s="23">
        <v>13</v>
      </c>
      <c r="H16" s="150">
        <v>41626</v>
      </c>
      <c r="I16" s="24">
        <v>5415</v>
      </c>
      <c r="J16" s="21">
        <f>SUM(I$4:I16)-(L16*G16)</f>
      </c>
      <c r="K16" s="21">
        <f>SUM(I$4:I16)/G16</f>
      </c>
      <c r="L16" s="21">
        <f>$L$22/$G$21</f>
      </c>
    </row>
    <row x14ac:dyDescent="0.25" r="17" customHeight="1" ht="20.1">
      <c r="A17" s="1"/>
      <c r="B17" s="150">
        <v>41627</v>
      </c>
      <c r="C17" s="22">
        <v>60258</v>
      </c>
      <c r="D17" s="21">
        <f>(SUM(C$4:C17)-(F17*G17))</f>
      </c>
      <c r="E17" s="21">
        <f>SUM(C$4:C17)/G17</f>
      </c>
      <c r="F17" s="22">
        <f>$F$22/$G$21</f>
      </c>
      <c r="G17" s="23">
        <v>14</v>
      </c>
      <c r="H17" s="150">
        <v>41627</v>
      </c>
      <c r="I17" s="24">
        <v>13050</v>
      </c>
      <c r="J17" s="21">
        <f>SUM(I$4:I17)-(L17*G17)</f>
      </c>
      <c r="K17" s="21">
        <f>SUM(I$4:I17)/G17</f>
      </c>
      <c r="L17" s="21">
        <f>$L$22/$G$21</f>
      </c>
    </row>
    <row x14ac:dyDescent="0.25" r="18" customHeight="1" ht="20.1">
      <c r="A18" s="1"/>
      <c r="B18" s="150">
        <v>41631</v>
      </c>
      <c r="C18" s="22">
        <v>63892</v>
      </c>
      <c r="D18" s="21">
        <f>(SUM(C$4:C18)-(F18*G18))</f>
      </c>
      <c r="E18" s="21">
        <f>SUM(C$4:C18)/G18</f>
      </c>
      <c r="F18" s="22">
        <f>$F$22/$G$21</f>
      </c>
      <c r="G18" s="23">
        <v>15</v>
      </c>
      <c r="H18" s="150">
        <v>41631</v>
      </c>
      <c r="I18" s="24">
        <v>7159</v>
      </c>
      <c r="J18" s="21">
        <f>SUM(I$4:I18)-(L18*G18)</f>
      </c>
      <c r="K18" s="21">
        <f>SUM(I$4:I18)/G18</f>
      </c>
      <c r="L18" s="21">
        <f>$L$22/$G$21</f>
      </c>
    </row>
    <row x14ac:dyDescent="0.25" r="19" customHeight="1" ht="20.1">
      <c r="A19" s="1"/>
      <c r="B19" s="150">
        <v>41634</v>
      </c>
      <c r="C19" s="22">
        <v>45915</v>
      </c>
      <c r="D19" s="21">
        <f>(SUM(C$4:C19)-(F19*G19))</f>
      </c>
      <c r="E19" s="21">
        <f>SUM(C$4:C19)/G19</f>
      </c>
      <c r="F19" s="22">
        <f>$F$22/$G$21</f>
      </c>
      <c r="G19" s="23">
        <v>16</v>
      </c>
      <c r="H19" s="150">
        <v>41634</v>
      </c>
      <c r="I19" s="24">
        <v>19401</v>
      </c>
      <c r="J19" s="21">
        <f>SUM(I$4:I19)-(L19*G19)</f>
      </c>
      <c r="K19" s="21">
        <f>SUM(I$4:I19)/G19</f>
      </c>
      <c r="L19" s="21">
        <f>$L$22/$G$21</f>
      </c>
    </row>
    <row x14ac:dyDescent="0.25" r="20" customHeight="1" ht="20.1">
      <c r="A20" s="1"/>
      <c r="B20" s="150">
        <v>41635</v>
      </c>
      <c r="C20" s="22">
        <v>69954</v>
      </c>
      <c r="D20" s="21">
        <f>(SUM(C$4:C20)-(F20*G20))</f>
      </c>
      <c r="E20" s="21">
        <f>SUM(C$4:C20)/G20</f>
      </c>
      <c r="F20" s="22">
        <f>$F$22/$G$21</f>
      </c>
      <c r="G20" s="23">
        <v>17</v>
      </c>
      <c r="H20" s="150">
        <v>41635</v>
      </c>
      <c r="I20" s="24">
        <v>44221</v>
      </c>
      <c r="J20" s="21">
        <f>SUM(I$4:I20)-(L20*G20)</f>
      </c>
      <c r="K20" s="21">
        <f>SUM(I$4:I20)/G20</f>
      </c>
      <c r="L20" s="21">
        <f>$L$22/$G$21</f>
      </c>
    </row>
    <row x14ac:dyDescent="0.25" r="21" customHeight="1" ht="20.1">
      <c r="A21" s="1"/>
      <c r="B21" s="150">
        <v>41638</v>
      </c>
      <c r="C21" s="22">
        <v>3117</v>
      </c>
      <c r="D21" s="21">
        <f>(SUM(C$4:C21)-(F21*G21))</f>
      </c>
      <c r="E21" s="21">
        <f>SUM(C$4:C21)/G21</f>
      </c>
      <c r="F21" s="22">
        <f>$F$22/$G$21</f>
      </c>
      <c r="G21" s="23">
        <v>18</v>
      </c>
      <c r="H21" s="150">
        <v>41638</v>
      </c>
      <c r="I21" s="24">
        <v>5330</v>
      </c>
      <c r="J21" s="21">
        <f>SUM(I$4:I21)-(L21*G21)</f>
      </c>
      <c r="K21" s="21">
        <f>SUM(I$4:I21)/G21</f>
      </c>
      <c r="L21" s="21">
        <f>$L$22/$G$21</f>
      </c>
    </row>
    <row x14ac:dyDescent="0.25" r="22" customHeight="1" ht="20.1">
      <c r="A22" s="1"/>
      <c r="B22" s="35" t="s">
        <v>15</v>
      </c>
      <c r="C22" s="24">
        <f>SUM(C4:C21)</f>
      </c>
      <c r="D22" s="15"/>
      <c r="E22" s="15"/>
      <c r="F22" s="22">
        <v>800000</v>
      </c>
      <c r="G22" s="32"/>
      <c r="H22" s="35" t="s">
        <v>15</v>
      </c>
      <c r="I22" s="24">
        <f>SUM(I4:I21)</f>
      </c>
      <c r="J22" s="36"/>
      <c r="K22" s="36"/>
      <c r="L22" s="21">
        <v>285000</v>
      </c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46"/>
      <c r="B26" s="47"/>
      <c r="C26" s="48"/>
      <c r="D26" s="48"/>
      <c r="E26" s="4"/>
      <c r="F26" s="4"/>
      <c r="G26" s="4"/>
      <c r="H26" s="7"/>
      <c r="I26" s="38"/>
      <c r="J26" s="49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9"/>
    </row>
  </sheetData>
  <mergeCells count="5">
    <mergeCell ref="B1:F1"/>
    <mergeCell ref="H1:L1"/>
    <mergeCell ref="B2:F2"/>
    <mergeCell ref="H2:L2"/>
    <mergeCell ref="A26:D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6" width="13.290714285714287" customWidth="1" bestFit="1"/>
  </cols>
  <sheetData>
    <row x14ac:dyDescent="0.25" r="1" customHeight="1" ht="20.1">
      <c r="A1" s="1"/>
      <c r="B1" s="132" t="s">
        <v>0</v>
      </c>
      <c r="C1" s="133"/>
      <c r="D1" s="133"/>
      <c r="E1" s="133"/>
      <c r="F1" s="133"/>
      <c r="G1" s="4"/>
      <c r="H1" s="134" t="s">
        <v>1</v>
      </c>
      <c r="I1" s="135"/>
      <c r="J1" s="135"/>
      <c r="K1" s="135"/>
      <c r="L1" s="135"/>
    </row>
    <row x14ac:dyDescent="0.25" r="2" customHeight="1" ht="20.1">
      <c r="A2" s="1"/>
      <c r="B2" s="14"/>
      <c r="C2" s="15"/>
      <c r="D2" s="15"/>
      <c r="E2" s="15"/>
      <c r="F2" s="15"/>
      <c r="G2" s="4"/>
      <c r="H2" s="14"/>
      <c r="I2" s="15"/>
      <c r="J2" s="15"/>
      <c r="K2" s="15"/>
      <c r="L2" s="15"/>
    </row>
    <row x14ac:dyDescent="0.25" r="3" customHeight="1" ht="20.1">
      <c r="A3" s="1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8"/>
      <c r="H3" s="16" t="s">
        <v>16</v>
      </c>
      <c r="I3" s="17" t="s">
        <v>17</v>
      </c>
      <c r="J3" s="62" t="s">
        <v>18</v>
      </c>
      <c r="K3" s="62" t="s">
        <v>19</v>
      </c>
      <c r="L3" s="62" t="s">
        <v>20</v>
      </c>
    </row>
    <row x14ac:dyDescent="0.25" r="4" customHeight="1" ht="20.1">
      <c r="A4" s="1"/>
      <c r="B4" s="150">
        <v>41642</v>
      </c>
      <c r="C4" s="21">
        <v>15121</v>
      </c>
      <c r="D4" s="21">
        <f>(SUM(C4:C4)-(F4*1))</f>
      </c>
      <c r="E4" s="21">
        <f>C4/1</f>
      </c>
      <c r="F4" s="22">
        <f>$F$25/$G$24</f>
      </c>
      <c r="G4" s="23">
        <v>1</v>
      </c>
      <c r="H4" s="150">
        <v>41642</v>
      </c>
      <c r="I4" s="24">
        <v>227</v>
      </c>
      <c r="J4" s="21">
        <f>(SUM(I4:I4)-(L4*1))</f>
      </c>
      <c r="K4" s="21">
        <f>I4/1</f>
      </c>
      <c r="L4" s="21">
        <f>$L$25/$G$24</f>
      </c>
    </row>
    <row x14ac:dyDescent="0.25" r="5" customHeight="1" ht="20.1">
      <c r="A5" s="1"/>
      <c r="B5" s="150">
        <v>41645</v>
      </c>
      <c r="C5" s="21">
        <v>106360</v>
      </c>
      <c r="D5" s="21">
        <f>(SUM(C$4:C5)-(F5*G5))</f>
      </c>
      <c r="E5" s="21">
        <f>SUM(C$4:C5)/G5</f>
      </c>
      <c r="F5" s="22">
        <f>$F$25/$G$24</f>
      </c>
      <c r="G5" s="23">
        <f>G4+1</f>
      </c>
      <c r="H5" s="150">
        <v>41645</v>
      </c>
      <c r="I5" s="24">
        <v>11276</v>
      </c>
      <c r="J5" s="21">
        <f>SUM(I$4:I5)-(L5*G5)</f>
      </c>
      <c r="K5" s="21">
        <f>SUM(I$4:I5)/G5</f>
      </c>
      <c r="L5" s="21">
        <f>$L$25/$G$24</f>
      </c>
    </row>
    <row x14ac:dyDescent="0.25" r="6" customHeight="1" ht="20.1">
      <c r="A6" s="1"/>
      <c r="B6" s="150">
        <v>41646</v>
      </c>
      <c r="C6" s="21">
        <v>72565</v>
      </c>
      <c r="D6" s="21">
        <f>(SUM(C$4:C6)-(F6*G6))</f>
      </c>
      <c r="E6" s="21">
        <f>SUM(C$4:C6)/G6</f>
      </c>
      <c r="F6" s="22">
        <f>$F$25/$G$24</f>
      </c>
      <c r="G6" s="23">
        <f>G5+1</f>
      </c>
      <c r="H6" s="150">
        <v>41646</v>
      </c>
      <c r="I6" s="24">
        <v>7712</v>
      </c>
      <c r="J6" s="21">
        <f>SUM(I$4:I6)-(L6*G6)</f>
      </c>
      <c r="K6" s="21">
        <f>SUM(I$4:I6)/G6</f>
      </c>
      <c r="L6" s="21">
        <f>$L$25/$G$24</f>
      </c>
    </row>
    <row x14ac:dyDescent="0.25" r="7" customHeight="1" ht="19.5">
      <c r="A7" s="1"/>
      <c r="B7" s="150">
        <v>41647</v>
      </c>
      <c r="C7" s="21">
        <v>45668</v>
      </c>
      <c r="D7" s="21">
        <f>(SUM(C$4:C7)-(F7*G7))</f>
      </c>
      <c r="E7" s="21">
        <f>SUM(C$4:C7)/G7</f>
      </c>
      <c r="F7" s="22">
        <f>$F$25/$G$24</f>
      </c>
      <c r="G7" s="23">
        <f>G6+1</f>
      </c>
      <c r="H7" s="150">
        <v>41647</v>
      </c>
      <c r="I7" s="24">
        <v>12080</v>
      </c>
      <c r="J7" s="21">
        <f>SUM(I$4:I7)-(L7*G7)</f>
      </c>
      <c r="K7" s="21">
        <f>SUM(I$4:I7)/G7</f>
      </c>
      <c r="L7" s="21">
        <f>$L$25/$G$24</f>
      </c>
    </row>
    <row x14ac:dyDescent="0.25" r="8" customHeight="1" ht="20.1">
      <c r="A8" s="1"/>
      <c r="B8" s="150">
        <v>41648</v>
      </c>
      <c r="C8" s="21">
        <v>60328</v>
      </c>
      <c r="D8" s="21">
        <f>(SUM(C$4:C8)-(F8*G8))</f>
      </c>
      <c r="E8" s="21">
        <f>SUM(C$4:C8)/G8</f>
      </c>
      <c r="F8" s="22">
        <f>$F$25/$G$24</f>
      </c>
      <c r="G8" s="23">
        <f>G7+1</f>
      </c>
      <c r="H8" s="150">
        <v>41648</v>
      </c>
      <c r="I8" s="24">
        <v>31382</v>
      </c>
      <c r="J8" s="21">
        <f>SUM(I$4:I8)-(L8*G8)</f>
      </c>
      <c r="K8" s="21">
        <f>SUM(I$4:I8)/G8</f>
      </c>
      <c r="L8" s="21">
        <f>$L$25/$G$24</f>
      </c>
    </row>
    <row x14ac:dyDescent="0.25" r="9" customHeight="1" ht="20.1">
      <c r="A9" s="1"/>
      <c r="B9" s="150">
        <v>41649</v>
      </c>
      <c r="C9" s="21">
        <v>53674</v>
      </c>
      <c r="D9" s="21">
        <f>(SUM(C$4:C9)-(F9*G9))</f>
      </c>
      <c r="E9" s="21">
        <f>SUM(C$4:C9)/G9</f>
      </c>
      <c r="F9" s="22">
        <f>$F$25/$G$24</f>
      </c>
      <c r="G9" s="23">
        <f>G8+1</f>
      </c>
      <c r="H9" s="150">
        <v>41649</v>
      </c>
      <c r="I9" s="24">
        <v>15277</v>
      </c>
      <c r="J9" s="21">
        <f>SUM(I$4:I9)-(L9*G9)</f>
      </c>
      <c r="K9" s="21">
        <f>SUM(I$4:I9)/G9</f>
      </c>
      <c r="L9" s="21">
        <f>$L$25/$G$24</f>
      </c>
    </row>
    <row x14ac:dyDescent="0.25" r="10" customHeight="1" ht="20.1">
      <c r="A10" s="1"/>
      <c r="B10" s="150">
        <v>41652</v>
      </c>
      <c r="C10" s="21">
        <v>26421</v>
      </c>
      <c r="D10" s="21">
        <f>(SUM(C$4:C10)-(F10*G10))</f>
      </c>
      <c r="E10" s="21">
        <f>SUM(C$4:C10)/G10</f>
      </c>
      <c r="F10" s="22">
        <f>$F$25/$G$24</f>
      </c>
      <c r="G10" s="23">
        <f>G9+1</f>
      </c>
      <c r="H10" s="150">
        <v>41652</v>
      </c>
      <c r="I10" s="24">
        <v>9266</v>
      </c>
      <c r="J10" s="21">
        <f>SUM(I$4:I10)-(L10*G10)</f>
      </c>
      <c r="K10" s="21">
        <f>SUM(I$4:I10)/G10</f>
      </c>
      <c r="L10" s="21">
        <f>$L$25/$G$24</f>
      </c>
    </row>
    <row x14ac:dyDescent="0.25" r="11" customHeight="1" ht="20.1">
      <c r="A11" s="1"/>
      <c r="B11" s="150">
        <v>41653</v>
      </c>
      <c r="C11" s="21">
        <v>33697</v>
      </c>
      <c r="D11" s="21">
        <f>(SUM(C$4:C11)-(F11*G11))</f>
      </c>
      <c r="E11" s="21">
        <f>SUM(C$4:C11)/G11</f>
      </c>
      <c r="F11" s="22">
        <f>$F$25/$G$24</f>
      </c>
      <c r="G11" s="23">
        <f>G10+1</f>
      </c>
      <c r="H11" s="150">
        <v>41653</v>
      </c>
      <c r="I11" s="24">
        <v>16560</v>
      </c>
      <c r="J11" s="21">
        <f>SUM(I$4:I11)-(L11*G11)</f>
      </c>
      <c r="K11" s="21">
        <f>SUM(I$4:I11)/G11</f>
      </c>
      <c r="L11" s="21">
        <f>$L$25/$G$24</f>
      </c>
    </row>
    <row x14ac:dyDescent="0.25" r="12" customHeight="1" ht="20.1">
      <c r="A12" s="1"/>
      <c r="B12" s="150">
        <v>41654</v>
      </c>
      <c r="C12" s="22">
        <v>38083</v>
      </c>
      <c r="D12" s="21">
        <f>(SUM(C$4:C12)-(F12*G12))</f>
      </c>
      <c r="E12" s="21">
        <f>SUM(C$4:C12)/G12</f>
      </c>
      <c r="F12" s="22">
        <f>$F$25/$G$24</f>
      </c>
      <c r="G12" s="23">
        <f>G11+1</f>
      </c>
      <c r="H12" s="150">
        <v>41654</v>
      </c>
      <c r="I12" s="24">
        <v>7594</v>
      </c>
      <c r="J12" s="21">
        <f>SUM(I$4:I12)-(L12*G12)</f>
      </c>
      <c r="K12" s="21">
        <f>SUM(I$4:I12)/G12</f>
      </c>
      <c r="L12" s="21">
        <f>$L$25/$G$24</f>
      </c>
    </row>
    <row x14ac:dyDescent="0.25" r="13" customHeight="1" ht="20.1">
      <c r="A13" s="1"/>
      <c r="B13" s="150">
        <v>41655</v>
      </c>
      <c r="C13" s="22">
        <v>40475</v>
      </c>
      <c r="D13" s="21">
        <f>(SUM(C$4:C13)-(F13*G13))</f>
      </c>
      <c r="E13" s="21">
        <f>SUM(C$4:C13)/G13</f>
      </c>
      <c r="F13" s="22">
        <f>$F$25/$G$24</f>
      </c>
      <c r="G13" s="23">
        <f>G12+1</f>
      </c>
      <c r="H13" s="150">
        <v>41655</v>
      </c>
      <c r="I13" s="24">
        <v>39893</v>
      </c>
      <c r="J13" s="21">
        <f>SUM(I$4:I13)-(L13*G13)</f>
      </c>
      <c r="K13" s="21">
        <f>SUM(I$4:I13)/G13</f>
      </c>
      <c r="L13" s="21">
        <f>$L$25/$G$24</f>
      </c>
    </row>
    <row x14ac:dyDescent="0.25" r="14" customHeight="1" ht="20.1">
      <c r="A14" s="1"/>
      <c r="B14" s="150">
        <v>41656</v>
      </c>
      <c r="C14" s="22">
        <v>45793</v>
      </c>
      <c r="D14" s="21">
        <f>(SUM(C$4:C14)-(F14*G14))</f>
      </c>
      <c r="E14" s="21">
        <f>SUM(C$4:C14)/G14</f>
      </c>
      <c r="F14" s="22">
        <f>$F$25/$G$24</f>
      </c>
      <c r="G14" s="23">
        <f>G13+1</f>
      </c>
      <c r="H14" s="150">
        <v>41656</v>
      </c>
      <c r="I14" s="24">
        <v>22980</v>
      </c>
      <c r="J14" s="21">
        <f>SUM(I$4:I14)-(L14*G14)</f>
      </c>
      <c r="K14" s="21">
        <f>SUM(I$4:I14)/G14</f>
      </c>
      <c r="L14" s="21">
        <f>$L$25/$G$24</f>
      </c>
    </row>
    <row x14ac:dyDescent="0.25" r="15" customHeight="1" ht="20.1">
      <c r="A15" s="1"/>
      <c r="B15" s="150">
        <v>41659</v>
      </c>
      <c r="C15" s="22">
        <v>12689</v>
      </c>
      <c r="D15" s="21">
        <f>(SUM(C$4:C15)-(F15*G15))</f>
      </c>
      <c r="E15" s="21">
        <f>SUM(C$4:C15)/G15</f>
      </c>
      <c r="F15" s="22">
        <f>$F$25/$G$24</f>
      </c>
      <c r="G15" s="23">
        <f>G14+1</f>
      </c>
      <c r="H15" s="150">
        <v>41659</v>
      </c>
      <c r="I15" s="24">
        <v>10680</v>
      </c>
      <c r="J15" s="21">
        <f>SUM(I$4:I15)-(L15*G15)</f>
      </c>
      <c r="K15" s="21">
        <f>SUM(I$4:I15)/G15</f>
      </c>
      <c r="L15" s="21">
        <f>$L$25/$G$24</f>
      </c>
    </row>
    <row x14ac:dyDescent="0.25" r="16" customHeight="1" ht="20.1">
      <c r="A16" s="1"/>
      <c r="B16" s="150">
        <v>41660</v>
      </c>
      <c r="C16" s="22">
        <v>45647</v>
      </c>
      <c r="D16" s="21">
        <f>(SUM(C$4:C16)-(F16*G16))</f>
      </c>
      <c r="E16" s="21">
        <f>SUM(C$4:C16)/G16</f>
      </c>
      <c r="F16" s="22">
        <f>$F$25/$G$24</f>
      </c>
      <c r="G16" s="23">
        <f>G15+1</f>
      </c>
      <c r="H16" s="150">
        <v>41660</v>
      </c>
      <c r="I16" s="24">
        <v>41680</v>
      </c>
      <c r="J16" s="21">
        <f>SUM(I$4:I16)-(L16*G16)</f>
      </c>
      <c r="K16" s="21">
        <f>SUM(I$4:I16)/G16</f>
      </c>
      <c r="L16" s="21">
        <f>$L$25/$G$24</f>
      </c>
    </row>
    <row x14ac:dyDescent="0.25" r="17" customHeight="1" ht="20.1">
      <c r="A17" s="1"/>
      <c r="B17" s="150">
        <v>41661</v>
      </c>
      <c r="C17" s="22">
        <v>48519</v>
      </c>
      <c r="D17" s="21">
        <f>(SUM(C$4:C17)-(F17*G17))</f>
      </c>
      <c r="E17" s="21">
        <f>SUM(C$4:C17)/G17</f>
      </c>
      <c r="F17" s="22">
        <f>$F$25/$G$24</f>
      </c>
      <c r="G17" s="23">
        <f>G16+1</f>
      </c>
      <c r="H17" s="150">
        <v>41661</v>
      </c>
      <c r="I17" s="24">
        <v>16812</v>
      </c>
      <c r="J17" s="21">
        <f>SUM(I$4:I17)-(L17*G17)</f>
      </c>
      <c r="K17" s="21">
        <f>SUM(I$4:I17)/G17</f>
      </c>
      <c r="L17" s="21">
        <f>$L$25/$G$24</f>
      </c>
    </row>
    <row x14ac:dyDescent="0.25" r="18" customHeight="1" ht="20.1">
      <c r="A18" s="1"/>
      <c r="B18" s="150">
        <v>41662</v>
      </c>
      <c r="C18" s="22">
        <v>39992</v>
      </c>
      <c r="D18" s="21">
        <f>(SUM(C$4:C18)-(F18*G18))</f>
      </c>
      <c r="E18" s="21">
        <f>SUM(C$4:C18)/G18</f>
      </c>
      <c r="F18" s="22">
        <f>$F$25/$G$24</f>
      </c>
      <c r="G18" s="23">
        <f>G17+1</f>
      </c>
      <c r="H18" s="150">
        <v>41662</v>
      </c>
      <c r="I18" s="24">
        <v>15285</v>
      </c>
      <c r="J18" s="21">
        <f>SUM(I$4:I18)-(L18*G18)</f>
      </c>
      <c r="K18" s="21">
        <f>SUM(I$4:I18)/G18</f>
      </c>
      <c r="L18" s="21">
        <f>$L$25/$G$24</f>
      </c>
    </row>
    <row x14ac:dyDescent="0.25" r="19" customHeight="1" ht="20.1">
      <c r="A19" s="1"/>
      <c r="B19" s="150">
        <v>41663</v>
      </c>
      <c r="C19" s="22">
        <v>51153</v>
      </c>
      <c r="D19" s="21">
        <f>(SUM(C$4:C19)-(F19*G19))</f>
      </c>
      <c r="E19" s="21">
        <f>SUM(C$4:C19)/G19</f>
      </c>
      <c r="F19" s="22">
        <f>$F$25/$G$24</f>
      </c>
      <c r="G19" s="23">
        <f>G18+1</f>
      </c>
      <c r="H19" s="150">
        <v>41663</v>
      </c>
      <c r="I19" s="24">
        <v>11087</v>
      </c>
      <c r="J19" s="21">
        <f>SUM(I$4:I19)-(L19*G19)</f>
      </c>
      <c r="K19" s="21">
        <f>SUM(I$4:I19)/G19</f>
      </c>
      <c r="L19" s="21">
        <f>$L$25/$G$24</f>
      </c>
    </row>
    <row x14ac:dyDescent="0.25" r="20" customHeight="1" ht="20.1">
      <c r="A20" s="1"/>
      <c r="B20" s="150">
        <v>41666</v>
      </c>
      <c r="C20" s="22">
        <v>67993</v>
      </c>
      <c r="D20" s="21">
        <f>(SUM(C$4:C20)-(F20*G20))</f>
      </c>
      <c r="E20" s="21">
        <f>SUM(C$4:C20)/G20</f>
      </c>
      <c r="F20" s="22">
        <f>$F$25/$G$24</f>
      </c>
      <c r="G20" s="23">
        <f>G19+1</f>
      </c>
      <c r="H20" s="150">
        <v>41666</v>
      </c>
      <c r="I20" s="24">
        <v>17758</v>
      </c>
      <c r="J20" s="21">
        <f>SUM(I$4:I20)-(L20*G20)</f>
      </c>
      <c r="K20" s="21">
        <f>SUM(I$4:I20)/G20</f>
      </c>
      <c r="L20" s="21">
        <f>$L$25/$G$24</f>
      </c>
    </row>
    <row x14ac:dyDescent="0.25" r="21" customHeight="1" ht="20.1">
      <c r="A21" s="1"/>
      <c r="B21" s="150">
        <v>41667</v>
      </c>
      <c r="C21" s="22">
        <v>51246</v>
      </c>
      <c r="D21" s="21">
        <f>(SUM(C$4:C21)-(F21*G21))</f>
      </c>
      <c r="E21" s="21">
        <f>SUM(C$4:C21)/G21</f>
      </c>
      <c r="F21" s="22">
        <f>$F$25/$G$24</f>
      </c>
      <c r="G21" s="23">
        <f>G20+1</f>
      </c>
      <c r="H21" s="150">
        <v>41667</v>
      </c>
      <c r="I21" s="24">
        <v>19686</v>
      </c>
      <c r="J21" s="21">
        <f>SUM(I$4:I21)-(L21*G21)</f>
      </c>
      <c r="K21" s="21">
        <f>SUM(I$4:I21)/G21</f>
      </c>
      <c r="L21" s="21">
        <f>$L$25/$G$24</f>
      </c>
    </row>
    <row x14ac:dyDescent="0.25" r="22" customHeight="1" ht="20.1">
      <c r="A22" s="1"/>
      <c r="B22" s="150">
        <v>41668</v>
      </c>
      <c r="C22" s="22">
        <v>47311</v>
      </c>
      <c r="D22" s="21">
        <f>(SUM(C$4:C22)-(F22*G22))</f>
      </c>
      <c r="E22" s="21">
        <f>SUM(C$4:C22)/G22</f>
      </c>
      <c r="F22" s="22">
        <f>$F$25/$G$24</f>
      </c>
      <c r="G22" s="23">
        <f>G21+1</f>
      </c>
      <c r="H22" s="150">
        <v>41668</v>
      </c>
      <c r="I22" s="24">
        <v>11320</v>
      </c>
      <c r="J22" s="21">
        <f>SUM(I$4:I22)-(L22*G22)</f>
      </c>
      <c r="K22" s="21">
        <f>SUM(I$4:I22)/G22</f>
      </c>
      <c r="L22" s="21">
        <f>$L$25/$G$24</f>
      </c>
    </row>
    <row x14ac:dyDescent="0.25" r="23" customHeight="1" ht="20.1">
      <c r="A23" s="1"/>
      <c r="B23" s="150">
        <v>41669</v>
      </c>
      <c r="C23" s="22">
        <v>55311</v>
      </c>
      <c r="D23" s="21">
        <f>(SUM(C$4:C23)-(F23*G23))</f>
      </c>
      <c r="E23" s="21">
        <f>SUM(C$4:C23)/G23</f>
      </c>
      <c r="F23" s="22">
        <f>$F$25/$G$24</f>
      </c>
      <c r="G23" s="23">
        <f>G22+1</f>
      </c>
      <c r="H23" s="150">
        <v>41669</v>
      </c>
      <c r="I23" s="24">
        <v>39782</v>
      </c>
      <c r="J23" s="21">
        <f>SUM(I$4:I23)-(L23*G23)</f>
      </c>
      <c r="K23" s="21">
        <f>SUM(I$4:I23)/G23</f>
      </c>
      <c r="L23" s="21">
        <f>$L$25/$G$24</f>
      </c>
    </row>
    <row x14ac:dyDescent="0.25" r="24" customHeight="1" ht="20.1">
      <c r="A24" s="1"/>
      <c r="B24" s="150">
        <v>41670</v>
      </c>
      <c r="C24" s="22">
        <v>20997</v>
      </c>
      <c r="D24" s="21">
        <f>(SUM(C$4:C24)-(F24*G24))</f>
      </c>
      <c r="E24" s="21">
        <f>SUM(C$4:C24)/G24</f>
      </c>
      <c r="F24" s="22">
        <f>$F$25/$G$24</f>
      </c>
      <c r="G24" s="23">
        <f>G23+1</f>
      </c>
      <c r="H24" s="150">
        <v>41670</v>
      </c>
      <c r="I24" s="24">
        <v>14288</v>
      </c>
      <c r="J24" s="21">
        <f>SUM(I$4:I24)-(L24*G24)</f>
      </c>
      <c r="K24" s="21">
        <f>SUM(I$4:I24)/G24</f>
      </c>
      <c r="L24" s="21">
        <f>$L$25/$G$24</f>
      </c>
    </row>
    <row x14ac:dyDescent="0.25" r="25" customHeight="1" ht="20.1">
      <c r="A25" s="1"/>
      <c r="B25" s="35" t="s">
        <v>15</v>
      </c>
      <c r="C25" s="24">
        <f>SUM(C4:C24)</f>
      </c>
      <c r="D25" s="15"/>
      <c r="E25" s="15"/>
      <c r="F25" s="22">
        <v>1000000</v>
      </c>
      <c r="G25" s="32"/>
      <c r="H25" s="35" t="s">
        <v>15</v>
      </c>
      <c r="I25" s="24">
        <f>SUM(I4:I24)</f>
      </c>
      <c r="J25" s="36"/>
      <c r="K25" s="36"/>
      <c r="L25" s="21">
        <v>480000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42</vt:i4>
      </vt:variant>
    </vt:vector>
  </HeadingPairs>
  <TitlesOfParts>
    <vt:vector baseType="lpstr" size="42">
      <vt:lpstr>Maio</vt:lpstr>
      <vt:lpstr>Julho-2012 </vt:lpstr>
      <vt:lpstr>Dezembro-2012</vt:lpstr>
      <vt:lpstr>Janeiro-2013</vt:lpstr>
      <vt:lpstr>Fevereiro-2013</vt:lpstr>
      <vt:lpstr>Março-2013</vt:lpstr>
      <vt:lpstr>TD-TF-BU-Maio-2013</vt:lpstr>
      <vt:lpstr>Dezembro-2013</vt:lpstr>
      <vt:lpstr>Janeiro-2014</vt:lpstr>
      <vt:lpstr>Fevereiro-2014</vt:lpstr>
      <vt:lpstr>Março-2014</vt:lpstr>
      <vt:lpstr>Maio-2014</vt:lpstr>
      <vt:lpstr>Dezembro-2014</vt:lpstr>
      <vt:lpstr>Janeiro-2015</vt:lpstr>
      <vt:lpstr>Fevereiro-2015</vt:lpstr>
      <vt:lpstr>Março-2015 </vt:lpstr>
      <vt:lpstr>TD-TF-BU-Maio-2015</vt:lpstr>
      <vt:lpstr>Dezembro-2015 </vt:lpstr>
      <vt:lpstr>Janeiro-2016</vt:lpstr>
      <vt:lpstr>Fevereiro-2016</vt:lpstr>
      <vt:lpstr>Marco-2016 </vt:lpstr>
      <vt:lpstr>Dezembro-2016</vt:lpstr>
      <vt:lpstr>Janeiro-2017</vt:lpstr>
      <vt:lpstr>Fevereiro-2017</vt:lpstr>
      <vt:lpstr>Março-2017</vt:lpstr>
      <vt:lpstr>Setembro-2017</vt:lpstr>
      <vt:lpstr>TD-TF-BU-Setembro-2017</vt:lpstr>
      <vt:lpstr>Outubro-2017</vt:lpstr>
      <vt:lpstr>TD-TF-BU-Outubro-2017</vt:lpstr>
      <vt:lpstr>Novembro-2017</vt:lpstr>
      <vt:lpstr>TD-TF-BU-Novembro-2017</vt:lpstr>
      <vt:lpstr>Dezembro-2017</vt:lpstr>
      <vt:lpstr>TD-TF-BU-Dezembro-2017</vt:lpstr>
      <vt:lpstr>Janeiro-2018</vt:lpstr>
      <vt:lpstr>TD-TF-BU-Janeiro-2018</vt:lpstr>
      <vt:lpstr>Fevereiro-2018</vt:lpstr>
      <vt:lpstr>TD-TF-BU-Fevereiro-2018</vt:lpstr>
      <vt:lpstr>Abril-2018</vt:lpstr>
      <vt:lpstr>Março-2018 </vt:lpstr>
      <vt:lpstr>Junho-2024</vt:lpstr>
      <vt:lpstr>Agosto-2024</vt:lpstr>
      <vt:lpstr>Setembro-2024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2024-10-24T13:58:38.471Z</dcterms:created>
  <dcterms:modified xsi:type="dcterms:W3CDTF">2024-10-24T13:58:38.471Z</dcterms:modified>
</cp:coreProperties>
</file>