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orkspace\QLExpansion\Workbooks\"/>
    </mc:Choice>
  </mc:AlternateContent>
  <bookViews>
    <workbookView xWindow="0" yWindow="0" windowWidth="11655" windowHeight="4650" activeTab="1"/>
  </bookViews>
  <sheets>
    <sheet name="Black-Scholes" sheetId="2" r:id="rId1"/>
    <sheet name="SABR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3" l="1"/>
  <c r="B28" i="3" s="1"/>
  <c r="B8" i="3"/>
  <c r="B27" i="3" s="1"/>
  <c r="B7" i="3"/>
  <c r="C16" i="3" s="1"/>
  <c r="B6" i="3"/>
  <c r="C15" i="3" s="1"/>
  <c r="B5" i="3"/>
  <c r="B24" i="3" s="1"/>
  <c r="B4" i="3"/>
  <c r="B23" i="3" s="1"/>
  <c r="N14" i="3"/>
  <c r="N13" i="3"/>
  <c r="C13" i="3" l="1"/>
  <c r="C17" i="3"/>
  <c r="B25" i="3"/>
  <c r="C14" i="3"/>
  <c r="C18" i="3"/>
  <c r="B26" i="3"/>
  <c r="B1" i="2"/>
  <c r="B7" i="2"/>
  <c r="B10" i="2" s="1"/>
  <c r="B13" i="2"/>
  <c r="D2" i="2"/>
  <c r="C7" i="2"/>
  <c r="B12" i="2"/>
  <c r="C15" i="2"/>
  <c r="B15" i="2"/>
  <c r="E1" i="2"/>
  <c r="B14" i="2"/>
  <c r="B11" i="2"/>
  <c r="C11" i="2"/>
  <c r="C10" i="2"/>
  <c r="C12" i="2"/>
  <c r="C14" i="2"/>
  <c r="C13" i="2"/>
  <c r="E19" i="2" l="1"/>
  <c r="H19" i="2" s="1"/>
  <c r="K19" i="2" s="1"/>
  <c r="N19" i="2" s="1"/>
  <c r="Q19" i="2" s="1"/>
  <c r="T19" i="2" s="1"/>
  <c r="F19" i="2"/>
  <c r="I19" i="2" s="1"/>
  <c r="L19" i="2" s="1"/>
  <c r="O19" i="2" s="1"/>
  <c r="R19" i="2" s="1"/>
  <c r="U19" i="2" s="1"/>
  <c r="G19" i="2"/>
  <c r="J19" i="2" s="1"/>
  <c r="M19" i="2" s="1"/>
  <c r="P19" i="2" s="1"/>
  <c r="S19" i="2" s="1"/>
  <c r="V19" i="2" s="1"/>
  <c r="D19" i="2"/>
  <c r="C19" i="2"/>
  <c r="B19" i="2"/>
  <c r="F10" i="2"/>
  <c r="F14" i="2"/>
  <c r="F11" i="2"/>
  <c r="F15" i="2"/>
  <c r="F12" i="2"/>
  <c r="F13" i="2"/>
  <c r="E11" i="2"/>
  <c r="E15" i="2"/>
  <c r="E12" i="2"/>
  <c r="E10" i="2"/>
  <c r="E13" i="2"/>
  <c r="E14" i="2"/>
  <c r="B27" i="2"/>
  <c r="B35" i="2"/>
  <c r="B22" i="2"/>
  <c r="B26" i="2"/>
  <c r="B29" i="2"/>
  <c r="B31" i="2"/>
  <c r="D23" i="2"/>
  <c r="D40" i="2"/>
  <c r="D21" i="2"/>
  <c r="D36" i="2"/>
  <c r="D35" i="2"/>
  <c r="C36" i="2"/>
  <c r="C26" i="2"/>
  <c r="C40" i="2"/>
  <c r="C35" i="2"/>
  <c r="C25" i="2"/>
  <c r="B32" i="2"/>
  <c r="B40" i="2"/>
  <c r="B39" i="2"/>
  <c r="B28" i="2"/>
  <c r="B37" i="2"/>
  <c r="D22" i="2"/>
  <c r="D31" i="2"/>
  <c r="D29" i="2"/>
  <c r="D33" i="2"/>
  <c r="D26" i="2"/>
  <c r="D37" i="2"/>
  <c r="C23" i="2"/>
  <c r="C38" i="2"/>
  <c r="C21" i="2"/>
  <c r="C22" i="2"/>
  <c r="B33" i="2"/>
  <c r="B21" i="2"/>
  <c r="B24" i="2"/>
  <c r="B30" i="2"/>
  <c r="B36" i="2"/>
  <c r="D30" i="2"/>
  <c r="D39" i="2"/>
  <c r="D20" i="2"/>
  <c r="D24" i="2"/>
  <c r="D27" i="2"/>
  <c r="C20" i="2"/>
  <c r="C31" i="2"/>
  <c r="C29" i="2"/>
  <c r="C33" i="2"/>
  <c r="C34" i="2"/>
  <c r="C27" i="2"/>
  <c r="B34" i="2"/>
  <c r="B20" i="2"/>
  <c r="B25" i="2"/>
  <c r="B23" i="2"/>
  <c r="B38" i="2"/>
  <c r="D38" i="2"/>
  <c r="D28" i="2"/>
  <c r="D32" i="2"/>
  <c r="D25" i="2"/>
  <c r="D34" i="2"/>
  <c r="C28" i="2"/>
  <c r="C39" i="2"/>
  <c r="C30" i="2"/>
  <c r="C32" i="2"/>
  <c r="C37" i="2"/>
  <c r="C24" i="2"/>
  <c r="K27" i="2"/>
  <c r="T27" i="2"/>
  <c r="N27" i="2"/>
  <c r="Q27" i="2"/>
  <c r="E27" i="2"/>
  <c r="H27" i="2"/>
  <c r="T35" i="2"/>
  <c r="N35" i="2"/>
  <c r="E35" i="2"/>
  <c r="K35" i="2"/>
  <c r="H35" i="2"/>
  <c r="Q35" i="2"/>
  <c r="T22" i="2"/>
  <c r="H22" i="2"/>
  <c r="N22" i="2"/>
  <c r="Q22" i="2"/>
  <c r="E22" i="2"/>
  <c r="K22" i="2"/>
  <c r="K26" i="2"/>
  <c r="Q26" i="2"/>
  <c r="E26" i="2"/>
  <c r="T26" i="2"/>
  <c r="H26" i="2"/>
  <c r="N26" i="2"/>
  <c r="H29" i="2"/>
  <c r="N29" i="2"/>
  <c r="Q29" i="2"/>
  <c r="E29" i="2"/>
  <c r="K29" i="2"/>
  <c r="T29" i="2"/>
  <c r="E31" i="2"/>
  <c r="H31" i="2"/>
  <c r="T31" i="2"/>
  <c r="Q31" i="2"/>
  <c r="K31" i="2"/>
  <c r="N31" i="2"/>
  <c r="J23" i="2"/>
  <c r="G23" i="2"/>
  <c r="P23" i="2"/>
  <c r="S23" i="2"/>
  <c r="M23" i="2"/>
  <c r="V23" i="2"/>
  <c r="J40" i="2"/>
  <c r="P40" i="2"/>
  <c r="V40" i="2"/>
  <c r="G40" i="2"/>
  <c r="S40" i="2"/>
  <c r="M40" i="2"/>
  <c r="M21" i="2"/>
  <c r="J21" i="2"/>
  <c r="P21" i="2"/>
  <c r="V21" i="2"/>
  <c r="G21" i="2"/>
  <c r="S21" i="2"/>
  <c r="G36" i="2"/>
  <c r="V36" i="2"/>
  <c r="M36" i="2"/>
  <c r="J36" i="2"/>
  <c r="P36" i="2"/>
  <c r="S36" i="2"/>
  <c r="S35" i="2"/>
  <c r="G35" i="2"/>
  <c r="V35" i="2"/>
  <c r="M35" i="2"/>
  <c r="J35" i="2"/>
  <c r="P35" i="2"/>
  <c r="F36" i="2"/>
  <c r="O36" i="2"/>
  <c r="U36" i="2"/>
  <c r="R36" i="2"/>
  <c r="L36" i="2"/>
  <c r="I36" i="2"/>
  <c r="O26" i="2"/>
  <c r="R26" i="2"/>
  <c r="F26" i="2"/>
  <c r="I26" i="2"/>
  <c r="L26" i="2"/>
  <c r="U26" i="2"/>
  <c r="O40" i="2"/>
  <c r="L40" i="2"/>
  <c r="I40" i="2"/>
  <c r="U40" i="2"/>
  <c r="F40" i="2"/>
  <c r="R40" i="2"/>
  <c r="U35" i="2"/>
  <c r="F35" i="2"/>
  <c r="L35" i="2"/>
  <c r="O35" i="2"/>
  <c r="I35" i="2"/>
  <c r="R35" i="2"/>
  <c r="R25" i="2"/>
  <c r="U25" i="2"/>
  <c r="F25" i="2"/>
  <c r="I25" i="2"/>
  <c r="L25" i="2"/>
  <c r="O25" i="2"/>
  <c r="T32" i="2"/>
  <c r="N32" i="2"/>
  <c r="K32" i="2"/>
  <c r="Q32" i="2"/>
  <c r="H32" i="2"/>
  <c r="E32" i="2"/>
  <c r="N40" i="2"/>
  <c r="K40" i="2"/>
  <c r="Q40" i="2"/>
  <c r="E40" i="2"/>
  <c r="H40" i="2"/>
  <c r="T40" i="2"/>
  <c r="E39" i="2"/>
  <c r="N39" i="2"/>
  <c r="T39" i="2"/>
  <c r="Q39" i="2"/>
  <c r="H39" i="2"/>
  <c r="K39" i="2"/>
  <c r="H28" i="2"/>
  <c r="T28" i="2"/>
  <c r="E28" i="2"/>
  <c r="Q28" i="2"/>
  <c r="K28" i="2"/>
  <c r="N28" i="2"/>
  <c r="T37" i="2"/>
  <c r="N37" i="2"/>
  <c r="E37" i="2"/>
  <c r="H37" i="2"/>
  <c r="Q37" i="2"/>
  <c r="K37" i="2"/>
  <c r="J22" i="2"/>
  <c r="S22" i="2"/>
  <c r="G22" i="2"/>
  <c r="V22" i="2"/>
  <c r="M22" i="2"/>
  <c r="P22" i="2"/>
  <c r="M31" i="2"/>
  <c r="G31" i="2"/>
  <c r="J31" i="2"/>
  <c r="P31" i="2"/>
  <c r="S31" i="2"/>
  <c r="V31" i="2"/>
  <c r="V29" i="2"/>
  <c r="G29" i="2"/>
  <c r="M29" i="2"/>
  <c r="J29" i="2"/>
  <c r="P29" i="2"/>
  <c r="S29" i="2"/>
  <c r="J33" i="2"/>
  <c r="P33" i="2"/>
  <c r="S33" i="2"/>
  <c r="G33" i="2"/>
  <c r="V33" i="2"/>
  <c r="M33" i="2"/>
  <c r="M26" i="2"/>
  <c r="G26" i="2"/>
  <c r="J26" i="2"/>
  <c r="P26" i="2"/>
  <c r="S26" i="2"/>
  <c r="V26" i="2"/>
  <c r="P37" i="2"/>
  <c r="V37" i="2"/>
  <c r="M37" i="2"/>
  <c r="J37" i="2"/>
  <c r="G37" i="2"/>
  <c r="S37" i="2"/>
  <c r="I23" i="2"/>
  <c r="F23" i="2"/>
  <c r="O23" i="2"/>
  <c r="R23" i="2"/>
  <c r="U23" i="2"/>
  <c r="L23" i="2"/>
  <c r="R38" i="2"/>
  <c r="L38" i="2"/>
  <c r="U38" i="2"/>
  <c r="I38" i="2"/>
  <c r="F38" i="2"/>
  <c r="O38" i="2"/>
  <c r="L21" i="2"/>
  <c r="I21" i="2"/>
  <c r="O21" i="2"/>
  <c r="R21" i="2"/>
  <c r="F21" i="2"/>
  <c r="U21" i="2"/>
  <c r="L22" i="2"/>
  <c r="I22" i="2"/>
  <c r="U22" i="2"/>
  <c r="R22" i="2"/>
  <c r="F22" i="2"/>
  <c r="O22" i="2"/>
  <c r="Q33" i="2"/>
  <c r="N33" i="2"/>
  <c r="T33" i="2"/>
  <c r="K33" i="2"/>
  <c r="H33" i="2"/>
  <c r="E33" i="2"/>
  <c r="H21" i="2"/>
  <c r="E21" i="2"/>
  <c r="Q21" i="2"/>
  <c r="T21" i="2"/>
  <c r="K21" i="2"/>
  <c r="N21" i="2"/>
  <c r="K24" i="2"/>
  <c r="E24" i="2"/>
  <c r="Q24" i="2"/>
  <c r="H24" i="2"/>
  <c r="N24" i="2"/>
  <c r="T24" i="2"/>
  <c r="H30" i="2"/>
  <c r="E30" i="2"/>
  <c r="N30" i="2"/>
  <c r="T30" i="2"/>
  <c r="K30" i="2"/>
  <c r="Q30" i="2"/>
  <c r="E36" i="2"/>
  <c r="N36" i="2"/>
  <c r="H36" i="2"/>
  <c r="Q36" i="2"/>
  <c r="T36" i="2"/>
  <c r="K36" i="2"/>
  <c r="G30" i="2"/>
  <c r="M30" i="2"/>
  <c r="P30" i="2"/>
  <c r="J30" i="2"/>
  <c r="V30" i="2"/>
  <c r="S30" i="2"/>
  <c r="G39" i="2"/>
  <c r="S39" i="2"/>
  <c r="M39" i="2"/>
  <c r="J39" i="2"/>
  <c r="P39" i="2"/>
  <c r="V39" i="2"/>
  <c r="P20" i="2"/>
  <c r="M20" i="2"/>
  <c r="S20" i="2"/>
  <c r="J20" i="2"/>
  <c r="G20" i="2"/>
  <c r="V20" i="2"/>
  <c r="S24" i="2"/>
  <c r="G24" i="2"/>
  <c r="V24" i="2"/>
  <c r="P24" i="2"/>
  <c r="J24" i="2"/>
  <c r="M24" i="2"/>
  <c r="S27" i="2"/>
  <c r="V27" i="2"/>
  <c r="M27" i="2"/>
  <c r="G27" i="2"/>
  <c r="J27" i="2"/>
  <c r="P27" i="2"/>
  <c r="R20" i="2"/>
  <c r="L20" i="2"/>
  <c r="F20" i="2"/>
  <c r="U20" i="2"/>
  <c r="O20" i="2"/>
  <c r="I20" i="2"/>
  <c r="L31" i="2"/>
  <c r="O31" i="2"/>
  <c r="F31" i="2"/>
  <c r="I31" i="2"/>
  <c r="R31" i="2"/>
  <c r="U31" i="2"/>
  <c r="O29" i="2"/>
  <c r="F29" i="2"/>
  <c r="L29" i="2"/>
  <c r="I29" i="2"/>
  <c r="R29" i="2"/>
  <c r="U29" i="2"/>
  <c r="I33" i="2"/>
  <c r="R33" i="2"/>
  <c r="U33" i="2"/>
  <c r="F33" i="2"/>
  <c r="O33" i="2"/>
  <c r="L33" i="2"/>
  <c r="I34" i="2"/>
  <c r="U34" i="2"/>
  <c r="O34" i="2"/>
  <c r="F34" i="2"/>
  <c r="R34" i="2"/>
  <c r="L34" i="2"/>
  <c r="U27" i="2"/>
  <c r="L27" i="2"/>
  <c r="F27" i="2"/>
  <c r="I27" i="2"/>
  <c r="O27" i="2"/>
  <c r="R27" i="2"/>
  <c r="N34" i="2"/>
  <c r="Q34" i="2"/>
  <c r="K34" i="2"/>
  <c r="E34" i="2"/>
  <c r="H34" i="2"/>
  <c r="T34" i="2"/>
  <c r="N20" i="2"/>
  <c r="K20" i="2"/>
  <c r="E20" i="2"/>
  <c r="T20" i="2"/>
  <c r="H20" i="2"/>
  <c r="Q20" i="2"/>
  <c r="E25" i="2"/>
  <c r="K25" i="2"/>
  <c r="T25" i="2"/>
  <c r="H25" i="2"/>
  <c r="N25" i="2"/>
  <c r="Q25" i="2"/>
  <c r="Q23" i="2"/>
  <c r="E23" i="2"/>
  <c r="H23" i="2"/>
  <c r="T23" i="2"/>
  <c r="N23" i="2"/>
  <c r="K23" i="2"/>
  <c r="Q38" i="2"/>
  <c r="T38" i="2"/>
  <c r="H38" i="2"/>
  <c r="N38" i="2"/>
  <c r="E38" i="2"/>
  <c r="K38" i="2"/>
  <c r="G38" i="2"/>
  <c r="M38" i="2"/>
  <c r="J38" i="2"/>
  <c r="P38" i="2"/>
  <c r="S38" i="2"/>
  <c r="V38" i="2"/>
  <c r="M28" i="2"/>
  <c r="G28" i="2"/>
  <c r="J28" i="2"/>
  <c r="V28" i="2"/>
  <c r="P28" i="2"/>
  <c r="S28" i="2"/>
  <c r="P32" i="2"/>
  <c r="J32" i="2"/>
  <c r="V32" i="2"/>
  <c r="G32" i="2"/>
  <c r="M32" i="2"/>
  <c r="S32" i="2"/>
  <c r="P25" i="2"/>
  <c r="S25" i="2"/>
  <c r="V25" i="2"/>
  <c r="G25" i="2"/>
  <c r="J25" i="2"/>
  <c r="M25" i="2"/>
  <c r="G34" i="2"/>
  <c r="M34" i="2"/>
  <c r="P34" i="2"/>
  <c r="S34" i="2"/>
  <c r="J34" i="2"/>
  <c r="V34" i="2"/>
  <c r="O28" i="2"/>
  <c r="R28" i="2"/>
  <c r="F28" i="2"/>
  <c r="L28" i="2"/>
  <c r="I28" i="2"/>
  <c r="U28" i="2"/>
  <c r="F39" i="2"/>
  <c r="U39" i="2"/>
  <c r="L39" i="2"/>
  <c r="I39" i="2"/>
  <c r="O39" i="2"/>
  <c r="R39" i="2"/>
  <c r="R30" i="2"/>
  <c r="F30" i="2"/>
  <c r="L30" i="2"/>
  <c r="I30" i="2"/>
  <c r="U30" i="2"/>
  <c r="O30" i="2"/>
  <c r="L32" i="2"/>
  <c r="I32" i="2"/>
  <c r="O32" i="2"/>
  <c r="F32" i="2"/>
  <c r="U32" i="2"/>
  <c r="R32" i="2"/>
  <c r="R37" i="2"/>
  <c r="L37" i="2"/>
  <c r="O37" i="2"/>
  <c r="I37" i="2"/>
  <c r="F37" i="2"/>
  <c r="U37" i="2"/>
  <c r="F24" i="2"/>
  <c r="I24" i="2"/>
  <c r="O24" i="2"/>
  <c r="L24" i="2"/>
  <c r="U24" i="2"/>
  <c r="R24" i="2"/>
</calcChain>
</file>

<file path=xl/sharedStrings.xml><?xml version="1.0" encoding="utf-8"?>
<sst xmlns="http://schemas.openxmlformats.org/spreadsheetml/2006/main" count="104" uniqueCount="88">
  <si>
    <t>Start Date</t>
  </si>
  <si>
    <t>Spot Price</t>
  </si>
  <si>
    <t>Strike Price</t>
  </si>
  <si>
    <t>Risk Free Rate</t>
  </si>
  <si>
    <t>End Date</t>
  </si>
  <si>
    <t>Time to Maturity</t>
  </si>
  <si>
    <t>Dividend/Convenience Yield</t>
  </si>
  <si>
    <t>Volatility</t>
  </si>
  <si>
    <t>BSM (1973)</t>
  </si>
  <si>
    <t>Object Handler</t>
  </si>
  <si>
    <t>Option Name</t>
  </si>
  <si>
    <t>Option Type</t>
  </si>
  <si>
    <t>bsm_call</t>
  </si>
  <si>
    <t>bsm_put</t>
  </si>
  <si>
    <t>Strike</t>
  </si>
  <si>
    <t>Price (%)</t>
  </si>
  <si>
    <t>Delta</t>
  </si>
  <si>
    <t>Gamma</t>
  </si>
  <si>
    <t>Vega</t>
  </si>
  <si>
    <t>Theta</t>
  </si>
  <si>
    <t>Rho</t>
  </si>
  <si>
    <t>Delta (%)</t>
  </si>
  <si>
    <t>Gamma (%)</t>
  </si>
  <si>
    <t>Vega (1 % vol)</t>
  </si>
  <si>
    <t>Theta (1D)</t>
  </si>
  <si>
    <t>Call</t>
  </si>
  <si>
    <t>Put</t>
  </si>
  <si>
    <t>Rho (1% rate)</t>
  </si>
  <si>
    <t>NPV</t>
  </si>
  <si>
    <t>Maturity</t>
  </si>
  <si>
    <t>Implied volatilities from the market</t>
  </si>
  <si>
    <t>ATM Volatilities</t>
  </si>
  <si>
    <t>SABR Parameters from Vendor Software</t>
  </si>
  <si>
    <t>ATM Vol</t>
  </si>
  <si>
    <t>Alpha</t>
  </si>
  <si>
    <t>Xi</t>
  </si>
  <si>
    <t>Vol(0)</t>
  </si>
  <si>
    <t>Beta</t>
  </si>
  <si>
    <t>Today's Date</t>
  </si>
  <si>
    <t>SABR volatilities from vendor software</t>
  </si>
  <si>
    <t>260</t>
  </si>
  <si>
    <t>270</t>
  </si>
  <si>
    <t>280</t>
  </si>
  <si>
    <t>290</t>
  </si>
  <si>
    <t>300</t>
  </si>
  <si>
    <t>310</t>
  </si>
  <si>
    <t>320</t>
  </si>
  <si>
    <t>330</t>
  </si>
  <si>
    <t>340</t>
  </si>
  <si>
    <t>350</t>
  </si>
  <si>
    <t>360</t>
  </si>
  <si>
    <t>370</t>
  </si>
  <si>
    <t>380</t>
  </si>
  <si>
    <t>390</t>
  </si>
  <si>
    <t>400</t>
  </si>
  <si>
    <t>410</t>
  </si>
  <si>
    <t>420</t>
  </si>
  <si>
    <t>430</t>
  </si>
  <si>
    <t>440</t>
  </si>
  <si>
    <t>450</t>
  </si>
  <si>
    <t>460</t>
  </si>
  <si>
    <t>470</t>
  </si>
  <si>
    <t>480</t>
  </si>
  <si>
    <t>490</t>
  </si>
  <si>
    <t>500</t>
  </si>
  <si>
    <t>510</t>
  </si>
  <si>
    <t>520</t>
  </si>
  <si>
    <t>530</t>
  </si>
  <si>
    <t>540</t>
  </si>
  <si>
    <t>550</t>
  </si>
  <si>
    <t>560</t>
  </si>
  <si>
    <t>570</t>
  </si>
  <si>
    <t>580</t>
  </si>
  <si>
    <t>590</t>
  </si>
  <si>
    <t>600</t>
  </si>
  <si>
    <t>610</t>
  </si>
  <si>
    <t>620</t>
  </si>
  <si>
    <t>630</t>
  </si>
  <si>
    <t>640</t>
  </si>
  <si>
    <t>650</t>
  </si>
  <si>
    <t>660</t>
  </si>
  <si>
    <t>670</t>
  </si>
  <si>
    <t>680</t>
  </si>
  <si>
    <t>690</t>
  </si>
  <si>
    <t>700</t>
  </si>
  <si>
    <t>710</t>
  </si>
  <si>
    <t>720</t>
  </si>
  <si>
    <t>730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</si>
</sst>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0.0%"/>
    <numFmt numFmtId="166" formatCode="[$-409]d\-mmm\-yyyy;@"/>
    <numFmt numFmtId="167" formatCode="0.00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2">
    <xf numFmtId="0" fontId="0" fillId="0" borderId="0" xfId="0"/>
    <xf numFmtId="0" fontId="0" fillId="0" borderId="2" xfId="0" applyBorder="1" applyAlignment="1">
      <alignment horizontal="center" vertical="center"/>
    </xf>
    <xf numFmtId="0" fontId="3" fillId="0" borderId="0" xfId="0" applyFont="1"/>
    <xf numFmtId="0" fontId="0" fillId="4" borderId="1" xfId="0" applyFill="1" applyBorder="1"/>
    <xf numFmtId="0" fontId="0" fillId="4" borderId="2" xfId="0" applyFill="1" applyBorder="1"/>
    <xf numFmtId="0" fontId="0" fillId="4" borderId="3" xfId="0" applyFill="1" applyBorder="1"/>
    <xf numFmtId="14" fontId="0" fillId="0" borderId="1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5" fontId="0" fillId="0" borderId="2" xfId="1" applyNumberFormat="1" applyFont="1" applyBorder="1" applyAlignment="1">
      <alignment horizontal="center" vertical="center"/>
    </xf>
    <xf numFmtId="165" fontId="0" fillId="0" borderId="3" xfId="1" applyNumberFormat="1" applyFont="1" applyBorder="1" applyAlignment="1">
      <alignment horizontal="center" vertical="center"/>
    </xf>
    <xf numFmtId="0" fontId="0" fillId="6" borderId="0" xfId="0" applyFill="1"/>
    <xf numFmtId="0" fontId="2" fillId="5" borderId="4" xfId="0" applyFont="1" applyFill="1" applyBorder="1"/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0" fontId="0" fillId="6" borderId="5" xfId="0" applyFill="1" applyBorder="1"/>
    <xf numFmtId="0" fontId="0" fillId="3" borderId="13" xfId="0" applyFill="1" applyBorder="1" applyAlignment="1">
      <alignment horizontal="center" vertical="center"/>
    </xf>
    <xf numFmtId="10" fontId="0" fillId="0" borderId="7" xfId="1" applyNumberFormat="1" applyFont="1" applyBorder="1"/>
    <xf numFmtId="10" fontId="0" fillId="0" borderId="8" xfId="1" applyNumberFormat="1" applyFont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8" borderId="7" xfId="0" applyFill="1" applyBorder="1"/>
    <xf numFmtId="0" fontId="0" fillId="8" borderId="14" xfId="0" applyFill="1" applyBorder="1"/>
    <xf numFmtId="0" fontId="0" fillId="8" borderId="8" xfId="0" applyFill="1" applyBorder="1"/>
    <xf numFmtId="0" fontId="0" fillId="8" borderId="9" xfId="0" applyFill="1" applyBorder="1"/>
    <xf numFmtId="0" fontId="0" fillId="8" borderId="0" xfId="0" applyFill="1" applyBorder="1"/>
    <xf numFmtId="0" fontId="0" fillId="8" borderId="10" xfId="0" applyFill="1" applyBorder="1"/>
    <xf numFmtId="0" fontId="0" fillId="8" borderId="11" xfId="0" applyFill="1" applyBorder="1"/>
    <xf numFmtId="0" fontId="0" fillId="8" borderId="15" xfId="0" applyFill="1" applyBorder="1"/>
    <xf numFmtId="0" fontId="0" fillId="8" borderId="12" xfId="0" applyFill="1" applyBorder="1"/>
    <xf numFmtId="0" fontId="0" fillId="2" borderId="7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14" fontId="2" fillId="7" borderId="11" xfId="0" applyNumberFormat="1" applyFont="1" applyFill="1" applyBorder="1" applyAlignment="1">
      <alignment horizontal="center" vertical="center"/>
    </xf>
    <xf numFmtId="14" fontId="2" fillId="7" borderId="15" xfId="0" applyNumberFormat="1" applyFont="1" applyFill="1" applyBorder="1" applyAlignment="1">
      <alignment horizontal="center" vertical="center"/>
    </xf>
    <xf numFmtId="14" fontId="2" fillId="7" borderId="12" xfId="0" applyNumberFormat="1" applyFont="1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0" fillId="8" borderId="14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8" borderId="15" xfId="0" applyFill="1" applyBorder="1" applyAlignment="1">
      <alignment horizontal="center" vertical="center"/>
    </xf>
    <xf numFmtId="0" fontId="0" fillId="8" borderId="12" xfId="0" applyFill="1" applyBorder="1" applyAlignment="1">
      <alignment horizontal="center" vertical="center"/>
    </xf>
    <xf numFmtId="0" fontId="4" fillId="0" borderId="0" xfId="0" applyFont="1"/>
    <xf numFmtId="0" fontId="0" fillId="0" borderId="0" xfId="0" applyAlignment="1">
      <alignment horizontal="center"/>
    </xf>
    <xf numFmtId="166" fontId="0" fillId="0" borderId="0" xfId="0" applyNumberFormat="1"/>
    <xf numFmtId="167" fontId="0" fillId="0" borderId="0" xfId="0" applyNumberFormat="1" applyAlignment="1">
      <alignment horizontal="center"/>
    </xf>
    <xf numFmtId="0" fontId="0" fillId="0" borderId="7" xfId="0" applyBorder="1"/>
    <xf numFmtId="0" fontId="0" fillId="0" borderId="14" xfId="0" applyBorder="1"/>
    <xf numFmtId="0" fontId="0" fillId="0" borderId="8" xfId="0" applyBorder="1"/>
    <xf numFmtId="0" fontId="0" fillId="0" borderId="0" xfId="0" applyBorder="1"/>
    <xf numFmtId="0" fontId="0" fillId="0" borderId="15" xfId="0" applyBorder="1"/>
    <xf numFmtId="0" fontId="4" fillId="0" borderId="0" xfId="0" applyFont="1" applyAlignment="1">
      <alignment horizontal="left"/>
    </xf>
    <xf numFmtId="167" fontId="0" fillId="0" borderId="7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0" xfId="0" applyFill="1" applyBorder="1" applyAlignment="1">
      <alignment horizontal="center"/>
    </xf>
    <xf numFmtId="167" fontId="0" fillId="0" borderId="9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Border="1" applyAlignment="1">
      <alignment horizontal="center"/>
    </xf>
    <xf numFmtId="167" fontId="0" fillId="0" borderId="11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5" xfId="0" applyBorder="1" applyAlignment="1">
      <alignment horizontal="center"/>
    </xf>
    <xf numFmtId="14" fontId="0" fillId="0" borderId="0" xfId="0" applyNumberFormat="1"/>
    <xf numFmtId="0" fontId="2" fillId="7" borderId="7" xfId="0" applyFont="1" applyFill="1" applyBorder="1" applyAlignment="1">
      <alignment horizontal="center" vertical="center"/>
    </xf>
    <xf numFmtId="0" fontId="2" fillId="7" borderId="14" xfId="0" applyFont="1" applyFill="1" applyBorder="1" applyAlignment="1">
      <alignment horizontal="center" vertical="center"/>
    </xf>
    <xf numFmtId="0" fontId="2" fillId="7" borderId="8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NPV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'Black-Scholes'!$E$19</c:f>
              <c:strCache>
                <c:ptCount val="1"/>
                <c:pt idx="0">
                  <c:v>5/23/2015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'Black-Scholes'!$A$20:$A$40</c:f>
              <c:numCache>
                <c:formatCode>General</c:formatCode>
                <c:ptCount val="21"/>
                <c:pt idx="0">
                  <c:v>50</c:v>
                </c:pt>
                <c:pt idx="1">
                  <c:v>55</c:v>
                </c:pt>
                <c:pt idx="2">
                  <c:v>60</c:v>
                </c:pt>
                <c:pt idx="3">
                  <c:v>65</c:v>
                </c:pt>
                <c:pt idx="4">
                  <c:v>70</c:v>
                </c:pt>
                <c:pt idx="5">
                  <c:v>75</c:v>
                </c:pt>
                <c:pt idx="6">
                  <c:v>80</c:v>
                </c:pt>
                <c:pt idx="7">
                  <c:v>85</c:v>
                </c:pt>
                <c:pt idx="8">
                  <c:v>90</c:v>
                </c:pt>
                <c:pt idx="9">
                  <c:v>95</c:v>
                </c:pt>
                <c:pt idx="10">
                  <c:v>100</c:v>
                </c:pt>
                <c:pt idx="11">
                  <c:v>105</c:v>
                </c:pt>
                <c:pt idx="12">
                  <c:v>110</c:v>
                </c:pt>
                <c:pt idx="13">
                  <c:v>115</c:v>
                </c:pt>
                <c:pt idx="14">
                  <c:v>120</c:v>
                </c:pt>
                <c:pt idx="15">
                  <c:v>125</c:v>
                </c:pt>
                <c:pt idx="16">
                  <c:v>130</c:v>
                </c:pt>
                <c:pt idx="17">
                  <c:v>135</c:v>
                </c:pt>
                <c:pt idx="18">
                  <c:v>140</c:v>
                </c:pt>
                <c:pt idx="19">
                  <c:v>145</c:v>
                </c:pt>
                <c:pt idx="20">
                  <c:v>150</c:v>
                </c:pt>
              </c:numCache>
            </c:numRef>
          </c:cat>
          <c:val>
            <c:numRef>
              <c:f>'Black-Scholes'!$E$20:$E$40</c:f>
              <c:numCache>
                <c:formatCode>General</c:formatCode>
                <c:ptCount val="21"/>
                <c:pt idx="0">
                  <c:v>51.351267971675988</c:v>
                </c:pt>
                <c:pt idx="1">
                  <c:v>46.486394770261825</c:v>
                </c:pt>
                <c:pt idx="2">
                  <c:v>41.621521764261971</c:v>
                </c:pt>
                <c:pt idx="3">
                  <c:v>36.756658839910351</c:v>
                </c:pt>
                <c:pt idx="4">
                  <c:v>31.892029658303382</c:v>
                </c:pt>
                <c:pt idx="5">
                  <c:v>27.030199191569896</c:v>
                </c:pt>
                <c:pt idx="6">
                  <c:v>22.187638487149783</c:v>
                </c:pt>
                <c:pt idx="7">
                  <c:v>17.428151056675404</c:v>
                </c:pt>
                <c:pt idx="8">
                  <c:v>12.90888210513222</c:v>
                </c:pt>
                <c:pt idx="9">
                  <c:v>8.8826569531374631</c:v>
                </c:pt>
                <c:pt idx="10">
                  <c:v>5.6093620613153421</c:v>
                </c:pt>
                <c:pt idx="11">
                  <c:v>3.2260930891388537</c:v>
                </c:pt>
                <c:pt idx="12">
                  <c:v>1.684946662730552</c:v>
                </c:pt>
                <c:pt idx="13">
                  <c:v>0.80002507579832705</c:v>
                </c:pt>
                <c:pt idx="14">
                  <c:v>0.34664413901543645</c:v>
                </c:pt>
                <c:pt idx="15">
                  <c:v>0.13781699652911444</c:v>
                </c:pt>
                <c:pt idx="16">
                  <c:v>5.0594239648503285E-2</c:v>
                </c:pt>
                <c:pt idx="17">
                  <c:v>1.7264034417595383E-2</c:v>
                </c:pt>
                <c:pt idx="18">
                  <c:v>5.5113822029356175E-3</c:v>
                </c:pt>
                <c:pt idx="19">
                  <c:v>1.6564228184514861E-3</c:v>
                </c:pt>
                <c:pt idx="20">
                  <c:v>4.7143686600829827E-4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'Black-Scholes'!$F$19</c:f>
              <c:strCache>
                <c:ptCount val="1"/>
                <c:pt idx="0">
                  <c:v>8/31/2015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'Black-Scholes'!$A$20:$A$40</c:f>
              <c:numCache>
                <c:formatCode>General</c:formatCode>
                <c:ptCount val="21"/>
                <c:pt idx="0">
                  <c:v>50</c:v>
                </c:pt>
                <c:pt idx="1">
                  <c:v>55</c:v>
                </c:pt>
                <c:pt idx="2">
                  <c:v>60</c:v>
                </c:pt>
                <c:pt idx="3">
                  <c:v>65</c:v>
                </c:pt>
                <c:pt idx="4">
                  <c:v>70</c:v>
                </c:pt>
                <c:pt idx="5">
                  <c:v>75</c:v>
                </c:pt>
                <c:pt idx="6">
                  <c:v>80</c:v>
                </c:pt>
                <c:pt idx="7">
                  <c:v>85</c:v>
                </c:pt>
                <c:pt idx="8">
                  <c:v>90</c:v>
                </c:pt>
                <c:pt idx="9">
                  <c:v>95</c:v>
                </c:pt>
                <c:pt idx="10">
                  <c:v>100</c:v>
                </c:pt>
                <c:pt idx="11">
                  <c:v>105</c:v>
                </c:pt>
                <c:pt idx="12">
                  <c:v>110</c:v>
                </c:pt>
                <c:pt idx="13">
                  <c:v>115</c:v>
                </c:pt>
                <c:pt idx="14">
                  <c:v>120</c:v>
                </c:pt>
                <c:pt idx="15">
                  <c:v>125</c:v>
                </c:pt>
                <c:pt idx="16">
                  <c:v>130</c:v>
                </c:pt>
                <c:pt idx="17">
                  <c:v>135</c:v>
                </c:pt>
                <c:pt idx="18">
                  <c:v>140</c:v>
                </c:pt>
                <c:pt idx="19">
                  <c:v>145</c:v>
                </c:pt>
                <c:pt idx="20">
                  <c:v>150</c:v>
                </c:pt>
              </c:numCache>
            </c:numRef>
          </c:cat>
          <c:val>
            <c:numRef>
              <c:f>'Black-Scholes'!$F$20:$F$40</c:f>
              <c:numCache>
                <c:formatCode>General</c:formatCode>
                <c:ptCount val="21"/>
                <c:pt idx="0">
                  <c:v>52.666017851031128</c:v>
                </c:pt>
                <c:pt idx="1">
                  <c:v>47.932630728064154</c:v>
                </c:pt>
                <c:pt idx="2">
                  <c:v>43.199394530383195</c:v>
                </c:pt>
                <c:pt idx="3">
                  <c:v>38.467413856142784</c:v>
                </c:pt>
                <c:pt idx="4">
                  <c:v>33.742231409111838</c:v>
                </c:pt>
                <c:pt idx="5">
                  <c:v>29.042856630863643</c:v>
                </c:pt>
                <c:pt idx="6">
                  <c:v>24.416323882654627</c:v>
                </c:pt>
                <c:pt idx="7">
                  <c:v>19.950018434603862</c:v>
                </c:pt>
                <c:pt idx="8">
                  <c:v>15.769070752637845</c:v>
                </c:pt>
                <c:pt idx="9">
                  <c:v>12.012659391515989</c:v>
                </c:pt>
                <c:pt idx="10">
                  <c:v>8.797647070750326</c:v>
                </c:pt>
                <c:pt idx="11">
                  <c:v>6.1873022674253413</c:v>
                </c:pt>
                <c:pt idx="12">
                  <c:v>4.1791212363042405</c:v>
                </c:pt>
                <c:pt idx="13">
                  <c:v>2.713795890670172</c:v>
                </c:pt>
                <c:pt idx="14">
                  <c:v>1.6972109904030241</c:v>
                </c:pt>
                <c:pt idx="15">
                  <c:v>1.0244937938479619</c:v>
                </c:pt>
                <c:pt idx="16">
                  <c:v>0.59834352166328109</c:v>
                </c:pt>
                <c:pt idx="17">
                  <c:v>0.33896389381536246</c:v>
                </c:pt>
                <c:pt idx="18">
                  <c:v>0.18672749806424979</c:v>
                </c:pt>
                <c:pt idx="19">
                  <c:v>0.10027044648536068</c:v>
                </c:pt>
                <c:pt idx="20">
                  <c:v>5.26083626324493E-2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'Black-Scholes'!$G$19</c:f>
              <c:strCache>
                <c:ptCount val="1"/>
                <c:pt idx="0">
                  <c:v>12/9/2015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'Black-Scholes'!$A$20:$A$40</c:f>
              <c:numCache>
                <c:formatCode>General</c:formatCode>
                <c:ptCount val="21"/>
                <c:pt idx="0">
                  <c:v>50</c:v>
                </c:pt>
                <c:pt idx="1">
                  <c:v>55</c:v>
                </c:pt>
                <c:pt idx="2">
                  <c:v>60</c:v>
                </c:pt>
                <c:pt idx="3">
                  <c:v>65</c:v>
                </c:pt>
                <c:pt idx="4">
                  <c:v>70</c:v>
                </c:pt>
                <c:pt idx="5">
                  <c:v>75</c:v>
                </c:pt>
                <c:pt idx="6">
                  <c:v>80</c:v>
                </c:pt>
                <c:pt idx="7">
                  <c:v>85</c:v>
                </c:pt>
                <c:pt idx="8">
                  <c:v>90</c:v>
                </c:pt>
                <c:pt idx="9">
                  <c:v>95</c:v>
                </c:pt>
                <c:pt idx="10">
                  <c:v>100</c:v>
                </c:pt>
                <c:pt idx="11">
                  <c:v>105</c:v>
                </c:pt>
                <c:pt idx="12">
                  <c:v>110</c:v>
                </c:pt>
                <c:pt idx="13">
                  <c:v>115</c:v>
                </c:pt>
                <c:pt idx="14">
                  <c:v>120</c:v>
                </c:pt>
                <c:pt idx="15">
                  <c:v>125</c:v>
                </c:pt>
                <c:pt idx="16">
                  <c:v>130</c:v>
                </c:pt>
                <c:pt idx="17">
                  <c:v>135</c:v>
                </c:pt>
                <c:pt idx="18">
                  <c:v>140</c:v>
                </c:pt>
                <c:pt idx="19">
                  <c:v>145</c:v>
                </c:pt>
                <c:pt idx="20">
                  <c:v>150</c:v>
                </c:pt>
              </c:numCache>
            </c:numRef>
          </c:cat>
          <c:val>
            <c:numRef>
              <c:f>'Black-Scholes'!$G$20:$G$40</c:f>
              <c:numCache>
                <c:formatCode>General</c:formatCode>
                <c:ptCount val="21"/>
                <c:pt idx="0">
                  <c:v>53.945260207282097</c:v>
                </c:pt>
                <c:pt idx="1">
                  <c:v>49.34002877015422</c:v>
                </c:pt>
                <c:pt idx="2">
                  <c:v>44.736193168503753</c:v>
                </c:pt>
                <c:pt idx="3">
                  <c:v>40.13845175423139</c:v>
                </c:pt>
                <c:pt idx="4">
                  <c:v>35.560442688722496</c:v>
                </c:pt>
                <c:pt idx="5">
                  <c:v>31.032389266168263</c:v>
                </c:pt>
                <c:pt idx="6">
                  <c:v>26.607424798948429</c:v>
                </c:pt>
                <c:pt idx="7">
                  <c:v>22.361716602029933</c:v>
                </c:pt>
                <c:pt idx="8">
                  <c:v>18.385773664904224</c:v>
                </c:pt>
                <c:pt idx="9">
                  <c:v>14.768916249512143</c:v>
                </c:pt>
                <c:pt idx="10">
                  <c:v>11.582454233521405</c:v>
                </c:pt>
                <c:pt idx="11">
                  <c:v>8.8674192398968721</c:v>
                </c:pt>
                <c:pt idx="12">
                  <c:v>6.6301222597669645</c:v>
                </c:pt>
                <c:pt idx="13">
                  <c:v>4.8453948840465699</c:v>
                </c:pt>
                <c:pt idx="14">
                  <c:v>3.4649598715028551</c:v>
                </c:pt>
                <c:pt idx="15">
                  <c:v>2.4276435369635814</c:v>
                </c:pt>
                <c:pt idx="16">
                  <c:v>1.6687382403625217</c:v>
                </c:pt>
                <c:pt idx="17">
                  <c:v>1.1269966693137867</c:v>
                </c:pt>
                <c:pt idx="18">
                  <c:v>0.74885680202003113</c:v>
                </c:pt>
                <c:pt idx="19">
                  <c:v>0.49024139916520848</c:v>
                </c:pt>
                <c:pt idx="20">
                  <c:v>0.31660925474539237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4593840"/>
        <c:axId val="314593448"/>
      </c:lineChart>
      <c:catAx>
        <c:axId val="314593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593448"/>
        <c:crosses val="autoZero"/>
        <c:auto val="1"/>
        <c:lblAlgn val="ctr"/>
        <c:lblOffset val="100"/>
        <c:noMultiLvlLbl val="0"/>
      </c:catAx>
      <c:valAx>
        <c:axId val="3145934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593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'Black-Scholes'!$H$19</c:f>
              <c:strCache>
                <c:ptCount val="1"/>
                <c:pt idx="0">
                  <c:v>5/23/2015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'Black-Scholes'!$A$20:$A$40</c:f>
              <c:numCache>
                <c:formatCode>General</c:formatCode>
                <c:ptCount val="21"/>
                <c:pt idx="0">
                  <c:v>50</c:v>
                </c:pt>
                <c:pt idx="1">
                  <c:v>55</c:v>
                </c:pt>
                <c:pt idx="2">
                  <c:v>60</c:v>
                </c:pt>
                <c:pt idx="3">
                  <c:v>65</c:v>
                </c:pt>
                <c:pt idx="4">
                  <c:v>70</c:v>
                </c:pt>
                <c:pt idx="5">
                  <c:v>75</c:v>
                </c:pt>
                <c:pt idx="6">
                  <c:v>80</c:v>
                </c:pt>
                <c:pt idx="7">
                  <c:v>85</c:v>
                </c:pt>
                <c:pt idx="8">
                  <c:v>90</c:v>
                </c:pt>
                <c:pt idx="9">
                  <c:v>95</c:v>
                </c:pt>
                <c:pt idx="10">
                  <c:v>100</c:v>
                </c:pt>
                <c:pt idx="11">
                  <c:v>105</c:v>
                </c:pt>
                <c:pt idx="12">
                  <c:v>110</c:v>
                </c:pt>
                <c:pt idx="13">
                  <c:v>115</c:v>
                </c:pt>
                <c:pt idx="14">
                  <c:v>120</c:v>
                </c:pt>
                <c:pt idx="15">
                  <c:v>125</c:v>
                </c:pt>
                <c:pt idx="16">
                  <c:v>130</c:v>
                </c:pt>
                <c:pt idx="17">
                  <c:v>135</c:v>
                </c:pt>
                <c:pt idx="18">
                  <c:v>140</c:v>
                </c:pt>
                <c:pt idx="19">
                  <c:v>145</c:v>
                </c:pt>
                <c:pt idx="20">
                  <c:v>150</c:v>
                </c:pt>
              </c:numCache>
            </c:numRef>
          </c:cat>
          <c:val>
            <c:numRef>
              <c:f>'Black-Scholes'!$H$20:$H$40</c:f>
              <c:numCache>
                <c:formatCode>General</c:formatCode>
                <c:ptCount val="21"/>
                <c:pt idx="0">
                  <c:v>0.99999999999797373</c:v>
                </c:pt>
                <c:pt idx="1">
                  <c:v>0.99999999915384663</c:v>
                </c:pt>
                <c:pt idx="2">
                  <c:v>0.99999989692751245</c:v>
                </c:pt>
                <c:pt idx="3">
                  <c:v>0.99999526869513145</c:v>
                </c:pt>
                <c:pt idx="4">
                  <c:v>0.999900855723454</c:v>
                </c:pt>
                <c:pt idx="5">
                  <c:v>0.99890117289719427</c:v>
                </c:pt>
                <c:pt idx="6">
                  <c:v>0.99277003727158486</c:v>
                </c:pt>
                <c:pt idx="7">
                  <c:v>0.96901527371485274</c:v>
                </c:pt>
                <c:pt idx="8">
                  <c:v>0.9066674778277225</c:v>
                </c:pt>
                <c:pt idx="9">
                  <c:v>0.78931100120544728</c:v>
                </c:pt>
                <c:pt idx="10">
                  <c:v>0.62326012131904285</c:v>
                </c:pt>
                <c:pt idx="11">
                  <c:v>0.43958832724087621</c:v>
                </c:pt>
                <c:pt idx="12">
                  <c:v>0.27545573648582899</c:v>
                </c:pt>
                <c:pt idx="13">
                  <c:v>0.153622546415983</c:v>
                </c:pt>
                <c:pt idx="14">
                  <c:v>7.6707850220206833E-2</c:v>
                </c:pt>
                <c:pt idx="15">
                  <c:v>3.4568655196932072E-2</c:v>
                </c:pt>
                <c:pt idx="16">
                  <c:v>1.4183372794893422E-2</c:v>
                </c:pt>
                <c:pt idx="17">
                  <c:v>5.3447181072747152E-3</c:v>
                </c:pt>
                <c:pt idx="18">
                  <c:v>1.865264706418783E-3</c:v>
                </c:pt>
                <c:pt idx="19">
                  <c:v>6.0757164341324597E-4</c:v>
                </c:pt>
                <c:pt idx="20">
                  <c:v>1.8603157857366722E-4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'Black-Scholes'!$I$19</c:f>
              <c:strCache>
                <c:ptCount val="1"/>
                <c:pt idx="0">
                  <c:v>8/31/2015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'Black-Scholes'!$A$20:$A$40</c:f>
              <c:numCache>
                <c:formatCode>General</c:formatCode>
                <c:ptCount val="21"/>
                <c:pt idx="0">
                  <c:v>50</c:v>
                </c:pt>
                <c:pt idx="1">
                  <c:v>55</c:v>
                </c:pt>
                <c:pt idx="2">
                  <c:v>60</c:v>
                </c:pt>
                <c:pt idx="3">
                  <c:v>65</c:v>
                </c:pt>
                <c:pt idx="4">
                  <c:v>70</c:v>
                </c:pt>
                <c:pt idx="5">
                  <c:v>75</c:v>
                </c:pt>
                <c:pt idx="6">
                  <c:v>80</c:v>
                </c:pt>
                <c:pt idx="7">
                  <c:v>85</c:v>
                </c:pt>
                <c:pt idx="8">
                  <c:v>90</c:v>
                </c:pt>
                <c:pt idx="9">
                  <c:v>95</c:v>
                </c:pt>
                <c:pt idx="10">
                  <c:v>100</c:v>
                </c:pt>
                <c:pt idx="11">
                  <c:v>105</c:v>
                </c:pt>
                <c:pt idx="12">
                  <c:v>110</c:v>
                </c:pt>
                <c:pt idx="13">
                  <c:v>115</c:v>
                </c:pt>
                <c:pt idx="14">
                  <c:v>120</c:v>
                </c:pt>
                <c:pt idx="15">
                  <c:v>125</c:v>
                </c:pt>
                <c:pt idx="16">
                  <c:v>130</c:v>
                </c:pt>
                <c:pt idx="17">
                  <c:v>135</c:v>
                </c:pt>
                <c:pt idx="18">
                  <c:v>140</c:v>
                </c:pt>
                <c:pt idx="19">
                  <c:v>145</c:v>
                </c:pt>
                <c:pt idx="20">
                  <c:v>150</c:v>
                </c:pt>
              </c:numCache>
            </c:numRef>
          </c:cat>
          <c:val>
            <c:numRef>
              <c:f>'Black-Scholes'!$I$20:$I$40</c:f>
              <c:numCache>
                <c:formatCode>General</c:formatCode>
                <c:ptCount val="21"/>
                <c:pt idx="0">
                  <c:v>0.99999985209040976</c:v>
                </c:pt>
                <c:pt idx="1">
                  <c:v>0.99999630797060013</c:v>
                </c:pt>
                <c:pt idx="2">
                  <c:v>0.99995081488153859</c:v>
                </c:pt>
                <c:pt idx="3">
                  <c:v>0.99960162056680213</c:v>
                </c:pt>
                <c:pt idx="4">
                  <c:v>0.9978369289158896</c:v>
                </c:pt>
                <c:pt idx="5">
                  <c:v>0.99151426708909784</c:v>
                </c:pt>
                <c:pt idx="6">
                  <c:v>0.97449476094172971</c:v>
                </c:pt>
                <c:pt idx="7">
                  <c:v>0.93845042555180658</c:v>
                </c:pt>
                <c:pt idx="8">
                  <c:v>0.87612076771477843</c:v>
                </c:pt>
                <c:pt idx="9">
                  <c:v>0.78541333445838069</c:v>
                </c:pt>
                <c:pt idx="10">
                  <c:v>0.67152928909201648</c:v>
                </c:pt>
                <c:pt idx="11">
                  <c:v>0.54561118762123428</c:v>
                </c:pt>
                <c:pt idx="12">
                  <c:v>0.42087915976463985</c:v>
                </c:pt>
                <c:pt idx="13">
                  <c:v>0.30857274289952735</c:v>
                </c:pt>
                <c:pt idx="14">
                  <c:v>0.21553137162652122</c:v>
                </c:pt>
                <c:pt idx="15">
                  <c:v>0.14386563526652577</c:v>
                </c:pt>
                <c:pt idx="16">
                  <c:v>9.2083587476748052E-2</c:v>
                </c:pt>
                <c:pt idx="17">
                  <c:v>5.6715864135296883E-2</c:v>
                </c:pt>
                <c:pt idx="18">
                  <c:v>3.3729410629354875E-2</c:v>
                </c:pt>
                <c:pt idx="19">
                  <c:v>1.94315403131959E-2</c:v>
                </c:pt>
                <c:pt idx="20">
                  <c:v>1.087728164097781E-2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'Black-Scholes'!$J$19</c:f>
              <c:strCache>
                <c:ptCount val="1"/>
                <c:pt idx="0">
                  <c:v>12/9/2015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'Black-Scholes'!$A$20:$A$40</c:f>
              <c:numCache>
                <c:formatCode>General</c:formatCode>
                <c:ptCount val="21"/>
                <c:pt idx="0">
                  <c:v>50</c:v>
                </c:pt>
                <c:pt idx="1">
                  <c:v>55</c:v>
                </c:pt>
                <c:pt idx="2">
                  <c:v>60</c:v>
                </c:pt>
                <c:pt idx="3">
                  <c:v>65</c:v>
                </c:pt>
                <c:pt idx="4">
                  <c:v>70</c:v>
                </c:pt>
                <c:pt idx="5">
                  <c:v>75</c:v>
                </c:pt>
                <c:pt idx="6">
                  <c:v>80</c:v>
                </c:pt>
                <c:pt idx="7">
                  <c:v>85</c:v>
                </c:pt>
                <c:pt idx="8">
                  <c:v>90</c:v>
                </c:pt>
                <c:pt idx="9">
                  <c:v>95</c:v>
                </c:pt>
                <c:pt idx="10">
                  <c:v>100</c:v>
                </c:pt>
                <c:pt idx="11">
                  <c:v>105</c:v>
                </c:pt>
                <c:pt idx="12">
                  <c:v>110</c:v>
                </c:pt>
                <c:pt idx="13">
                  <c:v>115</c:v>
                </c:pt>
                <c:pt idx="14">
                  <c:v>120</c:v>
                </c:pt>
                <c:pt idx="15">
                  <c:v>125</c:v>
                </c:pt>
                <c:pt idx="16">
                  <c:v>130</c:v>
                </c:pt>
                <c:pt idx="17">
                  <c:v>135</c:v>
                </c:pt>
                <c:pt idx="18">
                  <c:v>140</c:v>
                </c:pt>
                <c:pt idx="19">
                  <c:v>145</c:v>
                </c:pt>
                <c:pt idx="20">
                  <c:v>150</c:v>
                </c:pt>
              </c:numCache>
            </c:numRef>
          </c:cat>
          <c:val>
            <c:numRef>
              <c:f>'Black-Scholes'!$J$20:$J$40</c:f>
              <c:numCache>
                <c:formatCode>General</c:formatCode>
                <c:ptCount val="21"/>
                <c:pt idx="0">
                  <c:v>0.9999936947091892</c:v>
                </c:pt>
                <c:pt idx="1">
                  <c:v>0.99993875971989055</c:v>
                </c:pt>
                <c:pt idx="2">
                  <c:v>0.99961201653787501</c:v>
                </c:pt>
                <c:pt idx="3">
                  <c:v>0.99824861942771748</c:v>
                </c:pt>
                <c:pt idx="4">
                  <c:v>0.99398165805242711</c:v>
                </c:pt>
                <c:pt idx="5">
                  <c:v>0.98343739201609637</c:v>
                </c:pt>
                <c:pt idx="6">
                  <c:v>0.9620199998133997</c:v>
                </c:pt>
                <c:pt idx="7">
                  <c:v>0.92510466179885897</c:v>
                </c:pt>
                <c:pt idx="8">
                  <c:v>0.86971292201024974</c:v>
                </c:pt>
                <c:pt idx="9">
                  <c:v>0.79583819715435589</c:v>
                </c:pt>
                <c:pt idx="10">
                  <c:v>0.70676484568909836</c:v>
                </c:pt>
                <c:pt idx="11">
                  <c:v>0.60829346478987156</c:v>
                </c:pt>
                <c:pt idx="12">
                  <c:v>0.50730422413760445</c:v>
                </c:pt>
                <c:pt idx="13">
                  <c:v>0.41027124781720281</c:v>
                </c:pt>
                <c:pt idx="14">
                  <c:v>0.32219517212117865</c:v>
                </c:pt>
                <c:pt idx="15">
                  <c:v>0.24613345477045323</c:v>
                </c:pt>
                <c:pt idx="16">
                  <c:v>0.18325893686850186</c:v>
                </c:pt>
                <c:pt idx="17">
                  <c:v>0.13325018268780464</c:v>
                </c:pt>
                <c:pt idx="18">
                  <c:v>9.4805580478882032E-2</c:v>
                </c:pt>
                <c:pt idx="19">
                  <c:v>6.6128175019685362E-2</c:v>
                </c:pt>
                <c:pt idx="20">
                  <c:v>4.5300590687671477E-2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4592664"/>
        <c:axId val="287943528"/>
      </c:lineChart>
      <c:catAx>
        <c:axId val="314592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943528"/>
        <c:crosses val="autoZero"/>
        <c:auto val="1"/>
        <c:lblAlgn val="ctr"/>
        <c:lblOffset val="100"/>
        <c:noMultiLvlLbl val="0"/>
      </c:catAx>
      <c:valAx>
        <c:axId val="2879435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592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Gamma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'Black-Scholes'!$K$19</c:f>
              <c:strCache>
                <c:ptCount val="1"/>
                <c:pt idx="0">
                  <c:v>5/23/2015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'Black-Scholes'!$A$20:$A$40</c:f>
              <c:numCache>
                <c:formatCode>General</c:formatCode>
                <c:ptCount val="21"/>
                <c:pt idx="0">
                  <c:v>50</c:v>
                </c:pt>
                <c:pt idx="1">
                  <c:v>55</c:v>
                </c:pt>
                <c:pt idx="2">
                  <c:v>60</c:v>
                </c:pt>
                <c:pt idx="3">
                  <c:v>65</c:v>
                </c:pt>
                <c:pt idx="4">
                  <c:v>70</c:v>
                </c:pt>
                <c:pt idx="5">
                  <c:v>75</c:v>
                </c:pt>
                <c:pt idx="6">
                  <c:v>80</c:v>
                </c:pt>
                <c:pt idx="7">
                  <c:v>85</c:v>
                </c:pt>
                <c:pt idx="8">
                  <c:v>90</c:v>
                </c:pt>
                <c:pt idx="9">
                  <c:v>95</c:v>
                </c:pt>
                <c:pt idx="10">
                  <c:v>100</c:v>
                </c:pt>
                <c:pt idx="11">
                  <c:v>105</c:v>
                </c:pt>
                <c:pt idx="12">
                  <c:v>110</c:v>
                </c:pt>
                <c:pt idx="13">
                  <c:v>115</c:v>
                </c:pt>
                <c:pt idx="14">
                  <c:v>120</c:v>
                </c:pt>
                <c:pt idx="15">
                  <c:v>125</c:v>
                </c:pt>
                <c:pt idx="16">
                  <c:v>130</c:v>
                </c:pt>
                <c:pt idx="17">
                  <c:v>135</c:v>
                </c:pt>
                <c:pt idx="18">
                  <c:v>140</c:v>
                </c:pt>
                <c:pt idx="19">
                  <c:v>145</c:v>
                </c:pt>
                <c:pt idx="20">
                  <c:v>150</c:v>
                </c:pt>
              </c:numCache>
            </c:numRef>
          </c:cat>
          <c:val>
            <c:numRef>
              <c:f>'Black-Scholes'!$K$20:$K$40</c:f>
              <c:numCache>
                <c:formatCode>General</c:formatCode>
                <c:ptCount val="21"/>
                <c:pt idx="0">
                  <c:v>1.3692847493972207E-12</c:v>
                </c:pt>
                <c:pt idx="1">
                  <c:v>4.9974530132015928E-10</c:v>
                </c:pt>
                <c:pt idx="2">
                  <c:v>5.2913082138361824E-8</c:v>
                </c:pt>
                <c:pt idx="3">
                  <c:v>2.0953683930718338E-6</c:v>
                </c:pt>
                <c:pt idx="4">
                  <c:v>3.7509232264887705E-5</c:v>
                </c:pt>
                <c:pt idx="5">
                  <c:v>3.5067945529645793E-4</c:v>
                </c:pt>
                <c:pt idx="6">
                  <c:v>1.9153390921697968E-3</c:v>
                </c:pt>
                <c:pt idx="7">
                  <c:v>6.6759421305251027E-3</c:v>
                </c:pt>
                <c:pt idx="8">
                  <c:v>1.5935920226396613E-2</c:v>
                </c:pt>
                <c:pt idx="9">
                  <c:v>2.7583386025393623E-2</c:v>
                </c:pt>
                <c:pt idx="10">
                  <c:v>3.6275151947488239E-2</c:v>
                </c:pt>
                <c:pt idx="11">
                  <c:v>3.7671132108679478E-2</c:v>
                </c:pt>
                <c:pt idx="12">
                  <c:v>3.1899956339162323E-2</c:v>
                </c:pt>
                <c:pt idx="13">
                  <c:v>2.2628437577600548E-2</c:v>
                </c:pt>
                <c:pt idx="14">
                  <c:v>1.3755932503804115E-2</c:v>
                </c:pt>
                <c:pt idx="15">
                  <c:v>7.3064387976447967E-3</c:v>
                </c:pt>
                <c:pt idx="16">
                  <c:v>3.4474284429524705E-3</c:v>
                </c:pt>
                <c:pt idx="17">
                  <c:v>1.4657001515255936E-3</c:v>
                </c:pt>
                <c:pt idx="18">
                  <c:v>5.6846288592867292E-4</c:v>
                </c:pt>
                <c:pt idx="19">
                  <c:v>2.0328629830316118E-4</c:v>
                </c:pt>
                <c:pt idx="20">
                  <c:v>6.7656568446650486E-5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'Black-Scholes'!$L$19</c:f>
              <c:strCache>
                <c:ptCount val="1"/>
                <c:pt idx="0">
                  <c:v>8/31/2015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'Black-Scholes'!$A$20:$A$40</c:f>
              <c:numCache>
                <c:formatCode>General</c:formatCode>
                <c:ptCount val="21"/>
                <c:pt idx="0">
                  <c:v>50</c:v>
                </c:pt>
                <c:pt idx="1">
                  <c:v>55</c:v>
                </c:pt>
                <c:pt idx="2">
                  <c:v>60</c:v>
                </c:pt>
                <c:pt idx="3">
                  <c:v>65</c:v>
                </c:pt>
                <c:pt idx="4">
                  <c:v>70</c:v>
                </c:pt>
                <c:pt idx="5">
                  <c:v>75</c:v>
                </c:pt>
                <c:pt idx="6">
                  <c:v>80</c:v>
                </c:pt>
                <c:pt idx="7">
                  <c:v>85</c:v>
                </c:pt>
                <c:pt idx="8">
                  <c:v>90</c:v>
                </c:pt>
                <c:pt idx="9">
                  <c:v>95</c:v>
                </c:pt>
                <c:pt idx="10">
                  <c:v>100</c:v>
                </c:pt>
                <c:pt idx="11">
                  <c:v>105</c:v>
                </c:pt>
                <c:pt idx="12">
                  <c:v>110</c:v>
                </c:pt>
                <c:pt idx="13">
                  <c:v>115</c:v>
                </c:pt>
                <c:pt idx="14">
                  <c:v>120</c:v>
                </c:pt>
                <c:pt idx="15">
                  <c:v>125</c:v>
                </c:pt>
                <c:pt idx="16">
                  <c:v>130</c:v>
                </c:pt>
                <c:pt idx="17">
                  <c:v>135</c:v>
                </c:pt>
                <c:pt idx="18">
                  <c:v>140</c:v>
                </c:pt>
                <c:pt idx="19">
                  <c:v>145</c:v>
                </c:pt>
                <c:pt idx="20">
                  <c:v>150</c:v>
                </c:pt>
              </c:numCache>
            </c:numRef>
          </c:cat>
          <c:val>
            <c:numRef>
              <c:f>'Black-Scholes'!$L$20:$L$40</c:f>
              <c:numCache>
                <c:formatCode>General</c:formatCode>
                <c:ptCount val="21"/>
                <c:pt idx="0">
                  <c:v>5.3036426240239398E-8</c:v>
                </c:pt>
                <c:pt idx="1">
                  <c:v>1.1689360545427928E-6</c:v>
                </c:pt>
                <c:pt idx="2">
                  <c:v>1.3705054456011508E-5</c:v>
                </c:pt>
                <c:pt idx="3">
                  <c:v>9.7246188728185596E-5</c:v>
                </c:pt>
                <c:pt idx="4">
                  <c:v>4.5982068891240878E-4</c:v>
                </c:pt>
                <c:pt idx="5">
                  <c:v>1.5592631556323342E-3</c:v>
                </c:pt>
                <c:pt idx="6">
                  <c:v>4.0144881197870051E-3</c:v>
                </c:pt>
                <c:pt idx="7">
                  <c:v>8.2083720036389748E-3</c:v>
                </c:pt>
                <c:pt idx="8">
                  <c:v>1.3817348067151158E-2</c:v>
                </c:pt>
                <c:pt idx="9">
                  <c:v>1.9714308883397837E-2</c:v>
                </c:pt>
                <c:pt idx="10">
                  <c:v>2.4416138528288861E-2</c:v>
                </c:pt>
                <c:pt idx="11">
                  <c:v>2.6770756557666687E-2</c:v>
                </c:pt>
                <c:pt idx="12">
                  <c:v>2.6415353821696224E-2</c:v>
                </c:pt>
                <c:pt idx="13">
                  <c:v>2.378189212809163E-2</c:v>
                </c:pt>
                <c:pt idx="14">
                  <c:v>1.9764655427412021E-2</c:v>
                </c:pt>
                <c:pt idx="15">
                  <c:v>1.5314056853435537E-2</c:v>
                </c:pt>
                <c:pt idx="16">
                  <c:v>1.115668108404287E-2</c:v>
                </c:pt>
                <c:pt idx="17">
                  <c:v>7.6983132573977073E-3</c:v>
                </c:pt>
                <c:pt idx="18">
                  <c:v>5.0630879494794716E-3</c:v>
                </c:pt>
                <c:pt idx="19">
                  <c:v>3.1913792531404212E-3</c:v>
                </c:pt>
                <c:pt idx="20">
                  <c:v>1.9371543762694841E-3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'Black-Scholes'!$M$19</c:f>
              <c:strCache>
                <c:ptCount val="1"/>
                <c:pt idx="0">
                  <c:v>12/9/2015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'Black-Scholes'!$A$20:$A$40</c:f>
              <c:numCache>
                <c:formatCode>General</c:formatCode>
                <c:ptCount val="21"/>
                <c:pt idx="0">
                  <c:v>50</c:v>
                </c:pt>
                <c:pt idx="1">
                  <c:v>55</c:v>
                </c:pt>
                <c:pt idx="2">
                  <c:v>60</c:v>
                </c:pt>
                <c:pt idx="3">
                  <c:v>65</c:v>
                </c:pt>
                <c:pt idx="4">
                  <c:v>70</c:v>
                </c:pt>
                <c:pt idx="5">
                  <c:v>75</c:v>
                </c:pt>
                <c:pt idx="6">
                  <c:v>80</c:v>
                </c:pt>
                <c:pt idx="7">
                  <c:v>85</c:v>
                </c:pt>
                <c:pt idx="8">
                  <c:v>90</c:v>
                </c:pt>
                <c:pt idx="9">
                  <c:v>95</c:v>
                </c:pt>
                <c:pt idx="10">
                  <c:v>100</c:v>
                </c:pt>
                <c:pt idx="11">
                  <c:v>105</c:v>
                </c:pt>
                <c:pt idx="12">
                  <c:v>110</c:v>
                </c:pt>
                <c:pt idx="13">
                  <c:v>115</c:v>
                </c:pt>
                <c:pt idx="14">
                  <c:v>120</c:v>
                </c:pt>
                <c:pt idx="15">
                  <c:v>125</c:v>
                </c:pt>
                <c:pt idx="16">
                  <c:v>130</c:v>
                </c:pt>
                <c:pt idx="17">
                  <c:v>135</c:v>
                </c:pt>
                <c:pt idx="18">
                  <c:v>140</c:v>
                </c:pt>
                <c:pt idx="19">
                  <c:v>145</c:v>
                </c:pt>
                <c:pt idx="20">
                  <c:v>150</c:v>
                </c:pt>
              </c:numCache>
            </c:numRef>
          </c:cat>
          <c:val>
            <c:numRef>
              <c:f>'Black-Scholes'!$M$20:$M$40</c:f>
              <c:numCache>
                <c:formatCode>General</c:formatCode>
                <c:ptCount val="21"/>
                <c:pt idx="0">
                  <c:v>1.5914107020028816E-6</c:v>
                </c:pt>
                <c:pt idx="1">
                  <c:v>1.3761083414784375E-5</c:v>
                </c:pt>
                <c:pt idx="2">
                  <c:v>7.7476119887306816E-5</c:v>
                </c:pt>
                <c:pt idx="3">
                  <c:v>3.0992588599364386E-4</c:v>
                </c:pt>
                <c:pt idx="4">
                  <c:v>9.4027122788167079E-4</c:v>
                </c:pt>
                <c:pt idx="5">
                  <c:v>2.27389449252952E-3</c:v>
                </c:pt>
                <c:pt idx="6">
                  <c:v>4.556235953817679E-3</c:v>
                </c:pt>
                <c:pt idx="7">
                  <c:v>7.7986551112496968E-3</c:v>
                </c:pt>
                <c:pt idx="8">
                  <c:v>1.1684812372074922E-2</c:v>
                </c:pt>
                <c:pt idx="9">
                  <c:v>1.563174319305221E-2</c:v>
                </c:pt>
                <c:pt idx="10">
                  <c:v>1.8976411468504775E-2</c:v>
                </c:pt>
                <c:pt idx="11">
                  <c:v>2.1186497397774371E-2</c:v>
                </c:pt>
                <c:pt idx="12">
                  <c:v>2.1998500318131661E-2</c:v>
                </c:pt>
                <c:pt idx="13">
                  <c:v>2.1443296238233996E-2</c:v>
                </c:pt>
                <c:pt idx="14">
                  <c:v>1.977896275845074E-2</c:v>
                </c:pt>
                <c:pt idx="15">
                  <c:v>1.7380660834570641E-2</c:v>
                </c:pt>
                <c:pt idx="16">
                  <c:v>1.4635114796040641E-2</c:v>
                </c:pt>
                <c:pt idx="17">
                  <c:v>1.1867527765623827E-2</c:v>
                </c:pt>
                <c:pt idx="18">
                  <c:v>9.3075301513786107E-3</c:v>
                </c:pt>
                <c:pt idx="19">
                  <c:v>7.0867924794787525E-3</c:v>
                </c:pt>
                <c:pt idx="20">
                  <c:v>5.2556953389601068E-3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7944312"/>
        <c:axId val="287944704"/>
      </c:lineChart>
      <c:catAx>
        <c:axId val="287944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944704"/>
        <c:crosses val="autoZero"/>
        <c:auto val="1"/>
        <c:lblAlgn val="ctr"/>
        <c:lblOffset val="100"/>
        <c:noMultiLvlLbl val="0"/>
      </c:catAx>
      <c:valAx>
        <c:axId val="287944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944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Vega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'Black-Scholes'!$N$19</c:f>
              <c:strCache>
                <c:ptCount val="1"/>
                <c:pt idx="0">
                  <c:v>5/23/2015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'Black-Scholes'!$A$20:$A$40</c:f>
              <c:numCache>
                <c:formatCode>General</c:formatCode>
                <c:ptCount val="21"/>
                <c:pt idx="0">
                  <c:v>50</c:v>
                </c:pt>
                <c:pt idx="1">
                  <c:v>55</c:v>
                </c:pt>
                <c:pt idx="2">
                  <c:v>60</c:v>
                </c:pt>
                <c:pt idx="3">
                  <c:v>65</c:v>
                </c:pt>
                <c:pt idx="4">
                  <c:v>70</c:v>
                </c:pt>
                <c:pt idx="5">
                  <c:v>75</c:v>
                </c:pt>
                <c:pt idx="6">
                  <c:v>80</c:v>
                </c:pt>
                <c:pt idx="7">
                  <c:v>85</c:v>
                </c:pt>
                <c:pt idx="8">
                  <c:v>90</c:v>
                </c:pt>
                <c:pt idx="9">
                  <c:v>95</c:v>
                </c:pt>
                <c:pt idx="10">
                  <c:v>100</c:v>
                </c:pt>
                <c:pt idx="11">
                  <c:v>105</c:v>
                </c:pt>
                <c:pt idx="12">
                  <c:v>110</c:v>
                </c:pt>
                <c:pt idx="13">
                  <c:v>115</c:v>
                </c:pt>
                <c:pt idx="14">
                  <c:v>120</c:v>
                </c:pt>
                <c:pt idx="15">
                  <c:v>125</c:v>
                </c:pt>
                <c:pt idx="16">
                  <c:v>130</c:v>
                </c:pt>
                <c:pt idx="17">
                  <c:v>135</c:v>
                </c:pt>
                <c:pt idx="18">
                  <c:v>140</c:v>
                </c:pt>
                <c:pt idx="19">
                  <c:v>145</c:v>
                </c:pt>
                <c:pt idx="20">
                  <c:v>150</c:v>
                </c:pt>
              </c:numCache>
            </c:numRef>
          </c:cat>
          <c:val>
            <c:numRef>
              <c:f>'Black-Scholes'!$N$20:$N$40</c:f>
              <c:numCache>
                <c:formatCode>General</c:formatCode>
                <c:ptCount val="21"/>
                <c:pt idx="0">
                  <c:v>7.5029301336832357E-10</c:v>
                </c:pt>
                <c:pt idx="1">
                  <c:v>2.7383304181926147E-7</c:v>
                </c:pt>
                <c:pt idx="2">
                  <c:v>2.8993469664856223E-5</c:v>
                </c:pt>
                <c:pt idx="3">
                  <c:v>1.1481470646968772E-3</c:v>
                </c:pt>
                <c:pt idx="4">
                  <c:v>2.0553003980760393E-2</c:v>
                </c:pt>
                <c:pt idx="5">
                  <c:v>0.19215312618983976</c:v>
                </c:pt>
                <c:pt idx="6">
                  <c:v>1.0495008724218056</c:v>
                </c:pt>
                <c:pt idx="7">
                  <c:v>3.6580504824795126</c:v>
                </c:pt>
                <c:pt idx="8">
                  <c:v>8.732011082957019</c:v>
                </c:pt>
                <c:pt idx="9">
                  <c:v>15.114184123503337</c:v>
                </c:pt>
                <c:pt idx="10">
                  <c:v>19.876795587664784</c:v>
                </c:pt>
                <c:pt idx="11">
                  <c:v>20.641716223933969</c:v>
                </c:pt>
                <c:pt idx="12">
                  <c:v>17.479428131047868</c:v>
                </c:pt>
                <c:pt idx="13">
                  <c:v>12.399143878137286</c:v>
                </c:pt>
                <c:pt idx="14">
                  <c:v>7.5374972623584009</c:v>
                </c:pt>
                <c:pt idx="15">
                  <c:v>4.003528108298533</c:v>
                </c:pt>
                <c:pt idx="16">
                  <c:v>1.8890018865493059</c:v>
                </c:pt>
                <c:pt idx="17">
                  <c:v>0.80312337069895257</c:v>
                </c:pt>
                <c:pt idx="18">
                  <c:v>0.31148651283762852</c:v>
                </c:pt>
                <c:pt idx="19">
                  <c:v>0.1113897524948828</c:v>
                </c:pt>
                <c:pt idx="20">
                  <c:v>3.7072092299534426E-2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'Black-Scholes'!$O$19</c:f>
              <c:strCache>
                <c:ptCount val="1"/>
                <c:pt idx="0">
                  <c:v>8/31/2015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'Black-Scholes'!$A$20:$A$40</c:f>
              <c:numCache>
                <c:formatCode>General</c:formatCode>
                <c:ptCount val="21"/>
                <c:pt idx="0">
                  <c:v>50</c:v>
                </c:pt>
                <c:pt idx="1">
                  <c:v>55</c:v>
                </c:pt>
                <c:pt idx="2">
                  <c:v>60</c:v>
                </c:pt>
                <c:pt idx="3">
                  <c:v>65</c:v>
                </c:pt>
                <c:pt idx="4">
                  <c:v>70</c:v>
                </c:pt>
                <c:pt idx="5">
                  <c:v>75</c:v>
                </c:pt>
                <c:pt idx="6">
                  <c:v>80</c:v>
                </c:pt>
                <c:pt idx="7">
                  <c:v>85</c:v>
                </c:pt>
                <c:pt idx="8">
                  <c:v>90</c:v>
                </c:pt>
                <c:pt idx="9">
                  <c:v>95</c:v>
                </c:pt>
                <c:pt idx="10">
                  <c:v>100</c:v>
                </c:pt>
                <c:pt idx="11">
                  <c:v>105</c:v>
                </c:pt>
                <c:pt idx="12">
                  <c:v>110</c:v>
                </c:pt>
                <c:pt idx="13">
                  <c:v>115</c:v>
                </c:pt>
                <c:pt idx="14">
                  <c:v>120</c:v>
                </c:pt>
                <c:pt idx="15">
                  <c:v>125</c:v>
                </c:pt>
                <c:pt idx="16">
                  <c:v>130</c:v>
                </c:pt>
                <c:pt idx="17">
                  <c:v>135</c:v>
                </c:pt>
                <c:pt idx="18">
                  <c:v>140</c:v>
                </c:pt>
                <c:pt idx="19">
                  <c:v>145</c:v>
                </c:pt>
                <c:pt idx="20">
                  <c:v>150</c:v>
                </c:pt>
              </c:numCache>
            </c:numRef>
          </c:cat>
          <c:val>
            <c:numRef>
              <c:f>'Black-Scholes'!$O$20:$O$40</c:f>
              <c:numCache>
                <c:formatCode>General</c:formatCode>
                <c:ptCount val="21"/>
                <c:pt idx="0">
                  <c:v>5.8122110948207656E-5</c:v>
                </c:pt>
                <c:pt idx="1">
                  <c:v>1.2810258131975816E-3</c:v>
                </c:pt>
                <c:pt idx="2">
                  <c:v>1.5019237760012521E-2</c:v>
                </c:pt>
                <c:pt idx="3">
                  <c:v>0.10657116572951816</c:v>
                </c:pt>
                <c:pt idx="4">
                  <c:v>0.50391308373962407</c:v>
                </c:pt>
                <c:pt idx="5">
                  <c:v>1.708781540418991</c:v>
                </c:pt>
                <c:pt idx="6">
                  <c:v>4.3994390353830335</c:v>
                </c:pt>
                <c:pt idx="7">
                  <c:v>8.9954761683714839</c:v>
                </c:pt>
                <c:pt idx="8">
                  <c:v>15.142299251672481</c:v>
                </c:pt>
                <c:pt idx="9">
                  <c:v>21.604722063997595</c:v>
                </c:pt>
                <c:pt idx="10">
                  <c:v>26.757412085795977</c:v>
                </c:pt>
                <c:pt idx="11">
                  <c:v>29.337815405662116</c:v>
                </c:pt>
                <c:pt idx="12">
                  <c:v>28.948332955283526</c:v>
                </c:pt>
                <c:pt idx="13">
                  <c:v>26.062347537634665</c:v>
                </c:pt>
                <c:pt idx="14">
                  <c:v>21.659896358807689</c:v>
                </c:pt>
                <c:pt idx="15">
                  <c:v>16.782528058559492</c:v>
                </c:pt>
                <c:pt idx="16">
                  <c:v>12.226499818129163</c:v>
                </c:pt>
                <c:pt idx="17">
                  <c:v>8.4365076793399307</c:v>
                </c:pt>
                <c:pt idx="18">
                  <c:v>5.54858953367612</c:v>
                </c:pt>
                <c:pt idx="19">
                  <c:v>3.4974019212497756</c:v>
                </c:pt>
                <c:pt idx="20">
                  <c:v>2.122908905500803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'Black-Scholes'!$P$19</c:f>
              <c:strCache>
                <c:ptCount val="1"/>
                <c:pt idx="0">
                  <c:v>12/9/2015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'Black-Scholes'!$A$20:$A$40</c:f>
              <c:numCache>
                <c:formatCode>General</c:formatCode>
                <c:ptCount val="21"/>
                <c:pt idx="0">
                  <c:v>50</c:v>
                </c:pt>
                <c:pt idx="1">
                  <c:v>55</c:v>
                </c:pt>
                <c:pt idx="2">
                  <c:v>60</c:v>
                </c:pt>
                <c:pt idx="3">
                  <c:v>65</c:v>
                </c:pt>
                <c:pt idx="4">
                  <c:v>70</c:v>
                </c:pt>
                <c:pt idx="5">
                  <c:v>75</c:v>
                </c:pt>
                <c:pt idx="6">
                  <c:v>80</c:v>
                </c:pt>
                <c:pt idx="7">
                  <c:v>85</c:v>
                </c:pt>
                <c:pt idx="8">
                  <c:v>90</c:v>
                </c:pt>
                <c:pt idx="9">
                  <c:v>95</c:v>
                </c:pt>
                <c:pt idx="10">
                  <c:v>100</c:v>
                </c:pt>
                <c:pt idx="11">
                  <c:v>105</c:v>
                </c:pt>
                <c:pt idx="12">
                  <c:v>110</c:v>
                </c:pt>
                <c:pt idx="13">
                  <c:v>115</c:v>
                </c:pt>
                <c:pt idx="14">
                  <c:v>120</c:v>
                </c:pt>
                <c:pt idx="15">
                  <c:v>125</c:v>
                </c:pt>
                <c:pt idx="16">
                  <c:v>130</c:v>
                </c:pt>
                <c:pt idx="17">
                  <c:v>135</c:v>
                </c:pt>
                <c:pt idx="18">
                  <c:v>140</c:v>
                </c:pt>
                <c:pt idx="19">
                  <c:v>145</c:v>
                </c:pt>
                <c:pt idx="20">
                  <c:v>150</c:v>
                </c:pt>
              </c:numCache>
            </c:numRef>
          </c:cat>
          <c:val>
            <c:numRef>
              <c:f>'Black-Scholes'!$P$20:$P$40</c:f>
              <c:numCache>
                <c:formatCode>General</c:formatCode>
                <c:ptCount val="21"/>
                <c:pt idx="0">
                  <c:v>2.6160175923335086E-3</c:v>
                </c:pt>
                <c:pt idx="1">
                  <c:v>2.2620959038001667E-2</c:v>
                </c:pt>
                <c:pt idx="2">
                  <c:v>0.12735800529420291</c:v>
                </c:pt>
                <c:pt idx="3">
                  <c:v>0.50946720985256455</c:v>
                </c:pt>
                <c:pt idx="4">
                  <c:v>1.5456513335041122</c:v>
                </c:pt>
                <c:pt idx="5">
                  <c:v>3.737908754843049</c:v>
                </c:pt>
                <c:pt idx="6">
                  <c:v>7.4897029377824875</c:v>
                </c:pt>
                <c:pt idx="7">
                  <c:v>12.819707032191257</c:v>
                </c:pt>
                <c:pt idx="8">
                  <c:v>19.207910748616325</c:v>
                </c:pt>
                <c:pt idx="9">
                  <c:v>25.696016207757051</c:v>
                </c:pt>
                <c:pt idx="10">
                  <c:v>31.194101044117424</c:v>
                </c:pt>
                <c:pt idx="11">
                  <c:v>34.82711901004005</c:v>
                </c:pt>
                <c:pt idx="12">
                  <c:v>36.161918331175329</c:v>
                </c:pt>
                <c:pt idx="13">
                  <c:v>35.249254090247682</c:v>
                </c:pt>
                <c:pt idx="14">
                  <c:v>32.513363438549163</c:v>
                </c:pt>
                <c:pt idx="15">
                  <c:v>28.570949317102404</c:v>
                </c:pt>
                <c:pt idx="16">
                  <c:v>24.057722952395597</c:v>
                </c:pt>
                <c:pt idx="17">
                  <c:v>19.508264820203543</c:v>
                </c:pt>
                <c:pt idx="18">
                  <c:v>15.300049563910092</c:v>
                </c:pt>
                <c:pt idx="19">
                  <c:v>11.649521884074661</c:v>
                </c:pt>
                <c:pt idx="20">
                  <c:v>8.6394991873316744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7945488"/>
        <c:axId val="287945880"/>
      </c:lineChart>
      <c:catAx>
        <c:axId val="287945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945880"/>
        <c:crosses val="autoZero"/>
        <c:auto val="1"/>
        <c:lblAlgn val="ctr"/>
        <c:lblOffset val="100"/>
        <c:noMultiLvlLbl val="0"/>
      </c:catAx>
      <c:valAx>
        <c:axId val="2879458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945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'Black-Scholes'!$Q$19</c:f>
              <c:strCache>
                <c:ptCount val="1"/>
                <c:pt idx="0">
                  <c:v>5/23/2015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'Black-Scholes'!$A$20:$A$40</c:f>
              <c:numCache>
                <c:formatCode>General</c:formatCode>
                <c:ptCount val="21"/>
                <c:pt idx="0">
                  <c:v>50</c:v>
                </c:pt>
                <c:pt idx="1">
                  <c:v>55</c:v>
                </c:pt>
                <c:pt idx="2">
                  <c:v>60</c:v>
                </c:pt>
                <c:pt idx="3">
                  <c:v>65</c:v>
                </c:pt>
                <c:pt idx="4">
                  <c:v>70</c:v>
                </c:pt>
                <c:pt idx="5">
                  <c:v>75</c:v>
                </c:pt>
                <c:pt idx="6">
                  <c:v>80</c:v>
                </c:pt>
                <c:pt idx="7">
                  <c:v>85</c:v>
                </c:pt>
                <c:pt idx="8">
                  <c:v>90</c:v>
                </c:pt>
                <c:pt idx="9">
                  <c:v>95</c:v>
                </c:pt>
                <c:pt idx="10">
                  <c:v>100</c:v>
                </c:pt>
                <c:pt idx="11">
                  <c:v>105</c:v>
                </c:pt>
                <c:pt idx="12">
                  <c:v>110</c:v>
                </c:pt>
                <c:pt idx="13">
                  <c:v>115</c:v>
                </c:pt>
                <c:pt idx="14">
                  <c:v>120</c:v>
                </c:pt>
                <c:pt idx="15">
                  <c:v>125</c:v>
                </c:pt>
                <c:pt idx="16">
                  <c:v>130</c:v>
                </c:pt>
                <c:pt idx="17">
                  <c:v>135</c:v>
                </c:pt>
                <c:pt idx="18">
                  <c:v>140</c:v>
                </c:pt>
                <c:pt idx="19">
                  <c:v>145</c:v>
                </c:pt>
                <c:pt idx="20">
                  <c:v>150</c:v>
                </c:pt>
              </c:numCache>
            </c:numRef>
          </c:cat>
          <c:val>
            <c:numRef>
              <c:f>'Black-Scholes'!$Q$20:$Q$40</c:f>
              <c:numCache>
                <c:formatCode>General</c:formatCode>
                <c:ptCount val="21"/>
                <c:pt idx="0">
                  <c:v>-4.8648732030860042</c:v>
                </c:pt>
                <c:pt idx="1">
                  <c:v>-5.3513606144613544</c:v>
                </c:pt>
                <c:pt idx="2">
                  <c:v>-5.8378573754653633</c:v>
                </c:pt>
                <c:pt idx="3">
                  <c:v>-6.3247058766389026</c:v>
                </c:pt>
                <c:pt idx="4">
                  <c:v>-6.8173074378571874</c:v>
                </c:pt>
                <c:pt idx="5">
                  <c:v>-7.3561277008742527</c:v>
                </c:pt>
                <c:pt idx="6">
                  <c:v>-8.0920043424348389</c:v>
                </c:pt>
                <c:pt idx="7">
                  <c:v>-9.2825260575860149</c:v>
                </c:pt>
                <c:pt idx="8">
                  <c:v>-10.962970613043334</c:v>
                </c:pt>
                <c:pt idx="9">
                  <c:v>-12.521521521819457</c:v>
                </c:pt>
                <c:pt idx="10">
                  <c:v>-12.926695396556548</c:v>
                </c:pt>
                <c:pt idx="11">
                  <c:v>-11.607500385230777</c:v>
                </c:pt>
                <c:pt idx="12">
                  <c:v>-8.9660539664177019</c:v>
                </c:pt>
                <c:pt idx="13">
                  <c:v>-5.9819104721001093</c:v>
                </c:pt>
                <c:pt idx="14">
                  <c:v>-3.4836005890613491</c:v>
                </c:pt>
                <c:pt idx="15">
                  <c:v>-1.7931926118453692</c:v>
                </c:pt>
                <c:pt idx="16">
                  <c:v>-0.82625999257457827</c:v>
                </c:pt>
                <c:pt idx="17">
                  <c:v>-0.34486080793610641</c:v>
                </c:pt>
                <c:pt idx="18">
                  <c:v>-0.13179408602962889</c:v>
                </c:pt>
                <c:pt idx="19">
                  <c:v>-4.656733381291956E-2</c:v>
                </c:pt>
                <c:pt idx="20">
                  <c:v>-1.5344485788465943E-2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'Black-Scholes'!$R$19</c:f>
              <c:strCache>
                <c:ptCount val="1"/>
                <c:pt idx="0">
                  <c:v>8/31/2015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'Black-Scholes'!$A$20:$A$40</c:f>
              <c:numCache>
                <c:formatCode>General</c:formatCode>
                <c:ptCount val="21"/>
                <c:pt idx="0">
                  <c:v>50</c:v>
                </c:pt>
                <c:pt idx="1">
                  <c:v>55</c:v>
                </c:pt>
                <c:pt idx="2">
                  <c:v>60</c:v>
                </c:pt>
                <c:pt idx="3">
                  <c:v>65</c:v>
                </c:pt>
                <c:pt idx="4">
                  <c:v>70</c:v>
                </c:pt>
                <c:pt idx="5">
                  <c:v>75</c:v>
                </c:pt>
                <c:pt idx="6">
                  <c:v>80</c:v>
                </c:pt>
                <c:pt idx="7">
                  <c:v>85</c:v>
                </c:pt>
                <c:pt idx="8">
                  <c:v>90</c:v>
                </c:pt>
                <c:pt idx="9">
                  <c:v>95</c:v>
                </c:pt>
                <c:pt idx="10">
                  <c:v>100</c:v>
                </c:pt>
                <c:pt idx="11">
                  <c:v>105</c:v>
                </c:pt>
                <c:pt idx="12">
                  <c:v>110</c:v>
                </c:pt>
                <c:pt idx="13">
                  <c:v>115</c:v>
                </c:pt>
                <c:pt idx="14">
                  <c:v>120</c:v>
                </c:pt>
                <c:pt idx="15">
                  <c:v>125</c:v>
                </c:pt>
                <c:pt idx="16">
                  <c:v>130</c:v>
                </c:pt>
                <c:pt idx="17">
                  <c:v>135</c:v>
                </c:pt>
                <c:pt idx="18">
                  <c:v>140</c:v>
                </c:pt>
                <c:pt idx="19">
                  <c:v>145</c:v>
                </c:pt>
                <c:pt idx="20">
                  <c:v>150</c:v>
                </c:pt>
              </c:numCache>
            </c:numRef>
          </c:cat>
          <c:val>
            <c:numRef>
              <c:f>'Black-Scholes'!$R$20:$R$40</c:f>
              <c:numCache>
                <c:formatCode>General</c:formatCode>
                <c:ptCount val="21"/>
                <c:pt idx="0">
                  <c:v>-4.7334073430862365</c:v>
                </c:pt>
                <c:pt idx="1">
                  <c:v>-5.2069337941104967</c:v>
                </c:pt>
                <c:pt idx="2">
                  <c:v>-5.6823097066682706</c:v>
                </c:pt>
                <c:pt idx="3">
                  <c:v>-6.1687240577993814</c:v>
                </c:pt>
                <c:pt idx="4">
                  <c:v>-6.6961102860301942</c:v>
                </c:pt>
                <c:pt idx="5">
                  <c:v>-7.3227096389310802</c:v>
                </c:pt>
                <c:pt idx="6">
                  <c:v>-8.1062128451092352</c:v>
                </c:pt>
                <c:pt idx="7">
                  <c:v>-9.0311768127854712</c:v>
                </c:pt>
                <c:pt idx="8">
                  <c:v>-9.9477702153142307</c:v>
                </c:pt>
                <c:pt idx="9">
                  <c:v>-10.595729182111775</c:v>
                </c:pt>
                <c:pt idx="10">
                  <c:v>-10.718755889502903</c:v>
                </c:pt>
                <c:pt idx="11">
                  <c:v>-10.191532961003144</c:v>
                </c:pt>
                <c:pt idx="12">
                  <c:v>-9.07395023835522</c:v>
                </c:pt>
                <c:pt idx="13">
                  <c:v>-7.5707262655465817</c:v>
                </c:pt>
                <c:pt idx="14">
                  <c:v>-5.9385237027073146</c:v>
                </c:pt>
                <c:pt idx="15">
                  <c:v>-4.399018343967569</c:v>
                </c:pt>
                <c:pt idx="16">
                  <c:v>-3.0923377394097264</c:v>
                </c:pt>
                <c:pt idx="17">
                  <c:v>-2.072924903450974</c:v>
                </c:pt>
                <c:pt idx="18">
                  <c:v>-1.3312389463830181</c:v>
                </c:pt>
                <c:pt idx="19">
                  <c:v>-0.82256420911150718</c:v>
                </c:pt>
                <c:pt idx="20">
                  <c:v>-0.49094285540042998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'Black-Scholes'!$S$19</c:f>
              <c:strCache>
                <c:ptCount val="1"/>
                <c:pt idx="0">
                  <c:v>12/9/2015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'Black-Scholes'!$A$20:$A$40</c:f>
              <c:numCache>
                <c:formatCode>General</c:formatCode>
                <c:ptCount val="21"/>
                <c:pt idx="0">
                  <c:v>50</c:v>
                </c:pt>
                <c:pt idx="1">
                  <c:v>55</c:v>
                </c:pt>
                <c:pt idx="2">
                  <c:v>60</c:v>
                </c:pt>
                <c:pt idx="3">
                  <c:v>65</c:v>
                </c:pt>
                <c:pt idx="4">
                  <c:v>70</c:v>
                </c:pt>
                <c:pt idx="5">
                  <c:v>75</c:v>
                </c:pt>
                <c:pt idx="6">
                  <c:v>80</c:v>
                </c:pt>
                <c:pt idx="7">
                  <c:v>85</c:v>
                </c:pt>
                <c:pt idx="8">
                  <c:v>90</c:v>
                </c:pt>
                <c:pt idx="9">
                  <c:v>95</c:v>
                </c:pt>
                <c:pt idx="10">
                  <c:v>100</c:v>
                </c:pt>
                <c:pt idx="11">
                  <c:v>105</c:v>
                </c:pt>
                <c:pt idx="12">
                  <c:v>110</c:v>
                </c:pt>
                <c:pt idx="13">
                  <c:v>115</c:v>
                </c:pt>
                <c:pt idx="14">
                  <c:v>120</c:v>
                </c:pt>
                <c:pt idx="15">
                  <c:v>125</c:v>
                </c:pt>
                <c:pt idx="16">
                  <c:v>130</c:v>
                </c:pt>
                <c:pt idx="17">
                  <c:v>135</c:v>
                </c:pt>
                <c:pt idx="18">
                  <c:v>140</c:v>
                </c:pt>
                <c:pt idx="19">
                  <c:v>145</c:v>
                </c:pt>
                <c:pt idx="20">
                  <c:v>150</c:v>
                </c:pt>
              </c:numCache>
            </c:numRef>
          </c:cat>
          <c:val>
            <c:numRef>
              <c:f>'Black-Scholes'!$S$20:$S$40</c:f>
              <c:numCache>
                <c:formatCode>General</c:formatCode>
                <c:ptCount val="21"/>
                <c:pt idx="0">
                  <c:v>-4.6057292085040906</c:v>
                </c:pt>
                <c:pt idx="1">
                  <c:v>-5.0681369368664502</c:v>
                </c:pt>
                <c:pt idx="2">
                  <c:v>-5.5379960725058464</c:v>
                </c:pt>
                <c:pt idx="3">
                  <c:v>-6.0306261960527721</c:v>
                </c:pt>
                <c:pt idx="4">
                  <c:v>-6.5718265572283663</c:v>
                </c:pt>
                <c:pt idx="5">
                  <c:v>-7.1859138920500527</c:v>
                </c:pt>
                <c:pt idx="6">
                  <c:v>-7.8707047090027009</c:v>
                </c:pt>
                <c:pt idx="7">
                  <c:v>-8.5746059800355479</c:v>
                </c:pt>
                <c:pt idx="8">
                  <c:v>-9.1955143280270697</c:v>
                </c:pt>
                <c:pt idx="9">
                  <c:v>-9.6078389852027968</c:v>
                </c:pt>
                <c:pt idx="10">
                  <c:v>-9.7046853272398081</c:v>
                </c:pt>
                <c:pt idx="11">
                  <c:v>-9.4334922034639099</c:v>
                </c:pt>
                <c:pt idx="12">
                  <c:v>-8.8097300790256874</c:v>
                </c:pt>
                <c:pt idx="13">
                  <c:v>-7.906832237414176</c:v>
                </c:pt>
                <c:pt idx="14">
                  <c:v>-6.8312482857516539</c:v>
                </c:pt>
                <c:pt idx="15">
                  <c:v>-5.6947023609223066</c:v>
                </c:pt>
                <c:pt idx="16">
                  <c:v>-4.5927385038568973</c:v>
                </c:pt>
                <c:pt idx="17">
                  <c:v>-3.5933077130714355</c:v>
                </c:pt>
                <c:pt idx="18">
                  <c:v>-2.7346761548625413</c:v>
                </c:pt>
                <c:pt idx="19">
                  <c:v>-2.0296161061760842</c:v>
                </c:pt>
                <c:pt idx="20">
                  <c:v>-1.4724840491941977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7946664"/>
        <c:axId val="308291880"/>
      </c:lineChart>
      <c:catAx>
        <c:axId val="287946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291880"/>
        <c:crosses val="autoZero"/>
        <c:auto val="1"/>
        <c:lblAlgn val="ctr"/>
        <c:lblOffset val="100"/>
        <c:noMultiLvlLbl val="0"/>
      </c:catAx>
      <c:valAx>
        <c:axId val="3082918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946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Rho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'Black-Scholes'!$T$19</c:f>
              <c:strCache>
                <c:ptCount val="1"/>
                <c:pt idx="0">
                  <c:v>5/23/2015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'Black-Scholes'!$A$20:$A$40</c:f>
              <c:numCache>
                <c:formatCode>General</c:formatCode>
                <c:ptCount val="21"/>
                <c:pt idx="0">
                  <c:v>50</c:v>
                </c:pt>
                <c:pt idx="1">
                  <c:v>55</c:v>
                </c:pt>
                <c:pt idx="2">
                  <c:v>60</c:v>
                </c:pt>
                <c:pt idx="3">
                  <c:v>65</c:v>
                </c:pt>
                <c:pt idx="4">
                  <c:v>70</c:v>
                </c:pt>
                <c:pt idx="5">
                  <c:v>75</c:v>
                </c:pt>
                <c:pt idx="6">
                  <c:v>80</c:v>
                </c:pt>
                <c:pt idx="7">
                  <c:v>85</c:v>
                </c:pt>
                <c:pt idx="8">
                  <c:v>90</c:v>
                </c:pt>
                <c:pt idx="9">
                  <c:v>95</c:v>
                </c:pt>
                <c:pt idx="10">
                  <c:v>100</c:v>
                </c:pt>
                <c:pt idx="11">
                  <c:v>105</c:v>
                </c:pt>
                <c:pt idx="12">
                  <c:v>110</c:v>
                </c:pt>
                <c:pt idx="13">
                  <c:v>115</c:v>
                </c:pt>
                <c:pt idx="14">
                  <c:v>120</c:v>
                </c:pt>
                <c:pt idx="15">
                  <c:v>125</c:v>
                </c:pt>
                <c:pt idx="16">
                  <c:v>130</c:v>
                </c:pt>
                <c:pt idx="17">
                  <c:v>135</c:v>
                </c:pt>
                <c:pt idx="18">
                  <c:v>140</c:v>
                </c:pt>
                <c:pt idx="19">
                  <c:v>145</c:v>
                </c:pt>
                <c:pt idx="20">
                  <c:v>150</c:v>
                </c:pt>
              </c:numCache>
            </c:numRef>
          </c:cat>
          <c:val>
            <c:numRef>
              <c:f>'Black-Scholes'!$T$20:$T$40</c:f>
              <c:numCache>
                <c:formatCode>General</c:formatCode>
                <c:ptCount val="21"/>
                <c:pt idx="0">
                  <c:v>13.328419733731884</c:v>
                </c:pt>
                <c:pt idx="1">
                  <c:v>14.661261683595301</c:v>
                </c:pt>
                <c:pt idx="2">
                  <c:v>15.994100802325823</c:v>
                </c:pt>
                <c:pt idx="3">
                  <c:v>17.326813158795286</c:v>
                </c:pt>
                <c:pt idx="4">
                  <c:v>18.657001620285488</c:v>
                </c:pt>
                <c:pt idx="5">
                  <c:v>19.961621396753291</c:v>
                </c:pt>
                <c:pt idx="6">
                  <c:v>21.120374038358548</c:v>
                </c:pt>
                <c:pt idx="7">
                  <c:v>21.77352775748215</c:v>
                </c:pt>
                <c:pt idx="8">
                  <c:v>21.303524843189059</c:v>
                </c:pt>
                <c:pt idx="9">
                  <c:v>19.19135429244033</c:v>
                </c:pt>
                <c:pt idx="10">
                  <c:v>15.538808238517511</c:v>
                </c:pt>
                <c:pt idx="11">
                  <c:v>11.159654694506491</c:v>
                </c:pt>
                <c:pt idx="12">
                  <c:v>7.08510328379516</c:v>
                </c:pt>
                <c:pt idx="13">
                  <c:v>3.9896519358355955</c:v>
                </c:pt>
                <c:pt idx="14">
                  <c:v>2.0066139405493848</c:v>
                </c:pt>
                <c:pt idx="15">
                  <c:v>0.90932836251071014</c:v>
                </c:pt>
                <c:pt idx="16">
                  <c:v>0.37472412050433923</c:v>
                </c:pt>
                <c:pt idx="17">
                  <c:v>0.14170076063284304</c:v>
                </c:pt>
                <c:pt idx="18">
                  <c:v>4.9593174914778673E-2</c:v>
                </c:pt>
                <c:pt idx="19">
                  <c:v>1.6191983978869319E-2</c:v>
                </c:pt>
                <c:pt idx="20">
                  <c:v>4.9675947921529575E-3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'Black-Scholes'!$U$19</c:f>
              <c:strCache>
                <c:ptCount val="1"/>
                <c:pt idx="0">
                  <c:v>8/31/2015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'Black-Scholes'!$A$20:$A$40</c:f>
              <c:numCache>
                <c:formatCode>General</c:formatCode>
                <c:ptCount val="21"/>
                <c:pt idx="0">
                  <c:v>50</c:v>
                </c:pt>
                <c:pt idx="1">
                  <c:v>55</c:v>
                </c:pt>
                <c:pt idx="2">
                  <c:v>60</c:v>
                </c:pt>
                <c:pt idx="3">
                  <c:v>65</c:v>
                </c:pt>
                <c:pt idx="4">
                  <c:v>70</c:v>
                </c:pt>
                <c:pt idx="5">
                  <c:v>75</c:v>
                </c:pt>
                <c:pt idx="6">
                  <c:v>80</c:v>
                </c:pt>
                <c:pt idx="7">
                  <c:v>85</c:v>
                </c:pt>
                <c:pt idx="8">
                  <c:v>90</c:v>
                </c:pt>
                <c:pt idx="9">
                  <c:v>95</c:v>
                </c:pt>
                <c:pt idx="10">
                  <c:v>100</c:v>
                </c:pt>
                <c:pt idx="11">
                  <c:v>105</c:v>
                </c:pt>
                <c:pt idx="12">
                  <c:v>110</c:v>
                </c:pt>
                <c:pt idx="13">
                  <c:v>115</c:v>
                </c:pt>
                <c:pt idx="14">
                  <c:v>120</c:v>
                </c:pt>
                <c:pt idx="15">
                  <c:v>125</c:v>
                </c:pt>
                <c:pt idx="16">
                  <c:v>130</c:v>
                </c:pt>
                <c:pt idx="17">
                  <c:v>135</c:v>
                </c:pt>
                <c:pt idx="18">
                  <c:v>140</c:v>
                </c:pt>
                <c:pt idx="19">
                  <c:v>145</c:v>
                </c:pt>
                <c:pt idx="20">
                  <c:v>150</c:v>
                </c:pt>
              </c:numCache>
            </c:numRef>
          </c:cat>
          <c:val>
            <c:numRef>
              <c:f>'Black-Scholes'!$U$20:$U$40</c:f>
              <c:numCache>
                <c:formatCode>General</c:formatCode>
                <c:ptCount val="21"/>
                <c:pt idx="0">
                  <c:v>25.93642047014238</c:v>
                </c:pt>
                <c:pt idx="1">
                  <c:v>28.529863051504574</c:v>
                </c:pt>
                <c:pt idx="2">
                  <c:v>31.120924360422279</c:v>
                </c:pt>
                <c:pt idx="3">
                  <c:v>33.694656548239685</c:v>
                </c:pt>
                <c:pt idx="4">
                  <c:v>36.187102182179245</c:v>
                </c:pt>
                <c:pt idx="5">
                  <c:v>38.415654837285558</c:v>
                </c:pt>
                <c:pt idx="6">
                  <c:v>40.018165595352521</c:v>
                </c:pt>
                <c:pt idx="7">
                  <c:v>40.490424175658511</c:v>
                </c:pt>
                <c:pt idx="8">
                  <c:v>39.366030695254778</c:v>
                </c:pt>
                <c:pt idx="9">
                  <c:v>36.454067974971025</c:v>
                </c:pt>
                <c:pt idx="10">
                  <c:v>31.975496897781575</c:v>
                </c:pt>
                <c:pt idx="11">
                  <c:v>26.506200819012683</c:v>
                </c:pt>
                <c:pt idx="12">
                  <c:v>20.77194232337521</c:v>
                </c:pt>
                <c:pt idx="13">
                  <c:v>15.421084054401414</c:v>
                </c:pt>
                <c:pt idx="14">
                  <c:v>10.879959546437862</c:v>
                </c:pt>
                <c:pt idx="15">
                  <c:v>7.3216820453724081</c:v>
                </c:pt>
                <c:pt idx="16">
                  <c:v>4.7178165621980908</c:v>
                </c:pt>
                <c:pt idx="17">
                  <c:v>2.921984942309229</c:v>
                </c:pt>
                <c:pt idx="18">
                  <c:v>1.7458704465047845</c:v>
                </c:pt>
                <c:pt idx="19">
                  <c:v>1.0097992245667089</c:v>
                </c:pt>
                <c:pt idx="20">
                  <c:v>0.56718893230976986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'Black-Scholes'!$V$19</c:f>
              <c:strCache>
                <c:ptCount val="1"/>
                <c:pt idx="0">
                  <c:v>12/9/2015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'Black-Scholes'!$A$20:$A$40</c:f>
              <c:numCache>
                <c:formatCode>General</c:formatCode>
                <c:ptCount val="21"/>
                <c:pt idx="0">
                  <c:v>50</c:v>
                </c:pt>
                <c:pt idx="1">
                  <c:v>55</c:v>
                </c:pt>
                <c:pt idx="2">
                  <c:v>60</c:v>
                </c:pt>
                <c:pt idx="3">
                  <c:v>65</c:v>
                </c:pt>
                <c:pt idx="4">
                  <c:v>70</c:v>
                </c:pt>
                <c:pt idx="5">
                  <c:v>75</c:v>
                </c:pt>
                <c:pt idx="6">
                  <c:v>80</c:v>
                </c:pt>
                <c:pt idx="7">
                  <c:v>85</c:v>
                </c:pt>
                <c:pt idx="8">
                  <c:v>90</c:v>
                </c:pt>
                <c:pt idx="9">
                  <c:v>95</c:v>
                </c:pt>
                <c:pt idx="10">
                  <c:v>100</c:v>
                </c:pt>
                <c:pt idx="11">
                  <c:v>105</c:v>
                </c:pt>
                <c:pt idx="12">
                  <c:v>110</c:v>
                </c:pt>
                <c:pt idx="13">
                  <c:v>115</c:v>
                </c:pt>
                <c:pt idx="14">
                  <c:v>120</c:v>
                </c:pt>
                <c:pt idx="15">
                  <c:v>125</c:v>
                </c:pt>
                <c:pt idx="16">
                  <c:v>130</c:v>
                </c:pt>
                <c:pt idx="17">
                  <c:v>135</c:v>
                </c:pt>
                <c:pt idx="18">
                  <c:v>140</c:v>
                </c:pt>
                <c:pt idx="19">
                  <c:v>145</c:v>
                </c:pt>
                <c:pt idx="20">
                  <c:v>150</c:v>
                </c:pt>
              </c:numCache>
            </c:numRef>
          </c:cat>
          <c:val>
            <c:numRef>
              <c:f>'Black-Scholes'!$V$20:$V$40</c:f>
              <c:numCache>
                <c:formatCode>General</c:formatCode>
                <c:ptCount val="21"/>
                <c:pt idx="0">
                  <c:v>37.852692545454907</c:v>
                </c:pt>
                <c:pt idx="1">
                  <c:v>41.633299070001236</c:v>
                </c:pt>
                <c:pt idx="2">
                  <c:v>45.390417933109916</c:v>
                </c:pt>
                <c:pt idx="3">
                  <c:v>49.057323442635898</c:v>
                </c:pt>
                <c:pt idx="4">
                  <c:v>52.46936146563305</c:v>
                </c:pt>
                <c:pt idx="5">
                  <c:v>55.32439720721208</c:v>
                </c:pt>
                <c:pt idx="6">
                  <c:v>57.201020697856052</c:v>
                </c:pt>
                <c:pt idx="7">
                  <c:v>57.656506502347369</c:v>
                </c:pt>
                <c:pt idx="8">
                  <c:v>56.371659070784197</c:v>
                </c:pt>
                <c:pt idx="9">
                  <c:v>53.272523396649376</c:v>
                </c:pt>
                <c:pt idx="10">
                  <c:v>48.570435892100051</c:v>
                </c:pt>
                <c:pt idx="11">
                  <c:v>42.70843334719747</c:v>
                </c:pt>
                <c:pt idx="12">
                  <c:v>36.246822044378213</c:v>
                </c:pt>
                <c:pt idx="13">
                  <c:v>29.73840813507433</c:v>
                </c:pt>
                <c:pt idx="14">
                  <c:v>23.633882745710945</c:v>
                </c:pt>
                <c:pt idx="15">
                  <c:v>18.234823512395941</c:v>
                </c:pt>
                <c:pt idx="16">
                  <c:v>13.690812695743288</c:v>
                </c:pt>
                <c:pt idx="17">
                  <c:v>10.025771177643826</c:v>
                </c:pt>
                <c:pt idx="18">
                  <c:v>7.176740750028638</c:v>
                </c:pt>
                <c:pt idx="19">
                  <c:v>5.0322543310712309</c:v>
                </c:pt>
                <c:pt idx="20">
                  <c:v>3.4631094361822674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8291096"/>
        <c:axId val="308290704"/>
      </c:lineChart>
      <c:catAx>
        <c:axId val="308291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290704"/>
        <c:crosses val="autoZero"/>
        <c:auto val="1"/>
        <c:lblAlgn val="ctr"/>
        <c:lblOffset val="100"/>
        <c:noMultiLvlLbl val="0"/>
      </c:catAx>
      <c:valAx>
        <c:axId val="308290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291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41</xdr:row>
      <xdr:rowOff>14286</xdr:rowOff>
    </xdr:from>
    <xdr:to>
      <xdr:col>6</xdr:col>
      <xdr:colOff>1695449</xdr:colOff>
      <xdr:row>55</xdr:row>
      <xdr:rowOff>95249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38100</xdr:colOff>
      <xdr:row>41</xdr:row>
      <xdr:rowOff>14286</xdr:rowOff>
    </xdr:from>
    <xdr:to>
      <xdr:col>9</xdr:col>
      <xdr:colOff>1695449</xdr:colOff>
      <xdr:row>55</xdr:row>
      <xdr:rowOff>95249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38100</xdr:colOff>
      <xdr:row>41</xdr:row>
      <xdr:rowOff>14286</xdr:rowOff>
    </xdr:from>
    <xdr:to>
      <xdr:col>12</xdr:col>
      <xdr:colOff>1695449</xdr:colOff>
      <xdr:row>55</xdr:row>
      <xdr:rowOff>95249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38100</xdr:colOff>
      <xdr:row>41</xdr:row>
      <xdr:rowOff>14286</xdr:rowOff>
    </xdr:from>
    <xdr:to>
      <xdr:col>15</xdr:col>
      <xdr:colOff>1695449</xdr:colOff>
      <xdr:row>55</xdr:row>
      <xdr:rowOff>95249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38100</xdr:colOff>
      <xdr:row>41</xdr:row>
      <xdr:rowOff>14286</xdr:rowOff>
    </xdr:from>
    <xdr:to>
      <xdr:col>18</xdr:col>
      <xdr:colOff>1695449</xdr:colOff>
      <xdr:row>55</xdr:row>
      <xdr:rowOff>95249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38100</xdr:colOff>
      <xdr:row>41</xdr:row>
      <xdr:rowOff>14286</xdr:rowOff>
    </xdr:from>
    <xdr:to>
      <xdr:col>21</xdr:col>
      <xdr:colOff>1695449</xdr:colOff>
      <xdr:row>55</xdr:row>
      <xdr:rowOff>95249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0"/>
  <sheetViews>
    <sheetView zoomScale="70" zoomScaleNormal="70" workbookViewId="0">
      <selection activeCell="H8" sqref="H8"/>
    </sheetView>
  </sheetViews>
  <sheetFormatPr defaultRowHeight="15" x14ac:dyDescent="0.25"/>
  <cols>
    <col min="1" max="1" width="19" customWidth="1"/>
    <col min="2" max="2" width="22.7109375" customWidth="1"/>
    <col min="3" max="3" width="26.85546875" bestFit="1" customWidth="1"/>
    <col min="4" max="4" width="19.42578125" customWidth="1"/>
    <col min="5" max="7" width="25.7109375" customWidth="1"/>
    <col min="8" max="10" width="24.7109375" customWidth="1"/>
    <col min="11" max="13" width="26.5703125" customWidth="1"/>
    <col min="14" max="22" width="24.5703125" customWidth="1"/>
  </cols>
  <sheetData>
    <row r="1" spans="1:6" x14ac:dyDescent="0.25">
      <c r="A1" s="3" t="s">
        <v>0</v>
      </c>
      <c r="B1" s="6">
        <f>_xll.qlToday()</f>
        <v>42047</v>
      </c>
      <c r="C1" s="3" t="s">
        <v>4</v>
      </c>
      <c r="D1" s="6">
        <v>42077</v>
      </c>
      <c r="E1" s="2">
        <f>_xll.qlSetEvaluationDate(B1)</f>
        <v>42047</v>
      </c>
    </row>
    <row r="2" spans="1:6" x14ac:dyDescent="0.25">
      <c r="A2" s="4" t="s">
        <v>1</v>
      </c>
      <c r="B2" s="1">
        <v>100</v>
      </c>
      <c r="C2" s="4" t="s">
        <v>5</v>
      </c>
      <c r="D2" s="7">
        <f>_xll.qlYearFraction(B1,D1,"ACTUAL365")</f>
        <v>8.2191780821917804E-2</v>
      </c>
    </row>
    <row r="3" spans="1:6" x14ac:dyDescent="0.25">
      <c r="A3" s="4" t="s">
        <v>2</v>
      </c>
      <c r="B3" s="1">
        <v>100</v>
      </c>
      <c r="C3" s="4" t="s">
        <v>7</v>
      </c>
      <c r="D3" s="8">
        <v>0.2</v>
      </c>
    </row>
    <row r="4" spans="1:6" ht="15.75" thickBot="1" x14ac:dyDescent="0.3">
      <c r="A4" s="5" t="s">
        <v>3</v>
      </c>
      <c r="B4" s="9">
        <v>0.1</v>
      </c>
      <c r="C4" s="5" t="s">
        <v>6</v>
      </c>
      <c r="D4" s="9">
        <v>0</v>
      </c>
    </row>
    <row r="5" spans="1:6" ht="15.75" thickBot="1" x14ac:dyDescent="0.3"/>
    <row r="6" spans="1:6" ht="15.75" thickBot="1" x14ac:dyDescent="0.3">
      <c r="A6" s="11" t="s">
        <v>8</v>
      </c>
    </row>
    <row r="7" spans="1:6" ht="15.75" thickBot="1" x14ac:dyDescent="0.3">
      <c r="A7" s="3" t="s">
        <v>9</v>
      </c>
      <c r="B7" s="12" t="str">
        <f>_xll.qlEuropeanOptionBlackScholes(B8,B9,B2,B3,D1,B4,D4,D3)</f>
        <v>OPTION@bsm_call#23:01:13</v>
      </c>
      <c r="C7" s="13" t="str">
        <f>_xll.qlEuropeanOptionBlackScholes(C8,C9,B2,B3,D1,B4,D4,D3)</f>
        <v>OPTION@bsm_put#23:01:13</v>
      </c>
      <c r="D7" s="10"/>
      <c r="E7" s="10"/>
      <c r="F7" s="10"/>
    </row>
    <row r="8" spans="1:6" ht="15.75" thickBot="1" x14ac:dyDescent="0.3">
      <c r="A8" s="4" t="s">
        <v>10</v>
      </c>
      <c r="B8" s="14" t="s">
        <v>12</v>
      </c>
      <c r="C8" s="15" t="s">
        <v>13</v>
      </c>
      <c r="D8" s="10"/>
      <c r="E8" s="10"/>
      <c r="F8" s="10"/>
    </row>
    <row r="9" spans="1:6" ht="15.75" thickBot="1" x14ac:dyDescent="0.3">
      <c r="A9" s="4" t="s">
        <v>11</v>
      </c>
      <c r="B9" s="16" t="s">
        <v>25</v>
      </c>
      <c r="C9" s="17" t="s">
        <v>26</v>
      </c>
      <c r="D9" s="22"/>
      <c r="E9" s="23" t="s">
        <v>25</v>
      </c>
      <c r="F9" s="13" t="s">
        <v>26</v>
      </c>
    </row>
    <row r="10" spans="1:6" x14ac:dyDescent="0.25">
      <c r="A10" s="4" t="s">
        <v>28</v>
      </c>
      <c r="B10" s="18">
        <f>_xll.qlGetOptionBSMGreek(B$7,$A10)</f>
        <v>2.7104199470175083</v>
      </c>
      <c r="C10" s="19">
        <f>_xll.qlGetOptionBSMGreek(C$7,$A10)</f>
        <v>1.8918706481054171</v>
      </c>
      <c r="D10" s="3" t="s">
        <v>15</v>
      </c>
      <c r="E10" s="24">
        <f>B10/$B$2</f>
        <v>2.7104199470175082E-2</v>
      </c>
      <c r="F10" s="25">
        <f>C10/$B$2</f>
        <v>1.8918706481054169E-2</v>
      </c>
    </row>
    <row r="11" spans="1:6" x14ac:dyDescent="0.25">
      <c r="A11" s="4" t="s">
        <v>16</v>
      </c>
      <c r="B11" s="18">
        <f>_xll.qlGetOptionBSMGreek(B$7,$A11)</f>
        <v>0.56828699564628693</v>
      </c>
      <c r="C11" s="19">
        <f>_xll.qlGetOptionBSMGreek(C$7,$A11)</f>
        <v>-0.43171300435371285</v>
      </c>
      <c r="D11" s="4" t="s">
        <v>21</v>
      </c>
      <c r="E11" s="26">
        <f>B11*100</f>
        <v>56.828699564628693</v>
      </c>
      <c r="F11" s="27">
        <f>C11*100</f>
        <v>-43.171300435371286</v>
      </c>
    </row>
    <row r="12" spans="1:6" x14ac:dyDescent="0.25">
      <c r="A12" s="4" t="s">
        <v>17</v>
      </c>
      <c r="B12" s="18">
        <f>_xll.qlGetOptionBSMGreek(B$7,$A12)</f>
        <v>6.8555246443813306E-2</v>
      </c>
      <c r="C12" s="19">
        <f>_xll.qlGetOptionBSMGreek(C$7,$A12)</f>
        <v>6.8555246443813306E-2</v>
      </c>
      <c r="D12" s="4" t="s">
        <v>22</v>
      </c>
      <c r="E12" s="26">
        <f>B12*100</f>
        <v>6.8555246443813305</v>
      </c>
      <c r="F12" s="27">
        <f>C12*100</f>
        <v>6.8555246443813305</v>
      </c>
    </row>
    <row r="13" spans="1:6" x14ac:dyDescent="0.25">
      <c r="A13" s="4" t="s">
        <v>18</v>
      </c>
      <c r="B13" s="18">
        <f>_xll.qlGetOptionBSMGreek(B$7,$A13)</f>
        <v>11.269355579804923</v>
      </c>
      <c r="C13" s="19">
        <f>_xll.qlGetOptionBSMGreek(C$7,$A13)</f>
        <v>11.269355579804923</v>
      </c>
      <c r="D13" s="4" t="s">
        <v>23</v>
      </c>
      <c r="E13" s="26">
        <f>B13/100</f>
        <v>0.11269355579804924</v>
      </c>
      <c r="F13" s="27">
        <f>C13/100</f>
        <v>0.11269355579804924</v>
      </c>
    </row>
    <row r="14" spans="1:6" x14ac:dyDescent="0.25">
      <c r="A14" s="4" t="s">
        <v>19</v>
      </c>
      <c r="B14" s="18">
        <f>_xll.qlGetOptionBSMGreek(B$7,$A14)</f>
        <v>-19.122877250523846</v>
      </c>
      <c r="C14" s="19">
        <f>_xll.qlGetOptionBSMGreek(C$7,$A14)</f>
        <v>-9.204732180414938</v>
      </c>
      <c r="D14" s="4" t="s">
        <v>24</v>
      </c>
      <c r="E14" s="26">
        <f>B14/365</f>
        <v>-5.239144452198314E-2</v>
      </c>
      <c r="F14" s="27">
        <f>C14/365</f>
        <v>-2.5218444329903941E-2</v>
      </c>
    </row>
    <row r="15" spans="1:6" ht="15.75" thickBot="1" x14ac:dyDescent="0.3">
      <c r="A15" s="5" t="s">
        <v>20</v>
      </c>
      <c r="B15" s="20">
        <f>_xll.qlGetOptionBSMGreek(B$7,$A15)</f>
        <v>4.4480777767899671</v>
      </c>
      <c r="C15" s="21">
        <f>_xll.qlGetOptionBSMGreek(C$7,$A15)</f>
        <v>-3.703822280833696</v>
      </c>
      <c r="D15" s="5" t="s">
        <v>27</v>
      </c>
      <c r="E15" s="28">
        <f>B15/100</f>
        <v>4.4480777767899674E-2</v>
      </c>
      <c r="F15" s="29">
        <f>C15/100</f>
        <v>-3.7038222808336962E-2</v>
      </c>
    </row>
    <row r="17" spans="1:22" ht="15.75" thickBot="1" x14ac:dyDescent="0.3"/>
    <row r="18" spans="1:22" x14ac:dyDescent="0.25">
      <c r="A18" s="51"/>
      <c r="B18" s="89" t="s">
        <v>29</v>
      </c>
      <c r="C18" s="90"/>
      <c r="D18" s="91"/>
      <c r="E18" s="89" t="s">
        <v>28</v>
      </c>
      <c r="F18" s="90"/>
      <c r="G18" s="91"/>
      <c r="H18" s="89" t="s">
        <v>16</v>
      </c>
      <c r="I18" s="90"/>
      <c r="J18" s="91"/>
      <c r="K18" s="89" t="s">
        <v>17</v>
      </c>
      <c r="L18" s="90"/>
      <c r="M18" s="91"/>
      <c r="N18" s="89" t="s">
        <v>18</v>
      </c>
      <c r="O18" s="90"/>
      <c r="P18" s="91"/>
      <c r="Q18" s="89" t="s">
        <v>19</v>
      </c>
      <c r="R18" s="90"/>
      <c r="S18" s="91"/>
      <c r="T18" s="89" t="s">
        <v>20</v>
      </c>
      <c r="U18" s="90"/>
      <c r="V18" s="91"/>
    </row>
    <row r="19" spans="1:22" ht="15.75" thickBot="1" x14ac:dyDescent="0.3">
      <c r="A19" s="52" t="s">
        <v>14</v>
      </c>
      <c r="B19" s="53">
        <f>B1+100</f>
        <v>42147</v>
      </c>
      <c r="C19" s="54">
        <f>B1+200</f>
        <v>42247</v>
      </c>
      <c r="D19" s="55">
        <f>B1+300</f>
        <v>42347</v>
      </c>
      <c r="E19" s="53">
        <f>E1+100</f>
        <v>42147</v>
      </c>
      <c r="F19" s="54">
        <f>E1+200</f>
        <v>42247</v>
      </c>
      <c r="G19" s="55">
        <f>E1+300</f>
        <v>42347</v>
      </c>
      <c r="H19" s="53">
        <f t="shared" ref="H19:V19" si="0">E19</f>
        <v>42147</v>
      </c>
      <c r="I19" s="54">
        <f t="shared" si="0"/>
        <v>42247</v>
      </c>
      <c r="J19" s="55">
        <f t="shared" si="0"/>
        <v>42347</v>
      </c>
      <c r="K19" s="53">
        <f t="shared" si="0"/>
        <v>42147</v>
      </c>
      <c r="L19" s="54">
        <f t="shared" si="0"/>
        <v>42247</v>
      </c>
      <c r="M19" s="55">
        <f t="shared" si="0"/>
        <v>42347</v>
      </c>
      <c r="N19" s="53">
        <f t="shared" si="0"/>
        <v>42147</v>
      </c>
      <c r="O19" s="54">
        <f t="shared" si="0"/>
        <v>42247</v>
      </c>
      <c r="P19" s="55">
        <f t="shared" si="0"/>
        <v>42347</v>
      </c>
      <c r="Q19" s="53">
        <f t="shared" si="0"/>
        <v>42147</v>
      </c>
      <c r="R19" s="54">
        <f t="shared" si="0"/>
        <v>42247</v>
      </c>
      <c r="S19" s="55">
        <f t="shared" si="0"/>
        <v>42347</v>
      </c>
      <c r="T19" s="53">
        <f t="shared" si="0"/>
        <v>42147</v>
      </c>
      <c r="U19" s="54">
        <f t="shared" si="0"/>
        <v>42247</v>
      </c>
      <c r="V19" s="55">
        <f t="shared" si="0"/>
        <v>42347</v>
      </c>
    </row>
    <row r="20" spans="1:22" x14ac:dyDescent="0.25">
      <c r="A20" s="30">
        <v>50</v>
      </c>
      <c r="B20" s="33" t="str">
        <f>_xll.qlEuropeanOptionBlackScholes(B$19&amp;"_"&amp;$A20,$B$9,$B$2,$A20,B$19,$B$4,$D$4,$D$3)</f>
        <v>OPTION@42147_50#23:01:13</v>
      </c>
      <c r="C20" s="34" t="str">
        <f>_xll.qlEuropeanOptionBlackScholes(C$19&amp;"_"&amp;$A20,$B$9,$B$2,$A20,C$19,$B$4,$D$4,$D$3)</f>
        <v>OPTION@42247_50#23:01:13</v>
      </c>
      <c r="D20" s="35" t="str">
        <f>_xll.qlEuropeanOptionBlackScholes(D$19&amp;"_"&amp;$A20,$B$9,$B$2,$A20,D$19,$B$4,$D$4,$D$3)</f>
        <v>OPTION@42347_50#23:01:13</v>
      </c>
      <c r="E20" s="42">
        <f>_xll.qlGetOptionBSMGreek(B20,$E$18)</f>
        <v>51.351267971675988</v>
      </c>
      <c r="F20" s="43">
        <f>_xll.qlGetOptionBSMGreek(C20,$E$18)</f>
        <v>52.666017851031128</v>
      </c>
      <c r="G20" s="44">
        <f>_xll.qlGetOptionBSMGreek(D20,$E$18)</f>
        <v>53.945260207282097</v>
      </c>
      <c r="H20" s="56">
        <f>_xll.qlGetOptionBSMGreek(B20,$H$18)</f>
        <v>0.99999999999797373</v>
      </c>
      <c r="I20" s="57">
        <f>_xll.qlGetOptionBSMGreek(C20,$H$18)</f>
        <v>0.99999985209040976</v>
      </c>
      <c r="J20" s="58">
        <f>_xll.qlGetOptionBSMGreek(D20,$H$18)</f>
        <v>0.9999936947091892</v>
      </c>
      <c r="K20" s="42">
        <f>_xll.qlGetOptionBSMGreek(B20,$K$18)</f>
        <v>1.3692847493972207E-12</v>
      </c>
      <c r="L20" s="43">
        <f>_xll.qlGetOptionBSMGreek(C20,$K$18)</f>
        <v>5.3036426240239398E-8</v>
      </c>
      <c r="M20" s="44">
        <f>_xll.qlGetOptionBSMGreek(D20,$K$18)</f>
        <v>1.5914107020028816E-6</v>
      </c>
      <c r="N20" s="56">
        <f>_xll.qlGetOptionBSMGreek(B20,$N$18)</f>
        <v>7.5029301336832357E-10</v>
      </c>
      <c r="O20" s="57">
        <f>_xll.qlGetOptionBSMGreek(C20,$N$18)</f>
        <v>5.8122110948207656E-5</v>
      </c>
      <c r="P20" s="58">
        <f>_xll.qlGetOptionBSMGreek(D20,$N$18)</f>
        <v>2.6160175923335086E-3</v>
      </c>
      <c r="Q20" s="42">
        <f>_xll.qlGetOptionBSMGreek(B20,$Q$18)</f>
        <v>-4.8648732030860042</v>
      </c>
      <c r="R20" s="43">
        <f>_xll.qlGetOptionBSMGreek(C20,$Q$18)</f>
        <v>-4.7334073430862365</v>
      </c>
      <c r="S20" s="44">
        <f>_xll.qlGetOptionBSMGreek(D20,$Q$18)</f>
        <v>-4.6057292085040906</v>
      </c>
      <c r="T20" s="56">
        <f>_xll.qlGetOptionBSMGreek(B20,$T$18)</f>
        <v>13.328419733731884</v>
      </c>
      <c r="U20" s="57">
        <f>_xll.qlGetOptionBSMGreek(C20,$T$18)</f>
        <v>25.93642047014238</v>
      </c>
      <c r="V20" s="58">
        <f>_xll.qlGetOptionBSMGreek(D20,$T$18)</f>
        <v>37.852692545454907</v>
      </c>
    </row>
    <row r="21" spans="1:22" x14ac:dyDescent="0.25">
      <c r="A21" s="31">
        <v>55</v>
      </c>
      <c r="B21" s="36" t="str">
        <f>_xll.qlEuropeanOptionBlackScholes(B$19&amp;"_"&amp;$A21,$B$9,$B$2,$A21,B$19,$B$4,$D$4,$D$3)</f>
        <v>OPTION@42147_55#23:01:13</v>
      </c>
      <c r="C21" s="37" t="str">
        <f>_xll.qlEuropeanOptionBlackScholes(C$19&amp;"_"&amp;$A21,$B$9,$B$2,$A21,C$19,$B$4,$D$4,$D$3)</f>
        <v>OPTION@42247_55#23:01:13</v>
      </c>
      <c r="D21" s="38" t="str">
        <f>_xll.qlEuropeanOptionBlackScholes(D$19&amp;"_"&amp;$A21,$B$9,$B$2,$A21,D$19,$B$4,$D$4,$D$3)</f>
        <v>OPTION@42347_55#23:01:13</v>
      </c>
      <c r="E21" s="45">
        <f>_xll.qlGetOptionBSMGreek(B21,$E$18)</f>
        <v>46.486394770261825</v>
      </c>
      <c r="F21" s="46">
        <f>_xll.qlGetOptionBSMGreek(C21,$E$18)</f>
        <v>47.932630728064154</v>
      </c>
      <c r="G21" s="47">
        <f>_xll.qlGetOptionBSMGreek(D21,$E$18)</f>
        <v>49.34002877015422</v>
      </c>
      <c r="H21" s="59">
        <f>_xll.qlGetOptionBSMGreek(B21,$H$18)</f>
        <v>0.99999999915384663</v>
      </c>
      <c r="I21" s="60">
        <f>_xll.qlGetOptionBSMGreek(C21,$H$18)</f>
        <v>0.99999630797060013</v>
      </c>
      <c r="J21" s="61">
        <f>_xll.qlGetOptionBSMGreek(D21,$H$18)</f>
        <v>0.99993875971989055</v>
      </c>
      <c r="K21" s="45">
        <f>_xll.qlGetOptionBSMGreek(B21,$K$18)</f>
        <v>4.9974530132015928E-10</v>
      </c>
      <c r="L21" s="46">
        <f>_xll.qlGetOptionBSMGreek(C21,$K$18)</f>
        <v>1.1689360545427928E-6</v>
      </c>
      <c r="M21" s="47">
        <f>_xll.qlGetOptionBSMGreek(D21,$K$18)</f>
        <v>1.3761083414784375E-5</v>
      </c>
      <c r="N21" s="59">
        <f>_xll.qlGetOptionBSMGreek(B21,$N$18)</f>
        <v>2.7383304181926147E-7</v>
      </c>
      <c r="O21" s="60">
        <f>_xll.qlGetOptionBSMGreek(C21,$N$18)</f>
        <v>1.2810258131975816E-3</v>
      </c>
      <c r="P21" s="61">
        <f>_xll.qlGetOptionBSMGreek(D21,$N$18)</f>
        <v>2.2620959038001667E-2</v>
      </c>
      <c r="Q21" s="45">
        <f>_xll.qlGetOptionBSMGreek(B21,$Q$18)</f>
        <v>-5.3513606144613544</v>
      </c>
      <c r="R21" s="46">
        <f>_xll.qlGetOptionBSMGreek(C21,$Q$18)</f>
        <v>-5.2069337941104967</v>
      </c>
      <c r="S21" s="47">
        <f>_xll.qlGetOptionBSMGreek(D21,$Q$18)</f>
        <v>-5.0681369368664502</v>
      </c>
      <c r="T21" s="59">
        <f>_xll.qlGetOptionBSMGreek(B21,$T$18)</f>
        <v>14.661261683595301</v>
      </c>
      <c r="U21" s="60">
        <f>_xll.qlGetOptionBSMGreek(C21,$T$18)</f>
        <v>28.529863051504574</v>
      </c>
      <c r="V21" s="61">
        <f>_xll.qlGetOptionBSMGreek(D21,$T$18)</f>
        <v>41.633299070001236</v>
      </c>
    </row>
    <row r="22" spans="1:22" x14ac:dyDescent="0.25">
      <c r="A22" s="31">
        <v>60</v>
      </c>
      <c r="B22" s="36" t="str">
        <f>_xll.qlEuropeanOptionBlackScholes(B$19&amp;"_"&amp;$A22,$B$9,$B$2,$A22,B$19,$B$4,$D$4,$D$3)</f>
        <v>OPTION@42147_60#23:01:13</v>
      </c>
      <c r="C22" s="37" t="str">
        <f>_xll.qlEuropeanOptionBlackScholes(C$19&amp;"_"&amp;$A22,$B$9,$B$2,$A22,C$19,$B$4,$D$4,$D$3)</f>
        <v>OPTION@42247_60#23:01:13</v>
      </c>
      <c r="D22" s="38" t="str">
        <f>_xll.qlEuropeanOptionBlackScholes(D$19&amp;"_"&amp;$A22,$B$9,$B$2,$A22,D$19,$B$4,$D$4,$D$3)</f>
        <v>OPTION@42347_60#23:01:13</v>
      </c>
      <c r="E22" s="45">
        <f>_xll.qlGetOptionBSMGreek(B22,$E$18)</f>
        <v>41.621521764261971</v>
      </c>
      <c r="F22" s="46">
        <f>_xll.qlGetOptionBSMGreek(C22,$E$18)</f>
        <v>43.199394530383195</v>
      </c>
      <c r="G22" s="47">
        <f>_xll.qlGetOptionBSMGreek(D22,$E$18)</f>
        <v>44.736193168503753</v>
      </c>
      <c r="H22" s="59">
        <f>_xll.qlGetOptionBSMGreek(B22,$H$18)</f>
        <v>0.99999989692751245</v>
      </c>
      <c r="I22" s="60">
        <f>_xll.qlGetOptionBSMGreek(C22,$H$18)</f>
        <v>0.99995081488153859</v>
      </c>
      <c r="J22" s="61">
        <f>_xll.qlGetOptionBSMGreek(D22,$H$18)</f>
        <v>0.99961201653787501</v>
      </c>
      <c r="K22" s="45">
        <f>_xll.qlGetOptionBSMGreek(B22,$K$18)</f>
        <v>5.2913082138361824E-8</v>
      </c>
      <c r="L22" s="46">
        <f>_xll.qlGetOptionBSMGreek(C22,$K$18)</f>
        <v>1.3705054456011508E-5</v>
      </c>
      <c r="M22" s="47">
        <f>_xll.qlGetOptionBSMGreek(D22,$K$18)</f>
        <v>7.7476119887306816E-5</v>
      </c>
      <c r="N22" s="59">
        <f>_xll.qlGetOptionBSMGreek(B22,$N$18)</f>
        <v>2.8993469664856223E-5</v>
      </c>
      <c r="O22" s="60">
        <f>_xll.qlGetOptionBSMGreek(C22,$N$18)</f>
        <v>1.5019237760012521E-2</v>
      </c>
      <c r="P22" s="61">
        <f>_xll.qlGetOptionBSMGreek(D22,$N$18)</f>
        <v>0.12735800529420291</v>
      </c>
      <c r="Q22" s="45">
        <f>_xll.qlGetOptionBSMGreek(B22,$Q$18)</f>
        <v>-5.8378573754653633</v>
      </c>
      <c r="R22" s="46">
        <f>_xll.qlGetOptionBSMGreek(C22,$Q$18)</f>
        <v>-5.6823097066682706</v>
      </c>
      <c r="S22" s="47">
        <f>_xll.qlGetOptionBSMGreek(D22,$Q$18)</f>
        <v>-5.5379960725058464</v>
      </c>
      <c r="T22" s="59">
        <f>_xll.qlGetOptionBSMGreek(B22,$T$18)</f>
        <v>15.994100802325823</v>
      </c>
      <c r="U22" s="60">
        <f>_xll.qlGetOptionBSMGreek(C22,$T$18)</f>
        <v>31.120924360422279</v>
      </c>
      <c r="V22" s="61">
        <f>_xll.qlGetOptionBSMGreek(D22,$T$18)</f>
        <v>45.390417933109916</v>
      </c>
    </row>
    <row r="23" spans="1:22" x14ac:dyDescent="0.25">
      <c r="A23" s="31">
        <v>65</v>
      </c>
      <c r="B23" s="36" t="str">
        <f>_xll.qlEuropeanOptionBlackScholes(B$19&amp;"_"&amp;$A23,$B$9,$B$2,$A23,B$19,$B$4,$D$4,$D$3)</f>
        <v>OPTION@42147_65#23:01:13</v>
      </c>
      <c r="C23" s="37" t="str">
        <f>_xll.qlEuropeanOptionBlackScholes(C$19&amp;"_"&amp;$A23,$B$9,$B$2,$A23,C$19,$B$4,$D$4,$D$3)</f>
        <v>OPTION@42247_65#23:01:13</v>
      </c>
      <c r="D23" s="38" t="str">
        <f>_xll.qlEuropeanOptionBlackScholes(D$19&amp;"_"&amp;$A23,$B$9,$B$2,$A23,D$19,$B$4,$D$4,$D$3)</f>
        <v>OPTION@42347_65#23:01:13</v>
      </c>
      <c r="E23" s="45">
        <f>_xll.qlGetOptionBSMGreek(B23,$E$18)</f>
        <v>36.756658839910351</v>
      </c>
      <c r="F23" s="46">
        <f>_xll.qlGetOptionBSMGreek(C23,$E$18)</f>
        <v>38.467413856142784</v>
      </c>
      <c r="G23" s="47">
        <f>_xll.qlGetOptionBSMGreek(D23,$E$18)</f>
        <v>40.13845175423139</v>
      </c>
      <c r="H23" s="59">
        <f>_xll.qlGetOptionBSMGreek(B23,$H$18)</f>
        <v>0.99999526869513145</v>
      </c>
      <c r="I23" s="60">
        <f>_xll.qlGetOptionBSMGreek(C23,$H$18)</f>
        <v>0.99960162056680213</v>
      </c>
      <c r="J23" s="61">
        <f>_xll.qlGetOptionBSMGreek(D23,$H$18)</f>
        <v>0.99824861942771748</v>
      </c>
      <c r="K23" s="45">
        <f>_xll.qlGetOptionBSMGreek(B23,$K$18)</f>
        <v>2.0953683930718338E-6</v>
      </c>
      <c r="L23" s="46">
        <f>_xll.qlGetOptionBSMGreek(C23,$K$18)</f>
        <v>9.7246188728185596E-5</v>
      </c>
      <c r="M23" s="47">
        <f>_xll.qlGetOptionBSMGreek(D23,$K$18)</f>
        <v>3.0992588599364386E-4</v>
      </c>
      <c r="N23" s="59">
        <f>_xll.qlGetOptionBSMGreek(B23,$N$18)</f>
        <v>1.1481470646968772E-3</v>
      </c>
      <c r="O23" s="60">
        <f>_xll.qlGetOptionBSMGreek(C23,$N$18)</f>
        <v>0.10657116572951816</v>
      </c>
      <c r="P23" s="61">
        <f>_xll.qlGetOptionBSMGreek(D23,$N$18)</f>
        <v>0.50946720985256455</v>
      </c>
      <c r="Q23" s="45">
        <f>_xll.qlGetOptionBSMGreek(B23,$Q$18)</f>
        <v>-6.3247058766389026</v>
      </c>
      <c r="R23" s="46">
        <f>_xll.qlGetOptionBSMGreek(C23,$Q$18)</f>
        <v>-6.1687240577993814</v>
      </c>
      <c r="S23" s="47">
        <f>_xll.qlGetOptionBSMGreek(D23,$Q$18)</f>
        <v>-6.0306261960527721</v>
      </c>
      <c r="T23" s="59">
        <f>_xll.qlGetOptionBSMGreek(B23,$T$18)</f>
        <v>17.326813158795286</v>
      </c>
      <c r="U23" s="60">
        <f>_xll.qlGetOptionBSMGreek(C23,$T$18)</f>
        <v>33.694656548239685</v>
      </c>
      <c r="V23" s="61">
        <f>_xll.qlGetOptionBSMGreek(D23,$T$18)</f>
        <v>49.057323442635898</v>
      </c>
    </row>
    <row r="24" spans="1:22" x14ac:dyDescent="0.25">
      <c r="A24" s="31">
        <v>70</v>
      </c>
      <c r="B24" s="36" t="str">
        <f>_xll.qlEuropeanOptionBlackScholes(B$19&amp;"_"&amp;$A24,$B$9,$B$2,$A24,B$19,$B$4,$D$4,$D$3)</f>
        <v>OPTION@42147_70#23:01:13</v>
      </c>
      <c r="C24" s="37" t="str">
        <f>_xll.qlEuropeanOptionBlackScholes(C$19&amp;"_"&amp;$A24,$B$9,$B$2,$A24,C$19,$B$4,$D$4,$D$3)</f>
        <v>OPTION@42247_70#23:01:13</v>
      </c>
      <c r="D24" s="38" t="str">
        <f>_xll.qlEuropeanOptionBlackScholes(D$19&amp;"_"&amp;$A24,$B$9,$B$2,$A24,D$19,$B$4,$D$4,$D$3)</f>
        <v>OPTION@42347_70#23:01:13</v>
      </c>
      <c r="E24" s="45">
        <f>_xll.qlGetOptionBSMGreek(B24,$E$18)</f>
        <v>31.892029658303382</v>
      </c>
      <c r="F24" s="46">
        <f>_xll.qlGetOptionBSMGreek(C24,$E$18)</f>
        <v>33.742231409111838</v>
      </c>
      <c r="G24" s="47">
        <f>_xll.qlGetOptionBSMGreek(D24,$E$18)</f>
        <v>35.560442688722496</v>
      </c>
      <c r="H24" s="59">
        <f>_xll.qlGetOptionBSMGreek(B24,$H$18)</f>
        <v>0.999900855723454</v>
      </c>
      <c r="I24" s="60">
        <f>_xll.qlGetOptionBSMGreek(C24,$H$18)</f>
        <v>0.9978369289158896</v>
      </c>
      <c r="J24" s="61">
        <f>_xll.qlGetOptionBSMGreek(D24,$H$18)</f>
        <v>0.99398165805242711</v>
      </c>
      <c r="K24" s="45">
        <f>_xll.qlGetOptionBSMGreek(B24,$K$18)</f>
        <v>3.7509232264887705E-5</v>
      </c>
      <c r="L24" s="46">
        <f>_xll.qlGetOptionBSMGreek(C24,$K$18)</f>
        <v>4.5982068891240878E-4</v>
      </c>
      <c r="M24" s="47">
        <f>_xll.qlGetOptionBSMGreek(D24,$K$18)</f>
        <v>9.4027122788167079E-4</v>
      </c>
      <c r="N24" s="59">
        <f>_xll.qlGetOptionBSMGreek(B24,$N$18)</f>
        <v>2.0553003980760393E-2</v>
      </c>
      <c r="O24" s="60">
        <f>_xll.qlGetOptionBSMGreek(C24,$N$18)</f>
        <v>0.50391308373962407</v>
      </c>
      <c r="P24" s="61">
        <f>_xll.qlGetOptionBSMGreek(D24,$N$18)</f>
        <v>1.5456513335041122</v>
      </c>
      <c r="Q24" s="45">
        <f>_xll.qlGetOptionBSMGreek(B24,$Q$18)</f>
        <v>-6.8173074378571874</v>
      </c>
      <c r="R24" s="46">
        <f>_xll.qlGetOptionBSMGreek(C24,$Q$18)</f>
        <v>-6.6961102860301942</v>
      </c>
      <c r="S24" s="47">
        <f>_xll.qlGetOptionBSMGreek(D24,$Q$18)</f>
        <v>-6.5718265572283663</v>
      </c>
      <c r="T24" s="59">
        <f>_xll.qlGetOptionBSMGreek(B24,$T$18)</f>
        <v>18.657001620285488</v>
      </c>
      <c r="U24" s="60">
        <f>_xll.qlGetOptionBSMGreek(C24,$T$18)</f>
        <v>36.187102182179245</v>
      </c>
      <c r="V24" s="61">
        <f>_xll.qlGetOptionBSMGreek(D24,$T$18)</f>
        <v>52.46936146563305</v>
      </c>
    </row>
    <row r="25" spans="1:22" x14ac:dyDescent="0.25">
      <c r="A25" s="31">
        <v>75</v>
      </c>
      <c r="B25" s="36" t="str">
        <f>_xll.qlEuropeanOptionBlackScholes(B$19&amp;"_"&amp;$A25,$B$9,$B$2,$A25,B$19,$B$4,$D$4,$D$3)</f>
        <v>OPTION@42147_75#23:01:13</v>
      </c>
      <c r="C25" s="37" t="str">
        <f>_xll.qlEuropeanOptionBlackScholes(C$19&amp;"_"&amp;$A25,$B$9,$B$2,$A25,C$19,$B$4,$D$4,$D$3)</f>
        <v>OPTION@42247_75#23:01:13</v>
      </c>
      <c r="D25" s="38" t="str">
        <f>_xll.qlEuropeanOptionBlackScholes(D$19&amp;"_"&amp;$A25,$B$9,$B$2,$A25,D$19,$B$4,$D$4,$D$3)</f>
        <v>OPTION@42347_75#23:01:13</v>
      </c>
      <c r="E25" s="45">
        <f>_xll.qlGetOptionBSMGreek(B25,$E$18)</f>
        <v>27.030199191569896</v>
      </c>
      <c r="F25" s="46">
        <f>_xll.qlGetOptionBSMGreek(C25,$E$18)</f>
        <v>29.042856630863643</v>
      </c>
      <c r="G25" s="47">
        <f>_xll.qlGetOptionBSMGreek(D25,$E$18)</f>
        <v>31.032389266168263</v>
      </c>
      <c r="H25" s="59">
        <f>_xll.qlGetOptionBSMGreek(B25,$H$18)</f>
        <v>0.99890117289719427</v>
      </c>
      <c r="I25" s="60">
        <f>_xll.qlGetOptionBSMGreek(C25,$H$18)</f>
        <v>0.99151426708909784</v>
      </c>
      <c r="J25" s="61">
        <f>_xll.qlGetOptionBSMGreek(D25,$H$18)</f>
        <v>0.98343739201609637</v>
      </c>
      <c r="K25" s="45">
        <f>_xll.qlGetOptionBSMGreek(B25,$K$18)</f>
        <v>3.5067945529645793E-4</v>
      </c>
      <c r="L25" s="46">
        <f>_xll.qlGetOptionBSMGreek(C25,$K$18)</f>
        <v>1.5592631556323342E-3</v>
      </c>
      <c r="M25" s="47">
        <f>_xll.qlGetOptionBSMGreek(D25,$K$18)</f>
        <v>2.27389449252952E-3</v>
      </c>
      <c r="N25" s="59">
        <f>_xll.qlGetOptionBSMGreek(B25,$N$18)</f>
        <v>0.19215312618983976</v>
      </c>
      <c r="O25" s="60">
        <f>_xll.qlGetOptionBSMGreek(C25,$N$18)</f>
        <v>1.708781540418991</v>
      </c>
      <c r="P25" s="61">
        <f>_xll.qlGetOptionBSMGreek(D25,$N$18)</f>
        <v>3.737908754843049</v>
      </c>
      <c r="Q25" s="45">
        <f>_xll.qlGetOptionBSMGreek(B25,$Q$18)</f>
        <v>-7.3561277008742527</v>
      </c>
      <c r="R25" s="46">
        <f>_xll.qlGetOptionBSMGreek(C25,$Q$18)</f>
        <v>-7.3227096389310802</v>
      </c>
      <c r="S25" s="47">
        <f>_xll.qlGetOptionBSMGreek(D25,$Q$18)</f>
        <v>-7.1859138920500527</v>
      </c>
      <c r="T25" s="59">
        <f>_xll.qlGetOptionBSMGreek(B25,$T$18)</f>
        <v>19.961621396753291</v>
      </c>
      <c r="U25" s="60">
        <f>_xll.qlGetOptionBSMGreek(C25,$T$18)</f>
        <v>38.415654837285558</v>
      </c>
      <c r="V25" s="61">
        <f>_xll.qlGetOptionBSMGreek(D25,$T$18)</f>
        <v>55.32439720721208</v>
      </c>
    </row>
    <row r="26" spans="1:22" x14ac:dyDescent="0.25">
      <c r="A26" s="31">
        <v>80</v>
      </c>
      <c r="B26" s="36" t="str">
        <f>_xll.qlEuropeanOptionBlackScholes(B$19&amp;"_"&amp;$A26,$B$9,$B$2,$A26,B$19,$B$4,$D$4,$D$3)</f>
        <v>OPTION@42147_80#23:01:13</v>
      </c>
      <c r="C26" s="37" t="str">
        <f>_xll.qlEuropeanOptionBlackScholes(C$19&amp;"_"&amp;$A26,$B$9,$B$2,$A26,C$19,$B$4,$D$4,$D$3)</f>
        <v>OPTION@42247_80#23:01:13</v>
      </c>
      <c r="D26" s="38" t="str">
        <f>_xll.qlEuropeanOptionBlackScholes(D$19&amp;"_"&amp;$A26,$B$9,$B$2,$A26,D$19,$B$4,$D$4,$D$3)</f>
        <v>OPTION@42347_80#23:01:13</v>
      </c>
      <c r="E26" s="45">
        <f>_xll.qlGetOptionBSMGreek(B26,$E$18)</f>
        <v>22.187638487149783</v>
      </c>
      <c r="F26" s="46">
        <f>_xll.qlGetOptionBSMGreek(C26,$E$18)</f>
        <v>24.416323882654627</v>
      </c>
      <c r="G26" s="47">
        <f>_xll.qlGetOptionBSMGreek(D26,$E$18)</f>
        <v>26.607424798948429</v>
      </c>
      <c r="H26" s="59">
        <f>_xll.qlGetOptionBSMGreek(B26,$H$18)</f>
        <v>0.99277003727158486</v>
      </c>
      <c r="I26" s="60">
        <f>_xll.qlGetOptionBSMGreek(C26,$H$18)</f>
        <v>0.97449476094172971</v>
      </c>
      <c r="J26" s="61">
        <f>_xll.qlGetOptionBSMGreek(D26,$H$18)</f>
        <v>0.9620199998133997</v>
      </c>
      <c r="K26" s="45">
        <f>_xll.qlGetOptionBSMGreek(B26,$K$18)</f>
        <v>1.9153390921697968E-3</v>
      </c>
      <c r="L26" s="46">
        <f>_xll.qlGetOptionBSMGreek(C26,$K$18)</f>
        <v>4.0144881197870051E-3</v>
      </c>
      <c r="M26" s="47">
        <f>_xll.qlGetOptionBSMGreek(D26,$K$18)</f>
        <v>4.556235953817679E-3</v>
      </c>
      <c r="N26" s="59">
        <f>_xll.qlGetOptionBSMGreek(B26,$N$18)</f>
        <v>1.0495008724218056</v>
      </c>
      <c r="O26" s="60">
        <f>_xll.qlGetOptionBSMGreek(C26,$N$18)</f>
        <v>4.3994390353830335</v>
      </c>
      <c r="P26" s="61">
        <f>_xll.qlGetOptionBSMGreek(D26,$N$18)</f>
        <v>7.4897029377824875</v>
      </c>
      <c r="Q26" s="45">
        <f>_xll.qlGetOptionBSMGreek(B26,$Q$18)</f>
        <v>-8.0920043424348389</v>
      </c>
      <c r="R26" s="46">
        <f>_xll.qlGetOptionBSMGreek(C26,$Q$18)</f>
        <v>-8.1062128451092352</v>
      </c>
      <c r="S26" s="47">
        <f>_xll.qlGetOptionBSMGreek(D26,$Q$18)</f>
        <v>-7.8707047090027009</v>
      </c>
      <c r="T26" s="59">
        <f>_xll.qlGetOptionBSMGreek(B26,$T$18)</f>
        <v>21.120374038358548</v>
      </c>
      <c r="U26" s="60">
        <f>_xll.qlGetOptionBSMGreek(C26,$T$18)</f>
        <v>40.018165595352521</v>
      </c>
      <c r="V26" s="61">
        <f>_xll.qlGetOptionBSMGreek(D26,$T$18)</f>
        <v>57.201020697856052</v>
      </c>
    </row>
    <row r="27" spans="1:22" x14ac:dyDescent="0.25">
      <c r="A27" s="31">
        <v>85</v>
      </c>
      <c r="B27" s="36" t="str">
        <f>_xll.qlEuropeanOptionBlackScholes(B$19&amp;"_"&amp;$A27,$B$9,$B$2,$A27,B$19,$B$4,$D$4,$D$3)</f>
        <v>OPTION@42147_85#23:01:13</v>
      </c>
      <c r="C27" s="37" t="str">
        <f>_xll.qlEuropeanOptionBlackScholes(C$19&amp;"_"&amp;$A27,$B$9,$B$2,$A27,C$19,$B$4,$D$4,$D$3)</f>
        <v>OPTION@42247_85#23:01:13</v>
      </c>
      <c r="D27" s="38" t="str">
        <f>_xll.qlEuropeanOptionBlackScholes(D$19&amp;"_"&amp;$A27,$B$9,$B$2,$A27,D$19,$B$4,$D$4,$D$3)</f>
        <v>OPTION@42347_85#23:01:13</v>
      </c>
      <c r="E27" s="45">
        <f>_xll.qlGetOptionBSMGreek(B27,$E$18)</f>
        <v>17.428151056675404</v>
      </c>
      <c r="F27" s="46">
        <f>_xll.qlGetOptionBSMGreek(C27,$E$18)</f>
        <v>19.950018434603862</v>
      </c>
      <c r="G27" s="47">
        <f>_xll.qlGetOptionBSMGreek(D27,$E$18)</f>
        <v>22.361716602029933</v>
      </c>
      <c r="H27" s="59">
        <f>_xll.qlGetOptionBSMGreek(B27,$H$18)</f>
        <v>0.96901527371485274</v>
      </c>
      <c r="I27" s="60">
        <f>_xll.qlGetOptionBSMGreek(C27,$H$18)</f>
        <v>0.93845042555180658</v>
      </c>
      <c r="J27" s="61">
        <f>_xll.qlGetOptionBSMGreek(D27,$H$18)</f>
        <v>0.92510466179885897</v>
      </c>
      <c r="K27" s="45">
        <f>_xll.qlGetOptionBSMGreek(B27,$K$18)</f>
        <v>6.6759421305251027E-3</v>
      </c>
      <c r="L27" s="46">
        <f>_xll.qlGetOptionBSMGreek(C27,$K$18)</f>
        <v>8.2083720036389748E-3</v>
      </c>
      <c r="M27" s="47">
        <f>_xll.qlGetOptionBSMGreek(D27,$K$18)</f>
        <v>7.7986551112496968E-3</v>
      </c>
      <c r="N27" s="59">
        <f>_xll.qlGetOptionBSMGreek(B27,$N$18)</f>
        <v>3.6580504824795126</v>
      </c>
      <c r="O27" s="60">
        <f>_xll.qlGetOptionBSMGreek(C27,$N$18)</f>
        <v>8.9954761683714839</v>
      </c>
      <c r="P27" s="61">
        <f>_xll.qlGetOptionBSMGreek(D27,$N$18)</f>
        <v>12.819707032191257</v>
      </c>
      <c r="Q27" s="45">
        <f>_xll.qlGetOptionBSMGreek(B27,$Q$18)</f>
        <v>-9.2825260575860149</v>
      </c>
      <c r="R27" s="46">
        <f>_xll.qlGetOptionBSMGreek(C27,$Q$18)</f>
        <v>-9.0311768127854712</v>
      </c>
      <c r="S27" s="47">
        <f>_xll.qlGetOptionBSMGreek(D27,$Q$18)</f>
        <v>-8.5746059800355479</v>
      </c>
      <c r="T27" s="59">
        <f>_xll.qlGetOptionBSMGreek(B27,$T$18)</f>
        <v>21.77352775748215</v>
      </c>
      <c r="U27" s="60">
        <f>_xll.qlGetOptionBSMGreek(C27,$T$18)</f>
        <v>40.490424175658511</v>
      </c>
      <c r="V27" s="61">
        <f>_xll.qlGetOptionBSMGreek(D27,$T$18)</f>
        <v>57.656506502347369</v>
      </c>
    </row>
    <row r="28" spans="1:22" x14ac:dyDescent="0.25">
      <c r="A28" s="31">
        <v>90</v>
      </c>
      <c r="B28" s="36" t="str">
        <f>_xll.qlEuropeanOptionBlackScholes(B$19&amp;"_"&amp;$A28,$B$9,$B$2,$A28,B$19,$B$4,$D$4,$D$3)</f>
        <v>OPTION@42147_90#23:01:13</v>
      </c>
      <c r="C28" s="37" t="str">
        <f>_xll.qlEuropeanOptionBlackScholes(C$19&amp;"_"&amp;$A28,$B$9,$B$2,$A28,C$19,$B$4,$D$4,$D$3)</f>
        <v>OPTION@42247_90#23:01:13</v>
      </c>
      <c r="D28" s="38" t="str">
        <f>_xll.qlEuropeanOptionBlackScholes(D$19&amp;"_"&amp;$A28,$B$9,$B$2,$A28,D$19,$B$4,$D$4,$D$3)</f>
        <v>OPTION@42347_90#23:01:13</v>
      </c>
      <c r="E28" s="45">
        <f>_xll.qlGetOptionBSMGreek(B28,$E$18)</f>
        <v>12.90888210513222</v>
      </c>
      <c r="F28" s="46">
        <f>_xll.qlGetOptionBSMGreek(C28,$E$18)</f>
        <v>15.769070752637845</v>
      </c>
      <c r="G28" s="47">
        <f>_xll.qlGetOptionBSMGreek(D28,$E$18)</f>
        <v>18.385773664904224</v>
      </c>
      <c r="H28" s="59">
        <f>_xll.qlGetOptionBSMGreek(B28,$H$18)</f>
        <v>0.9066674778277225</v>
      </c>
      <c r="I28" s="60">
        <f>_xll.qlGetOptionBSMGreek(C28,$H$18)</f>
        <v>0.87612076771477843</v>
      </c>
      <c r="J28" s="61">
        <f>_xll.qlGetOptionBSMGreek(D28,$H$18)</f>
        <v>0.86971292201024974</v>
      </c>
      <c r="K28" s="45">
        <f>_xll.qlGetOptionBSMGreek(B28,$K$18)</f>
        <v>1.5935920226396613E-2</v>
      </c>
      <c r="L28" s="46">
        <f>_xll.qlGetOptionBSMGreek(C28,$K$18)</f>
        <v>1.3817348067151158E-2</v>
      </c>
      <c r="M28" s="47">
        <f>_xll.qlGetOptionBSMGreek(D28,$K$18)</f>
        <v>1.1684812372074922E-2</v>
      </c>
      <c r="N28" s="59">
        <f>_xll.qlGetOptionBSMGreek(B28,$N$18)</f>
        <v>8.732011082957019</v>
      </c>
      <c r="O28" s="60">
        <f>_xll.qlGetOptionBSMGreek(C28,$N$18)</f>
        <v>15.142299251672481</v>
      </c>
      <c r="P28" s="61">
        <f>_xll.qlGetOptionBSMGreek(D28,$N$18)</f>
        <v>19.207910748616325</v>
      </c>
      <c r="Q28" s="45">
        <f>_xll.qlGetOptionBSMGreek(B28,$Q$18)</f>
        <v>-10.962970613043334</v>
      </c>
      <c r="R28" s="46">
        <f>_xll.qlGetOptionBSMGreek(C28,$Q$18)</f>
        <v>-9.9477702153142307</v>
      </c>
      <c r="S28" s="47">
        <f>_xll.qlGetOptionBSMGreek(D28,$Q$18)</f>
        <v>-9.1955143280270697</v>
      </c>
      <c r="T28" s="59">
        <f>_xll.qlGetOptionBSMGreek(B28,$T$18)</f>
        <v>21.303524843189059</v>
      </c>
      <c r="U28" s="60">
        <f>_xll.qlGetOptionBSMGreek(C28,$T$18)</f>
        <v>39.366030695254778</v>
      </c>
      <c r="V28" s="61">
        <f>_xll.qlGetOptionBSMGreek(D28,$T$18)</f>
        <v>56.371659070784197</v>
      </c>
    </row>
    <row r="29" spans="1:22" x14ac:dyDescent="0.25">
      <c r="A29" s="31">
        <v>95</v>
      </c>
      <c r="B29" s="36" t="str">
        <f>_xll.qlEuropeanOptionBlackScholes(B$19&amp;"_"&amp;$A29,$B$9,$B$2,$A29,B$19,$B$4,$D$4,$D$3)</f>
        <v>OPTION@42147_95#23:01:13</v>
      </c>
      <c r="C29" s="37" t="str">
        <f>_xll.qlEuropeanOptionBlackScholes(C$19&amp;"_"&amp;$A29,$B$9,$B$2,$A29,C$19,$B$4,$D$4,$D$3)</f>
        <v>OPTION@42247_95#23:01:13</v>
      </c>
      <c r="D29" s="38" t="str">
        <f>_xll.qlEuropeanOptionBlackScholes(D$19&amp;"_"&amp;$A29,$B$9,$B$2,$A29,D$19,$B$4,$D$4,$D$3)</f>
        <v>OPTION@42347_95#23:01:13</v>
      </c>
      <c r="E29" s="45">
        <f>_xll.qlGetOptionBSMGreek(B29,$E$18)</f>
        <v>8.8826569531374631</v>
      </c>
      <c r="F29" s="46">
        <f>_xll.qlGetOptionBSMGreek(C29,$E$18)</f>
        <v>12.012659391515989</v>
      </c>
      <c r="G29" s="47">
        <f>_xll.qlGetOptionBSMGreek(D29,$E$18)</f>
        <v>14.768916249512143</v>
      </c>
      <c r="H29" s="59">
        <f>_xll.qlGetOptionBSMGreek(B29,$H$18)</f>
        <v>0.78931100120544728</v>
      </c>
      <c r="I29" s="60">
        <f>_xll.qlGetOptionBSMGreek(C29,$H$18)</f>
        <v>0.78541333445838069</v>
      </c>
      <c r="J29" s="61">
        <f>_xll.qlGetOptionBSMGreek(D29,$H$18)</f>
        <v>0.79583819715435589</v>
      </c>
      <c r="K29" s="45">
        <f>_xll.qlGetOptionBSMGreek(B29,$K$18)</f>
        <v>2.7583386025393623E-2</v>
      </c>
      <c r="L29" s="46">
        <f>_xll.qlGetOptionBSMGreek(C29,$K$18)</f>
        <v>1.9714308883397837E-2</v>
      </c>
      <c r="M29" s="47">
        <f>_xll.qlGetOptionBSMGreek(D29,$K$18)</f>
        <v>1.563174319305221E-2</v>
      </c>
      <c r="N29" s="59">
        <f>_xll.qlGetOptionBSMGreek(B29,$N$18)</f>
        <v>15.114184123503337</v>
      </c>
      <c r="O29" s="60">
        <f>_xll.qlGetOptionBSMGreek(C29,$N$18)</f>
        <v>21.604722063997595</v>
      </c>
      <c r="P29" s="61">
        <f>_xll.qlGetOptionBSMGreek(D29,$N$18)</f>
        <v>25.696016207757051</v>
      </c>
      <c r="Q29" s="45">
        <f>_xll.qlGetOptionBSMGreek(B29,$Q$18)</f>
        <v>-12.521521521819457</v>
      </c>
      <c r="R29" s="46">
        <f>_xll.qlGetOptionBSMGreek(C29,$Q$18)</f>
        <v>-10.595729182111775</v>
      </c>
      <c r="S29" s="47">
        <f>_xll.qlGetOptionBSMGreek(D29,$Q$18)</f>
        <v>-9.6078389852027968</v>
      </c>
      <c r="T29" s="59">
        <f>_xll.qlGetOptionBSMGreek(B29,$T$18)</f>
        <v>19.19135429244033</v>
      </c>
      <c r="U29" s="60">
        <f>_xll.qlGetOptionBSMGreek(C29,$T$18)</f>
        <v>36.454067974971025</v>
      </c>
      <c r="V29" s="61">
        <f>_xll.qlGetOptionBSMGreek(D29,$T$18)</f>
        <v>53.272523396649376</v>
      </c>
    </row>
    <row r="30" spans="1:22" x14ac:dyDescent="0.25">
      <c r="A30" s="31">
        <v>100</v>
      </c>
      <c r="B30" s="36" t="str">
        <f>_xll.qlEuropeanOptionBlackScholes(B$19&amp;"_"&amp;$A30,$B$9,$B$2,$A30,B$19,$B$4,$D$4,$D$3)</f>
        <v>OPTION@42147_100#23:01:13</v>
      </c>
      <c r="C30" s="37" t="str">
        <f>_xll.qlEuropeanOptionBlackScholes(C$19&amp;"_"&amp;$A30,$B$9,$B$2,$A30,C$19,$B$4,$D$4,$D$3)</f>
        <v>OPTION@42247_100#23:01:13</v>
      </c>
      <c r="D30" s="38" t="str">
        <f>_xll.qlEuropeanOptionBlackScholes(D$19&amp;"_"&amp;$A30,$B$9,$B$2,$A30,D$19,$B$4,$D$4,$D$3)</f>
        <v>OPTION@42347_100#23:01:13</v>
      </c>
      <c r="E30" s="45">
        <f>_xll.qlGetOptionBSMGreek(B30,$E$18)</f>
        <v>5.6093620613153421</v>
      </c>
      <c r="F30" s="46">
        <f>_xll.qlGetOptionBSMGreek(C30,$E$18)</f>
        <v>8.797647070750326</v>
      </c>
      <c r="G30" s="47">
        <f>_xll.qlGetOptionBSMGreek(D30,$E$18)</f>
        <v>11.582454233521405</v>
      </c>
      <c r="H30" s="59">
        <f>_xll.qlGetOptionBSMGreek(B30,$H$18)</f>
        <v>0.62326012131904285</v>
      </c>
      <c r="I30" s="60">
        <f>_xll.qlGetOptionBSMGreek(C30,$H$18)</f>
        <v>0.67152928909201648</v>
      </c>
      <c r="J30" s="61">
        <f>_xll.qlGetOptionBSMGreek(D30,$H$18)</f>
        <v>0.70676484568909836</v>
      </c>
      <c r="K30" s="45">
        <f>_xll.qlGetOptionBSMGreek(B30,$K$18)</f>
        <v>3.6275151947488239E-2</v>
      </c>
      <c r="L30" s="46">
        <f>_xll.qlGetOptionBSMGreek(C30,$K$18)</f>
        <v>2.4416138528288861E-2</v>
      </c>
      <c r="M30" s="47">
        <f>_xll.qlGetOptionBSMGreek(D30,$K$18)</f>
        <v>1.8976411468504775E-2</v>
      </c>
      <c r="N30" s="59">
        <f>_xll.qlGetOptionBSMGreek(B30,$N$18)</f>
        <v>19.876795587664784</v>
      </c>
      <c r="O30" s="60">
        <f>_xll.qlGetOptionBSMGreek(C30,$N$18)</f>
        <v>26.757412085795977</v>
      </c>
      <c r="P30" s="61">
        <f>_xll.qlGetOptionBSMGreek(D30,$N$18)</f>
        <v>31.194101044117424</v>
      </c>
      <c r="Q30" s="45">
        <f>_xll.qlGetOptionBSMGreek(B30,$Q$18)</f>
        <v>-12.926695396556548</v>
      </c>
      <c r="R30" s="46">
        <f>_xll.qlGetOptionBSMGreek(C30,$Q$18)</f>
        <v>-10.718755889502903</v>
      </c>
      <c r="S30" s="47">
        <f>_xll.qlGetOptionBSMGreek(D30,$Q$18)</f>
        <v>-9.7046853272398081</v>
      </c>
      <c r="T30" s="59">
        <f>_xll.qlGetOptionBSMGreek(B30,$T$18)</f>
        <v>15.538808238517511</v>
      </c>
      <c r="U30" s="60">
        <f>_xll.qlGetOptionBSMGreek(C30,$T$18)</f>
        <v>31.975496897781575</v>
      </c>
      <c r="V30" s="61">
        <f>_xll.qlGetOptionBSMGreek(D30,$T$18)</f>
        <v>48.570435892100051</v>
      </c>
    </row>
    <row r="31" spans="1:22" x14ac:dyDescent="0.25">
      <c r="A31" s="31">
        <v>105</v>
      </c>
      <c r="B31" s="36" t="str">
        <f>_xll.qlEuropeanOptionBlackScholes(B$19&amp;"_"&amp;$A31,$B$9,$B$2,$A31,B$19,$B$4,$D$4,$D$3)</f>
        <v>OPTION@42147_105#23:01:13</v>
      </c>
      <c r="C31" s="37" t="str">
        <f>_xll.qlEuropeanOptionBlackScholes(C$19&amp;"_"&amp;$A31,$B$9,$B$2,$A31,C$19,$B$4,$D$4,$D$3)</f>
        <v>OPTION@42247_105#23:01:13</v>
      </c>
      <c r="D31" s="38" t="str">
        <f>_xll.qlEuropeanOptionBlackScholes(D$19&amp;"_"&amp;$A31,$B$9,$B$2,$A31,D$19,$B$4,$D$4,$D$3)</f>
        <v>OPTION@42347_105#23:01:13</v>
      </c>
      <c r="E31" s="45">
        <f>_xll.qlGetOptionBSMGreek(B31,$E$18)</f>
        <v>3.2260930891388537</v>
      </c>
      <c r="F31" s="46">
        <f>_xll.qlGetOptionBSMGreek(C31,$E$18)</f>
        <v>6.1873022674253413</v>
      </c>
      <c r="G31" s="47">
        <f>_xll.qlGetOptionBSMGreek(D31,$E$18)</f>
        <v>8.8674192398968721</v>
      </c>
      <c r="H31" s="59">
        <f>_xll.qlGetOptionBSMGreek(B31,$H$18)</f>
        <v>0.43958832724087621</v>
      </c>
      <c r="I31" s="60">
        <f>_xll.qlGetOptionBSMGreek(C31,$H$18)</f>
        <v>0.54561118762123428</v>
      </c>
      <c r="J31" s="61">
        <f>_xll.qlGetOptionBSMGreek(D31,$H$18)</f>
        <v>0.60829346478987156</v>
      </c>
      <c r="K31" s="45">
        <f>_xll.qlGetOptionBSMGreek(B31,$K$18)</f>
        <v>3.7671132108679478E-2</v>
      </c>
      <c r="L31" s="46">
        <f>_xll.qlGetOptionBSMGreek(C31,$K$18)</f>
        <v>2.6770756557666687E-2</v>
      </c>
      <c r="M31" s="47">
        <f>_xll.qlGetOptionBSMGreek(D31,$K$18)</f>
        <v>2.1186497397774371E-2</v>
      </c>
      <c r="N31" s="59">
        <f>_xll.qlGetOptionBSMGreek(B31,$N$18)</f>
        <v>20.641716223933969</v>
      </c>
      <c r="O31" s="60">
        <f>_xll.qlGetOptionBSMGreek(C31,$N$18)</f>
        <v>29.337815405662116</v>
      </c>
      <c r="P31" s="61">
        <f>_xll.qlGetOptionBSMGreek(D31,$N$18)</f>
        <v>34.82711901004005</v>
      </c>
      <c r="Q31" s="45">
        <f>_xll.qlGetOptionBSMGreek(B31,$Q$18)</f>
        <v>-11.607500385230777</v>
      </c>
      <c r="R31" s="46">
        <f>_xll.qlGetOptionBSMGreek(C31,$Q$18)</f>
        <v>-10.191532961003144</v>
      </c>
      <c r="S31" s="47">
        <f>_xll.qlGetOptionBSMGreek(D31,$Q$18)</f>
        <v>-9.4334922034639099</v>
      </c>
      <c r="T31" s="59">
        <f>_xll.qlGetOptionBSMGreek(B31,$T$18)</f>
        <v>11.159654694506491</v>
      </c>
      <c r="U31" s="60">
        <f>_xll.qlGetOptionBSMGreek(C31,$T$18)</f>
        <v>26.506200819012683</v>
      </c>
      <c r="V31" s="61">
        <f>_xll.qlGetOptionBSMGreek(D31,$T$18)</f>
        <v>42.70843334719747</v>
      </c>
    </row>
    <row r="32" spans="1:22" x14ac:dyDescent="0.25">
      <c r="A32" s="31">
        <v>110</v>
      </c>
      <c r="B32" s="36" t="str">
        <f>_xll.qlEuropeanOptionBlackScholes(B$19&amp;"_"&amp;$A32,$B$9,$B$2,$A32,B$19,$B$4,$D$4,$D$3)</f>
        <v>OPTION@42147_110#23:01:13</v>
      </c>
      <c r="C32" s="37" t="str">
        <f>_xll.qlEuropeanOptionBlackScholes(C$19&amp;"_"&amp;$A32,$B$9,$B$2,$A32,C$19,$B$4,$D$4,$D$3)</f>
        <v>OPTION@42247_110#23:01:13</v>
      </c>
      <c r="D32" s="38" t="str">
        <f>_xll.qlEuropeanOptionBlackScholes(D$19&amp;"_"&amp;$A32,$B$9,$B$2,$A32,D$19,$B$4,$D$4,$D$3)</f>
        <v>OPTION@42347_110#23:01:13</v>
      </c>
      <c r="E32" s="45">
        <f>_xll.qlGetOptionBSMGreek(B32,$E$18)</f>
        <v>1.684946662730552</v>
      </c>
      <c r="F32" s="46">
        <f>_xll.qlGetOptionBSMGreek(C32,$E$18)</f>
        <v>4.1791212363042405</v>
      </c>
      <c r="G32" s="47">
        <f>_xll.qlGetOptionBSMGreek(D32,$E$18)</f>
        <v>6.6301222597669645</v>
      </c>
      <c r="H32" s="59">
        <f>_xll.qlGetOptionBSMGreek(B32,$H$18)</f>
        <v>0.27545573648582899</v>
      </c>
      <c r="I32" s="60">
        <f>_xll.qlGetOptionBSMGreek(C32,$H$18)</f>
        <v>0.42087915976463985</v>
      </c>
      <c r="J32" s="61">
        <f>_xll.qlGetOptionBSMGreek(D32,$H$18)</f>
        <v>0.50730422413760445</v>
      </c>
      <c r="K32" s="45">
        <f>_xll.qlGetOptionBSMGreek(B32,$K$18)</f>
        <v>3.1899956339162323E-2</v>
      </c>
      <c r="L32" s="46">
        <f>_xll.qlGetOptionBSMGreek(C32,$K$18)</f>
        <v>2.6415353821696224E-2</v>
      </c>
      <c r="M32" s="47">
        <f>_xll.qlGetOptionBSMGreek(D32,$K$18)</f>
        <v>2.1998500318131661E-2</v>
      </c>
      <c r="N32" s="59">
        <f>_xll.qlGetOptionBSMGreek(B32,$N$18)</f>
        <v>17.479428131047868</v>
      </c>
      <c r="O32" s="60">
        <f>_xll.qlGetOptionBSMGreek(C32,$N$18)</f>
        <v>28.948332955283526</v>
      </c>
      <c r="P32" s="61">
        <f>_xll.qlGetOptionBSMGreek(D32,$N$18)</f>
        <v>36.161918331175329</v>
      </c>
      <c r="Q32" s="45">
        <f>_xll.qlGetOptionBSMGreek(B32,$Q$18)</f>
        <v>-8.9660539664177019</v>
      </c>
      <c r="R32" s="46">
        <f>_xll.qlGetOptionBSMGreek(C32,$Q$18)</f>
        <v>-9.07395023835522</v>
      </c>
      <c r="S32" s="47">
        <f>_xll.qlGetOptionBSMGreek(D32,$Q$18)</f>
        <v>-8.8097300790256874</v>
      </c>
      <c r="T32" s="59">
        <f>_xll.qlGetOptionBSMGreek(B32,$T$18)</f>
        <v>7.08510328379516</v>
      </c>
      <c r="U32" s="60">
        <f>_xll.qlGetOptionBSMGreek(C32,$T$18)</f>
        <v>20.77194232337521</v>
      </c>
      <c r="V32" s="61">
        <f>_xll.qlGetOptionBSMGreek(D32,$T$18)</f>
        <v>36.246822044378213</v>
      </c>
    </row>
    <row r="33" spans="1:22" x14ac:dyDescent="0.25">
      <c r="A33" s="31">
        <v>115</v>
      </c>
      <c r="B33" s="36" t="str">
        <f>_xll.qlEuropeanOptionBlackScholes(B$19&amp;"_"&amp;$A33,$B$9,$B$2,$A33,B$19,$B$4,$D$4,$D$3)</f>
        <v>OPTION@42147_115#23:01:13</v>
      </c>
      <c r="C33" s="37" t="str">
        <f>_xll.qlEuropeanOptionBlackScholes(C$19&amp;"_"&amp;$A33,$B$9,$B$2,$A33,C$19,$B$4,$D$4,$D$3)</f>
        <v>OPTION@42247_115#23:01:13</v>
      </c>
      <c r="D33" s="38" t="str">
        <f>_xll.qlEuropeanOptionBlackScholes(D$19&amp;"_"&amp;$A33,$B$9,$B$2,$A33,D$19,$B$4,$D$4,$D$3)</f>
        <v>OPTION@42347_115#23:01:13</v>
      </c>
      <c r="E33" s="45">
        <f>_xll.qlGetOptionBSMGreek(B33,$E$18)</f>
        <v>0.80002507579832705</v>
      </c>
      <c r="F33" s="46">
        <f>_xll.qlGetOptionBSMGreek(C33,$E$18)</f>
        <v>2.713795890670172</v>
      </c>
      <c r="G33" s="47">
        <f>_xll.qlGetOptionBSMGreek(D33,$E$18)</f>
        <v>4.8453948840465699</v>
      </c>
      <c r="H33" s="59">
        <f>_xll.qlGetOptionBSMGreek(B33,$H$18)</f>
        <v>0.153622546415983</v>
      </c>
      <c r="I33" s="60">
        <f>_xll.qlGetOptionBSMGreek(C33,$H$18)</f>
        <v>0.30857274289952735</v>
      </c>
      <c r="J33" s="61">
        <f>_xll.qlGetOptionBSMGreek(D33,$H$18)</f>
        <v>0.41027124781720281</v>
      </c>
      <c r="K33" s="45">
        <f>_xll.qlGetOptionBSMGreek(B33,$K$18)</f>
        <v>2.2628437577600548E-2</v>
      </c>
      <c r="L33" s="46">
        <f>_xll.qlGetOptionBSMGreek(C33,$K$18)</f>
        <v>2.378189212809163E-2</v>
      </c>
      <c r="M33" s="47">
        <f>_xll.qlGetOptionBSMGreek(D33,$K$18)</f>
        <v>2.1443296238233996E-2</v>
      </c>
      <c r="N33" s="59">
        <f>_xll.qlGetOptionBSMGreek(B33,$N$18)</f>
        <v>12.399143878137286</v>
      </c>
      <c r="O33" s="60">
        <f>_xll.qlGetOptionBSMGreek(C33,$N$18)</f>
        <v>26.062347537634665</v>
      </c>
      <c r="P33" s="61">
        <f>_xll.qlGetOptionBSMGreek(D33,$N$18)</f>
        <v>35.249254090247682</v>
      </c>
      <c r="Q33" s="45">
        <f>_xll.qlGetOptionBSMGreek(B33,$Q$18)</f>
        <v>-5.9819104721001093</v>
      </c>
      <c r="R33" s="46">
        <f>_xll.qlGetOptionBSMGreek(C33,$Q$18)</f>
        <v>-7.5707262655465817</v>
      </c>
      <c r="S33" s="47">
        <f>_xll.qlGetOptionBSMGreek(D33,$Q$18)</f>
        <v>-7.906832237414176</v>
      </c>
      <c r="T33" s="59">
        <f>_xll.qlGetOptionBSMGreek(B33,$T$18)</f>
        <v>3.9896519358355955</v>
      </c>
      <c r="U33" s="60">
        <f>_xll.qlGetOptionBSMGreek(C33,$T$18)</f>
        <v>15.421084054401414</v>
      </c>
      <c r="V33" s="61">
        <f>_xll.qlGetOptionBSMGreek(D33,$T$18)</f>
        <v>29.73840813507433</v>
      </c>
    </row>
    <row r="34" spans="1:22" x14ac:dyDescent="0.25">
      <c r="A34" s="31">
        <v>120</v>
      </c>
      <c r="B34" s="36" t="str">
        <f>_xll.qlEuropeanOptionBlackScholes(B$19&amp;"_"&amp;$A34,$B$9,$B$2,$A34,B$19,$B$4,$D$4,$D$3)</f>
        <v>OPTION@42147_120#23:01:13</v>
      </c>
      <c r="C34" s="37" t="str">
        <f>_xll.qlEuropeanOptionBlackScholes(C$19&amp;"_"&amp;$A34,$B$9,$B$2,$A34,C$19,$B$4,$D$4,$D$3)</f>
        <v>OPTION@42247_120#23:01:13</v>
      </c>
      <c r="D34" s="38" t="str">
        <f>_xll.qlEuropeanOptionBlackScholes(D$19&amp;"_"&amp;$A34,$B$9,$B$2,$A34,D$19,$B$4,$D$4,$D$3)</f>
        <v>OPTION@42347_120#23:01:13</v>
      </c>
      <c r="E34" s="45">
        <f>_xll.qlGetOptionBSMGreek(B34,$E$18)</f>
        <v>0.34664413901543645</v>
      </c>
      <c r="F34" s="46">
        <f>_xll.qlGetOptionBSMGreek(C34,$E$18)</f>
        <v>1.6972109904030241</v>
      </c>
      <c r="G34" s="47">
        <f>_xll.qlGetOptionBSMGreek(D34,$E$18)</f>
        <v>3.4649598715028551</v>
      </c>
      <c r="H34" s="59">
        <f>_xll.qlGetOptionBSMGreek(B34,$H$18)</f>
        <v>7.6707850220206833E-2</v>
      </c>
      <c r="I34" s="60">
        <f>_xll.qlGetOptionBSMGreek(C34,$H$18)</f>
        <v>0.21553137162652122</v>
      </c>
      <c r="J34" s="61">
        <f>_xll.qlGetOptionBSMGreek(D34,$H$18)</f>
        <v>0.32219517212117865</v>
      </c>
      <c r="K34" s="45">
        <f>_xll.qlGetOptionBSMGreek(B34,$K$18)</f>
        <v>1.3755932503804115E-2</v>
      </c>
      <c r="L34" s="46">
        <f>_xll.qlGetOptionBSMGreek(C34,$K$18)</f>
        <v>1.9764655427412021E-2</v>
      </c>
      <c r="M34" s="47">
        <f>_xll.qlGetOptionBSMGreek(D34,$K$18)</f>
        <v>1.977896275845074E-2</v>
      </c>
      <c r="N34" s="59">
        <f>_xll.qlGetOptionBSMGreek(B34,$N$18)</f>
        <v>7.5374972623584009</v>
      </c>
      <c r="O34" s="60">
        <f>_xll.qlGetOptionBSMGreek(C34,$N$18)</f>
        <v>21.659896358807689</v>
      </c>
      <c r="P34" s="61">
        <f>_xll.qlGetOptionBSMGreek(D34,$N$18)</f>
        <v>32.513363438549163</v>
      </c>
      <c r="Q34" s="45">
        <f>_xll.qlGetOptionBSMGreek(B34,$Q$18)</f>
        <v>-3.4836005890613491</v>
      </c>
      <c r="R34" s="46">
        <f>_xll.qlGetOptionBSMGreek(C34,$Q$18)</f>
        <v>-5.9385237027073146</v>
      </c>
      <c r="S34" s="47">
        <f>_xll.qlGetOptionBSMGreek(D34,$Q$18)</f>
        <v>-6.8312482857516539</v>
      </c>
      <c r="T34" s="59">
        <f>_xll.qlGetOptionBSMGreek(B34,$T$18)</f>
        <v>2.0066139405493848</v>
      </c>
      <c r="U34" s="60">
        <f>_xll.qlGetOptionBSMGreek(C34,$T$18)</f>
        <v>10.879959546437862</v>
      </c>
      <c r="V34" s="61">
        <f>_xll.qlGetOptionBSMGreek(D34,$T$18)</f>
        <v>23.633882745710945</v>
      </c>
    </row>
    <row r="35" spans="1:22" x14ac:dyDescent="0.25">
      <c r="A35" s="31">
        <v>125</v>
      </c>
      <c r="B35" s="36" t="str">
        <f>_xll.qlEuropeanOptionBlackScholes(B$19&amp;"_"&amp;$A35,$B$9,$B$2,$A35,B$19,$B$4,$D$4,$D$3)</f>
        <v>OPTION@42147_125#23:01:13</v>
      </c>
      <c r="C35" s="37" t="str">
        <f>_xll.qlEuropeanOptionBlackScholes(C$19&amp;"_"&amp;$A35,$B$9,$B$2,$A35,C$19,$B$4,$D$4,$D$3)</f>
        <v>OPTION@42247_125#23:01:13</v>
      </c>
      <c r="D35" s="38" t="str">
        <f>_xll.qlEuropeanOptionBlackScholes(D$19&amp;"_"&amp;$A35,$B$9,$B$2,$A35,D$19,$B$4,$D$4,$D$3)</f>
        <v>OPTION@42347_125#23:01:13</v>
      </c>
      <c r="E35" s="45">
        <f>_xll.qlGetOptionBSMGreek(B35,$E$18)</f>
        <v>0.13781699652911444</v>
      </c>
      <c r="F35" s="46">
        <f>_xll.qlGetOptionBSMGreek(C35,$E$18)</f>
        <v>1.0244937938479619</v>
      </c>
      <c r="G35" s="47">
        <f>_xll.qlGetOptionBSMGreek(D35,$E$18)</f>
        <v>2.4276435369635814</v>
      </c>
      <c r="H35" s="59">
        <f>_xll.qlGetOptionBSMGreek(B35,$H$18)</f>
        <v>3.4568655196932072E-2</v>
      </c>
      <c r="I35" s="60">
        <f>_xll.qlGetOptionBSMGreek(C35,$H$18)</f>
        <v>0.14386563526652577</v>
      </c>
      <c r="J35" s="61">
        <f>_xll.qlGetOptionBSMGreek(D35,$H$18)</f>
        <v>0.24613345477045323</v>
      </c>
      <c r="K35" s="45">
        <f>_xll.qlGetOptionBSMGreek(B35,$K$18)</f>
        <v>7.3064387976447967E-3</v>
      </c>
      <c r="L35" s="46">
        <f>_xll.qlGetOptionBSMGreek(C35,$K$18)</f>
        <v>1.5314056853435537E-2</v>
      </c>
      <c r="M35" s="47">
        <f>_xll.qlGetOptionBSMGreek(D35,$K$18)</f>
        <v>1.7380660834570641E-2</v>
      </c>
      <c r="N35" s="59">
        <f>_xll.qlGetOptionBSMGreek(B35,$N$18)</f>
        <v>4.003528108298533</v>
      </c>
      <c r="O35" s="60">
        <f>_xll.qlGetOptionBSMGreek(C35,$N$18)</f>
        <v>16.782528058559492</v>
      </c>
      <c r="P35" s="61">
        <f>_xll.qlGetOptionBSMGreek(D35,$N$18)</f>
        <v>28.570949317102404</v>
      </c>
      <c r="Q35" s="45">
        <f>_xll.qlGetOptionBSMGreek(B35,$Q$18)</f>
        <v>-1.7931926118453692</v>
      </c>
      <c r="R35" s="46">
        <f>_xll.qlGetOptionBSMGreek(C35,$Q$18)</f>
        <v>-4.399018343967569</v>
      </c>
      <c r="S35" s="47">
        <f>_xll.qlGetOptionBSMGreek(D35,$Q$18)</f>
        <v>-5.6947023609223066</v>
      </c>
      <c r="T35" s="59">
        <f>_xll.qlGetOptionBSMGreek(B35,$T$18)</f>
        <v>0.90932836251071014</v>
      </c>
      <c r="U35" s="60">
        <f>_xll.qlGetOptionBSMGreek(C35,$T$18)</f>
        <v>7.3216820453724081</v>
      </c>
      <c r="V35" s="61">
        <f>_xll.qlGetOptionBSMGreek(D35,$T$18)</f>
        <v>18.234823512395941</v>
      </c>
    </row>
    <row r="36" spans="1:22" x14ac:dyDescent="0.25">
      <c r="A36" s="31">
        <v>130</v>
      </c>
      <c r="B36" s="36" t="str">
        <f>_xll.qlEuropeanOptionBlackScholes(B$19&amp;"_"&amp;$A36,$B$9,$B$2,$A36,B$19,$B$4,$D$4,$D$3)</f>
        <v>OPTION@42147_130#23:01:13</v>
      </c>
      <c r="C36" s="37" t="str">
        <f>_xll.qlEuropeanOptionBlackScholes(C$19&amp;"_"&amp;$A36,$B$9,$B$2,$A36,C$19,$B$4,$D$4,$D$3)</f>
        <v>OPTION@42247_130#23:01:13</v>
      </c>
      <c r="D36" s="38" t="str">
        <f>_xll.qlEuropeanOptionBlackScholes(D$19&amp;"_"&amp;$A36,$B$9,$B$2,$A36,D$19,$B$4,$D$4,$D$3)</f>
        <v>OPTION@42347_130#23:01:13</v>
      </c>
      <c r="E36" s="45">
        <f>_xll.qlGetOptionBSMGreek(B36,$E$18)</f>
        <v>5.0594239648503285E-2</v>
      </c>
      <c r="F36" s="46">
        <f>_xll.qlGetOptionBSMGreek(C36,$E$18)</f>
        <v>0.59834352166328109</v>
      </c>
      <c r="G36" s="47">
        <f>_xll.qlGetOptionBSMGreek(D36,$E$18)</f>
        <v>1.6687382403625217</v>
      </c>
      <c r="H36" s="59">
        <f>_xll.qlGetOptionBSMGreek(B36,$H$18)</f>
        <v>1.4183372794893422E-2</v>
      </c>
      <c r="I36" s="60">
        <f>_xll.qlGetOptionBSMGreek(C36,$H$18)</f>
        <v>9.2083587476748052E-2</v>
      </c>
      <c r="J36" s="61">
        <f>_xll.qlGetOptionBSMGreek(D36,$H$18)</f>
        <v>0.18325893686850186</v>
      </c>
      <c r="K36" s="45">
        <f>_xll.qlGetOptionBSMGreek(B36,$K$18)</f>
        <v>3.4474284429524705E-3</v>
      </c>
      <c r="L36" s="46">
        <f>_xll.qlGetOptionBSMGreek(C36,$K$18)</f>
        <v>1.115668108404287E-2</v>
      </c>
      <c r="M36" s="47">
        <f>_xll.qlGetOptionBSMGreek(D36,$K$18)</f>
        <v>1.4635114796040641E-2</v>
      </c>
      <c r="N36" s="59">
        <f>_xll.qlGetOptionBSMGreek(B36,$N$18)</f>
        <v>1.8890018865493059</v>
      </c>
      <c r="O36" s="60">
        <f>_xll.qlGetOptionBSMGreek(C36,$N$18)</f>
        <v>12.226499818129163</v>
      </c>
      <c r="P36" s="61">
        <f>_xll.qlGetOptionBSMGreek(D36,$N$18)</f>
        <v>24.057722952395597</v>
      </c>
      <c r="Q36" s="45">
        <f>_xll.qlGetOptionBSMGreek(B36,$Q$18)</f>
        <v>-0.82625999257457827</v>
      </c>
      <c r="R36" s="46">
        <f>_xll.qlGetOptionBSMGreek(C36,$Q$18)</f>
        <v>-3.0923377394097264</v>
      </c>
      <c r="S36" s="47">
        <f>_xll.qlGetOptionBSMGreek(D36,$Q$18)</f>
        <v>-4.5927385038568973</v>
      </c>
      <c r="T36" s="59">
        <f>_xll.qlGetOptionBSMGreek(B36,$T$18)</f>
        <v>0.37472412050433923</v>
      </c>
      <c r="U36" s="60">
        <f>_xll.qlGetOptionBSMGreek(C36,$T$18)</f>
        <v>4.7178165621980908</v>
      </c>
      <c r="V36" s="61">
        <f>_xll.qlGetOptionBSMGreek(D36,$T$18)</f>
        <v>13.690812695743288</v>
      </c>
    </row>
    <row r="37" spans="1:22" x14ac:dyDescent="0.25">
      <c r="A37" s="31">
        <v>135</v>
      </c>
      <c r="B37" s="36" t="str">
        <f>_xll.qlEuropeanOptionBlackScholes(B$19&amp;"_"&amp;$A37,$B$9,$B$2,$A37,B$19,$B$4,$D$4,$D$3)</f>
        <v>OPTION@42147_135#23:01:13</v>
      </c>
      <c r="C37" s="37" t="str">
        <f>_xll.qlEuropeanOptionBlackScholes(C$19&amp;"_"&amp;$A37,$B$9,$B$2,$A37,C$19,$B$4,$D$4,$D$3)</f>
        <v>OPTION@42247_135#23:01:13</v>
      </c>
      <c r="D37" s="38" t="str">
        <f>_xll.qlEuropeanOptionBlackScholes(D$19&amp;"_"&amp;$A37,$B$9,$B$2,$A37,D$19,$B$4,$D$4,$D$3)</f>
        <v>OPTION@42347_135#23:01:13</v>
      </c>
      <c r="E37" s="45">
        <f>_xll.qlGetOptionBSMGreek(B37,$E$18)</f>
        <v>1.7264034417595383E-2</v>
      </c>
      <c r="F37" s="46">
        <f>_xll.qlGetOptionBSMGreek(C37,$E$18)</f>
        <v>0.33896389381536246</v>
      </c>
      <c r="G37" s="47">
        <f>_xll.qlGetOptionBSMGreek(D37,$E$18)</f>
        <v>1.1269966693137867</v>
      </c>
      <c r="H37" s="59">
        <f>_xll.qlGetOptionBSMGreek(B37,$H$18)</f>
        <v>5.3447181072747152E-3</v>
      </c>
      <c r="I37" s="60">
        <f>_xll.qlGetOptionBSMGreek(C37,$H$18)</f>
        <v>5.6715864135296883E-2</v>
      </c>
      <c r="J37" s="61">
        <f>_xll.qlGetOptionBSMGreek(D37,$H$18)</f>
        <v>0.13325018268780464</v>
      </c>
      <c r="K37" s="45">
        <f>_xll.qlGetOptionBSMGreek(B37,$K$18)</f>
        <v>1.4657001515255936E-3</v>
      </c>
      <c r="L37" s="46">
        <f>_xll.qlGetOptionBSMGreek(C37,$K$18)</f>
        <v>7.6983132573977073E-3</v>
      </c>
      <c r="M37" s="47">
        <f>_xll.qlGetOptionBSMGreek(D37,$K$18)</f>
        <v>1.1867527765623827E-2</v>
      </c>
      <c r="N37" s="59">
        <f>_xll.qlGetOptionBSMGreek(B37,$N$18)</f>
        <v>0.80312337069895257</v>
      </c>
      <c r="O37" s="60">
        <f>_xll.qlGetOptionBSMGreek(C37,$N$18)</f>
        <v>8.4365076793399307</v>
      </c>
      <c r="P37" s="61">
        <f>_xll.qlGetOptionBSMGreek(D37,$N$18)</f>
        <v>19.508264820203543</v>
      </c>
      <c r="Q37" s="45">
        <f>_xll.qlGetOptionBSMGreek(B37,$Q$18)</f>
        <v>-0.34486080793610641</v>
      </c>
      <c r="R37" s="46">
        <f>_xll.qlGetOptionBSMGreek(C37,$Q$18)</f>
        <v>-2.072924903450974</v>
      </c>
      <c r="S37" s="47">
        <f>_xll.qlGetOptionBSMGreek(D37,$Q$18)</f>
        <v>-3.5933077130714355</v>
      </c>
      <c r="T37" s="59">
        <f>_xll.qlGetOptionBSMGreek(B37,$T$18)</f>
        <v>0.14170076063284304</v>
      </c>
      <c r="U37" s="60">
        <f>_xll.qlGetOptionBSMGreek(C37,$T$18)</f>
        <v>2.921984942309229</v>
      </c>
      <c r="V37" s="61">
        <f>_xll.qlGetOptionBSMGreek(D37,$T$18)</f>
        <v>10.025771177643826</v>
      </c>
    </row>
    <row r="38" spans="1:22" x14ac:dyDescent="0.25">
      <c r="A38" s="31">
        <v>140</v>
      </c>
      <c r="B38" s="36" t="str">
        <f>_xll.qlEuropeanOptionBlackScholes(B$19&amp;"_"&amp;$A38,$B$9,$B$2,$A38,B$19,$B$4,$D$4,$D$3)</f>
        <v>OPTION@42147_140#23:01:13</v>
      </c>
      <c r="C38" s="37" t="str">
        <f>_xll.qlEuropeanOptionBlackScholes(C$19&amp;"_"&amp;$A38,$B$9,$B$2,$A38,C$19,$B$4,$D$4,$D$3)</f>
        <v>OPTION@42247_140#23:01:13</v>
      </c>
      <c r="D38" s="38" t="str">
        <f>_xll.qlEuropeanOptionBlackScholes(D$19&amp;"_"&amp;$A38,$B$9,$B$2,$A38,D$19,$B$4,$D$4,$D$3)</f>
        <v>OPTION@42347_140#23:01:13</v>
      </c>
      <c r="E38" s="45">
        <f>_xll.qlGetOptionBSMGreek(B38,$E$18)</f>
        <v>5.5113822029356175E-3</v>
      </c>
      <c r="F38" s="46">
        <f>_xll.qlGetOptionBSMGreek(C38,$E$18)</f>
        <v>0.18672749806424979</v>
      </c>
      <c r="G38" s="47">
        <f>_xll.qlGetOptionBSMGreek(D38,$E$18)</f>
        <v>0.74885680202003113</v>
      </c>
      <c r="H38" s="59">
        <f>_xll.qlGetOptionBSMGreek(B38,$H$18)</f>
        <v>1.865264706418783E-3</v>
      </c>
      <c r="I38" s="60">
        <f>_xll.qlGetOptionBSMGreek(C38,$H$18)</f>
        <v>3.3729410629354875E-2</v>
      </c>
      <c r="J38" s="61">
        <f>_xll.qlGetOptionBSMGreek(D38,$H$18)</f>
        <v>9.4805580478882032E-2</v>
      </c>
      <c r="K38" s="45">
        <f>_xll.qlGetOptionBSMGreek(B38,$K$18)</f>
        <v>5.6846288592867292E-4</v>
      </c>
      <c r="L38" s="46">
        <f>_xll.qlGetOptionBSMGreek(C38,$K$18)</f>
        <v>5.0630879494794716E-3</v>
      </c>
      <c r="M38" s="47">
        <f>_xll.qlGetOptionBSMGreek(D38,$K$18)</f>
        <v>9.3075301513786107E-3</v>
      </c>
      <c r="N38" s="59">
        <f>_xll.qlGetOptionBSMGreek(B38,$N$18)</f>
        <v>0.31148651283762852</v>
      </c>
      <c r="O38" s="60">
        <f>_xll.qlGetOptionBSMGreek(C38,$N$18)</f>
        <v>5.54858953367612</v>
      </c>
      <c r="P38" s="61">
        <f>_xll.qlGetOptionBSMGreek(D38,$N$18)</f>
        <v>15.300049563910092</v>
      </c>
      <c r="Q38" s="45">
        <f>_xll.qlGetOptionBSMGreek(B38,$Q$18)</f>
        <v>-0.13179408602962889</v>
      </c>
      <c r="R38" s="46">
        <f>_xll.qlGetOptionBSMGreek(C38,$Q$18)</f>
        <v>-1.3312389463830181</v>
      </c>
      <c r="S38" s="47">
        <f>_xll.qlGetOptionBSMGreek(D38,$Q$18)</f>
        <v>-2.7346761548625413</v>
      </c>
      <c r="T38" s="59">
        <f>_xll.qlGetOptionBSMGreek(B38,$T$18)</f>
        <v>4.9593174914778673E-2</v>
      </c>
      <c r="U38" s="60">
        <f>_xll.qlGetOptionBSMGreek(C38,$T$18)</f>
        <v>1.7458704465047845</v>
      </c>
      <c r="V38" s="61">
        <f>_xll.qlGetOptionBSMGreek(D38,$T$18)</f>
        <v>7.176740750028638</v>
      </c>
    </row>
    <row r="39" spans="1:22" x14ac:dyDescent="0.25">
      <c r="A39" s="31">
        <v>145</v>
      </c>
      <c r="B39" s="36" t="str">
        <f>_xll.qlEuropeanOptionBlackScholes(B$19&amp;"_"&amp;$A39,$B$9,$B$2,$A39,B$19,$B$4,$D$4,$D$3)</f>
        <v>OPTION@42147_145#23:01:13</v>
      </c>
      <c r="C39" s="37" t="str">
        <f>_xll.qlEuropeanOptionBlackScholes(C$19&amp;"_"&amp;$A39,$B$9,$B$2,$A39,C$19,$B$4,$D$4,$D$3)</f>
        <v>OPTION@42247_145#23:01:13</v>
      </c>
      <c r="D39" s="38" t="str">
        <f>_xll.qlEuropeanOptionBlackScholes(D$19&amp;"_"&amp;$A39,$B$9,$B$2,$A39,D$19,$B$4,$D$4,$D$3)</f>
        <v>OPTION@42347_145#23:01:13</v>
      </c>
      <c r="E39" s="45">
        <f>_xll.qlGetOptionBSMGreek(B39,$E$18)</f>
        <v>1.6564228184514861E-3</v>
      </c>
      <c r="F39" s="46">
        <f>_xll.qlGetOptionBSMGreek(C39,$E$18)</f>
        <v>0.10027044648536068</v>
      </c>
      <c r="G39" s="47">
        <f>_xll.qlGetOptionBSMGreek(D39,$E$18)</f>
        <v>0.49024139916520848</v>
      </c>
      <c r="H39" s="59">
        <f>_xll.qlGetOptionBSMGreek(B39,$H$18)</f>
        <v>6.0757164341324597E-4</v>
      </c>
      <c r="I39" s="60">
        <f>_xll.qlGetOptionBSMGreek(C39,$H$18)</f>
        <v>1.94315403131959E-2</v>
      </c>
      <c r="J39" s="61">
        <f>_xll.qlGetOptionBSMGreek(D39,$H$18)</f>
        <v>6.6128175019685362E-2</v>
      </c>
      <c r="K39" s="45">
        <f>_xll.qlGetOptionBSMGreek(B39,$K$18)</f>
        <v>2.0328629830316118E-4</v>
      </c>
      <c r="L39" s="46">
        <f>_xll.qlGetOptionBSMGreek(C39,$K$18)</f>
        <v>3.1913792531404212E-3</v>
      </c>
      <c r="M39" s="47">
        <f>_xll.qlGetOptionBSMGreek(D39,$K$18)</f>
        <v>7.0867924794787525E-3</v>
      </c>
      <c r="N39" s="59">
        <f>_xll.qlGetOptionBSMGreek(B39,$N$18)</f>
        <v>0.1113897524948828</v>
      </c>
      <c r="O39" s="60">
        <f>_xll.qlGetOptionBSMGreek(C39,$N$18)</f>
        <v>3.4974019212497756</v>
      </c>
      <c r="P39" s="61">
        <f>_xll.qlGetOptionBSMGreek(D39,$N$18)</f>
        <v>11.649521884074661</v>
      </c>
      <c r="Q39" s="45">
        <f>_xll.qlGetOptionBSMGreek(B39,$Q$18)</f>
        <v>-4.656733381291956E-2</v>
      </c>
      <c r="R39" s="46">
        <f>_xll.qlGetOptionBSMGreek(C39,$Q$18)</f>
        <v>-0.82256420911150718</v>
      </c>
      <c r="S39" s="47">
        <f>_xll.qlGetOptionBSMGreek(D39,$Q$18)</f>
        <v>-2.0296161061760842</v>
      </c>
      <c r="T39" s="59">
        <f>_xll.qlGetOptionBSMGreek(B39,$T$18)</f>
        <v>1.6191983978869319E-2</v>
      </c>
      <c r="U39" s="60">
        <f>_xll.qlGetOptionBSMGreek(C39,$T$18)</f>
        <v>1.0097992245667089</v>
      </c>
      <c r="V39" s="61">
        <f>_xll.qlGetOptionBSMGreek(D39,$T$18)</f>
        <v>5.0322543310712309</v>
      </c>
    </row>
    <row r="40" spans="1:22" ht="15.75" thickBot="1" x14ac:dyDescent="0.3">
      <c r="A40" s="32">
        <v>150</v>
      </c>
      <c r="B40" s="39" t="str">
        <f>_xll.qlEuropeanOptionBlackScholes(B$19&amp;"_"&amp;$A40,$B$9,$B$2,$A40,B$19,$B$4,$D$4,$D$3)</f>
        <v>OPTION@42147_150#23:01:13</v>
      </c>
      <c r="C40" s="40" t="str">
        <f>_xll.qlEuropeanOptionBlackScholes(C$19&amp;"_"&amp;$A40,$B$9,$B$2,$A40,C$19,$B$4,$D$4,$D$3)</f>
        <v>OPTION@42247_150#23:01:13</v>
      </c>
      <c r="D40" s="41" t="str">
        <f>_xll.qlEuropeanOptionBlackScholes(D$19&amp;"_"&amp;$A40,$B$9,$B$2,$A40,D$19,$B$4,$D$4,$D$3)</f>
        <v>OPTION@42347_150#23:01:13</v>
      </c>
      <c r="E40" s="48">
        <f>_xll.qlGetOptionBSMGreek(B40,$E$18)</f>
        <v>4.7143686600829827E-4</v>
      </c>
      <c r="F40" s="49">
        <f>_xll.qlGetOptionBSMGreek(C40,$E$18)</f>
        <v>5.26083626324493E-2</v>
      </c>
      <c r="G40" s="50">
        <f>_xll.qlGetOptionBSMGreek(D40,$E$18)</f>
        <v>0.31660925474539237</v>
      </c>
      <c r="H40" s="62">
        <f>_xll.qlGetOptionBSMGreek(B40,$H$18)</f>
        <v>1.8603157857366722E-4</v>
      </c>
      <c r="I40" s="63">
        <f>_xll.qlGetOptionBSMGreek(C40,$H$18)</f>
        <v>1.087728164097781E-2</v>
      </c>
      <c r="J40" s="64">
        <f>_xll.qlGetOptionBSMGreek(D40,$H$18)</f>
        <v>4.5300590687671477E-2</v>
      </c>
      <c r="K40" s="48">
        <f>_xll.qlGetOptionBSMGreek(B40,$K$18)</f>
        <v>6.7656568446650486E-5</v>
      </c>
      <c r="L40" s="49">
        <f>_xll.qlGetOptionBSMGreek(C40,$K$18)</f>
        <v>1.9371543762694841E-3</v>
      </c>
      <c r="M40" s="50">
        <f>_xll.qlGetOptionBSMGreek(D40,$K$18)</f>
        <v>5.2556953389601068E-3</v>
      </c>
      <c r="N40" s="62">
        <f>_xll.qlGetOptionBSMGreek(B40,$N$18)</f>
        <v>3.7072092299534426E-2</v>
      </c>
      <c r="O40" s="63">
        <f>_xll.qlGetOptionBSMGreek(C40,$N$18)</f>
        <v>2.122908905500803</v>
      </c>
      <c r="P40" s="64">
        <f>_xll.qlGetOptionBSMGreek(D40,$N$18)</f>
        <v>8.6394991873316744</v>
      </c>
      <c r="Q40" s="48">
        <f>_xll.qlGetOptionBSMGreek(B40,$Q$18)</f>
        <v>-1.5344485788465943E-2</v>
      </c>
      <c r="R40" s="49">
        <f>_xll.qlGetOptionBSMGreek(C40,$Q$18)</f>
        <v>-0.49094285540042998</v>
      </c>
      <c r="S40" s="50">
        <f>_xll.qlGetOptionBSMGreek(D40,$Q$18)</f>
        <v>-1.4724840491941977</v>
      </c>
      <c r="T40" s="62">
        <f>_xll.qlGetOptionBSMGreek(B40,$T$18)</f>
        <v>4.9675947921529575E-3</v>
      </c>
      <c r="U40" s="63">
        <f>_xll.qlGetOptionBSMGreek(C40,$T$18)</f>
        <v>0.56718893230976986</v>
      </c>
      <c r="V40" s="64">
        <f>_xll.qlGetOptionBSMGreek(D40,$T$18)</f>
        <v>3.4631094361822674</v>
      </c>
    </row>
  </sheetData>
  <mergeCells count="7">
    <mergeCell ref="T18:V18"/>
    <mergeCell ref="B18:D18"/>
    <mergeCell ref="E18:G18"/>
    <mergeCell ref="H18:J18"/>
    <mergeCell ref="K18:M18"/>
    <mergeCell ref="N18:P18"/>
    <mergeCell ref="Q18:S18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28"/>
  <sheetViews>
    <sheetView tabSelected="1" topLeftCell="C1" workbookViewId="0">
      <selection activeCell="N14" sqref="N14"/>
    </sheetView>
  </sheetViews>
  <sheetFormatPr defaultRowHeight="15" x14ac:dyDescent="0.25"/>
  <cols>
    <col min="1" max="1" width="12.7109375" customWidth="1"/>
    <col min="2" max="2" width="10.140625" bestFit="1" customWidth="1"/>
    <col min="3" max="3" width="10.7109375" customWidth="1"/>
    <col min="4" max="4" width="9.28515625" customWidth="1"/>
    <col min="6" max="6" width="9.28515625" customWidth="1"/>
    <col min="7" max="7" width="11.140625" bestFit="1" customWidth="1"/>
    <col min="9" max="9" width="9.5703125" bestFit="1" customWidth="1"/>
    <col min="12" max="12" width="11.7109375" customWidth="1"/>
    <col min="257" max="257" width="11.28515625" customWidth="1"/>
    <col min="258" max="258" width="10.140625" bestFit="1" customWidth="1"/>
    <col min="259" max="259" width="10.7109375" customWidth="1"/>
    <col min="260" max="260" width="9.28515625" customWidth="1"/>
    <col min="262" max="262" width="9.28515625" customWidth="1"/>
    <col min="263" max="263" width="11.140625" bestFit="1" customWidth="1"/>
    <col min="265" max="265" width="9.5703125" bestFit="1" customWidth="1"/>
    <col min="268" max="268" width="11.7109375" customWidth="1"/>
    <col min="513" max="513" width="11.28515625" customWidth="1"/>
    <col min="514" max="514" width="10.140625" bestFit="1" customWidth="1"/>
    <col min="515" max="515" width="10.7109375" customWidth="1"/>
    <col min="516" max="516" width="9.28515625" customWidth="1"/>
    <col min="518" max="518" width="9.28515625" customWidth="1"/>
    <col min="519" max="519" width="11.140625" bestFit="1" customWidth="1"/>
    <col min="521" max="521" width="9.5703125" bestFit="1" customWidth="1"/>
    <col min="524" max="524" width="11.7109375" customWidth="1"/>
    <col min="769" max="769" width="11.28515625" customWidth="1"/>
    <col min="770" max="770" width="10.140625" bestFit="1" customWidth="1"/>
    <col min="771" max="771" width="10.7109375" customWidth="1"/>
    <col min="772" max="772" width="9.28515625" customWidth="1"/>
    <col min="774" max="774" width="9.28515625" customWidth="1"/>
    <col min="775" max="775" width="11.140625" bestFit="1" customWidth="1"/>
    <col min="777" max="777" width="9.5703125" bestFit="1" customWidth="1"/>
    <col min="780" max="780" width="11.7109375" customWidth="1"/>
    <col min="1025" max="1025" width="11.28515625" customWidth="1"/>
    <col min="1026" max="1026" width="10.140625" bestFit="1" customWidth="1"/>
    <col min="1027" max="1027" width="10.7109375" customWidth="1"/>
    <col min="1028" max="1028" width="9.28515625" customWidth="1"/>
    <col min="1030" max="1030" width="9.28515625" customWidth="1"/>
    <col min="1031" max="1031" width="11.140625" bestFit="1" customWidth="1"/>
    <col min="1033" max="1033" width="9.5703125" bestFit="1" customWidth="1"/>
    <col min="1036" max="1036" width="11.7109375" customWidth="1"/>
    <col min="1281" max="1281" width="11.28515625" customWidth="1"/>
    <col min="1282" max="1282" width="10.140625" bestFit="1" customWidth="1"/>
    <col min="1283" max="1283" width="10.7109375" customWidth="1"/>
    <col min="1284" max="1284" width="9.28515625" customWidth="1"/>
    <col min="1286" max="1286" width="9.28515625" customWidth="1"/>
    <col min="1287" max="1287" width="11.140625" bestFit="1" customWidth="1"/>
    <col min="1289" max="1289" width="9.5703125" bestFit="1" customWidth="1"/>
    <col min="1292" max="1292" width="11.7109375" customWidth="1"/>
    <col min="1537" max="1537" width="11.28515625" customWidth="1"/>
    <col min="1538" max="1538" width="10.140625" bestFit="1" customWidth="1"/>
    <col min="1539" max="1539" width="10.7109375" customWidth="1"/>
    <col min="1540" max="1540" width="9.28515625" customWidth="1"/>
    <col min="1542" max="1542" width="9.28515625" customWidth="1"/>
    <col min="1543" max="1543" width="11.140625" bestFit="1" customWidth="1"/>
    <col min="1545" max="1545" width="9.5703125" bestFit="1" customWidth="1"/>
    <col min="1548" max="1548" width="11.7109375" customWidth="1"/>
    <col min="1793" max="1793" width="11.28515625" customWidth="1"/>
    <col min="1794" max="1794" width="10.140625" bestFit="1" customWidth="1"/>
    <col min="1795" max="1795" width="10.7109375" customWidth="1"/>
    <col min="1796" max="1796" width="9.28515625" customWidth="1"/>
    <col min="1798" max="1798" width="9.28515625" customWidth="1"/>
    <col min="1799" max="1799" width="11.140625" bestFit="1" customWidth="1"/>
    <col min="1801" max="1801" width="9.5703125" bestFit="1" customWidth="1"/>
    <col min="1804" max="1804" width="11.7109375" customWidth="1"/>
    <col min="2049" max="2049" width="11.28515625" customWidth="1"/>
    <col min="2050" max="2050" width="10.140625" bestFit="1" customWidth="1"/>
    <col min="2051" max="2051" width="10.7109375" customWidth="1"/>
    <col min="2052" max="2052" width="9.28515625" customWidth="1"/>
    <col min="2054" max="2054" width="9.28515625" customWidth="1"/>
    <col min="2055" max="2055" width="11.140625" bestFit="1" customWidth="1"/>
    <col min="2057" max="2057" width="9.5703125" bestFit="1" customWidth="1"/>
    <col min="2060" max="2060" width="11.7109375" customWidth="1"/>
    <col min="2305" max="2305" width="11.28515625" customWidth="1"/>
    <col min="2306" max="2306" width="10.140625" bestFit="1" customWidth="1"/>
    <col min="2307" max="2307" width="10.7109375" customWidth="1"/>
    <col min="2308" max="2308" width="9.28515625" customWidth="1"/>
    <col min="2310" max="2310" width="9.28515625" customWidth="1"/>
    <col min="2311" max="2311" width="11.140625" bestFit="1" customWidth="1"/>
    <col min="2313" max="2313" width="9.5703125" bestFit="1" customWidth="1"/>
    <col min="2316" max="2316" width="11.7109375" customWidth="1"/>
    <col min="2561" max="2561" width="11.28515625" customWidth="1"/>
    <col min="2562" max="2562" width="10.140625" bestFit="1" customWidth="1"/>
    <col min="2563" max="2563" width="10.7109375" customWidth="1"/>
    <col min="2564" max="2564" width="9.28515625" customWidth="1"/>
    <col min="2566" max="2566" width="9.28515625" customWidth="1"/>
    <col min="2567" max="2567" width="11.140625" bestFit="1" customWidth="1"/>
    <col min="2569" max="2569" width="9.5703125" bestFit="1" customWidth="1"/>
    <col min="2572" max="2572" width="11.7109375" customWidth="1"/>
    <col min="2817" max="2817" width="11.28515625" customWidth="1"/>
    <col min="2818" max="2818" width="10.140625" bestFit="1" customWidth="1"/>
    <col min="2819" max="2819" width="10.7109375" customWidth="1"/>
    <col min="2820" max="2820" width="9.28515625" customWidth="1"/>
    <col min="2822" max="2822" width="9.28515625" customWidth="1"/>
    <col min="2823" max="2823" width="11.140625" bestFit="1" customWidth="1"/>
    <col min="2825" max="2825" width="9.5703125" bestFit="1" customWidth="1"/>
    <col min="2828" max="2828" width="11.7109375" customWidth="1"/>
    <col min="3073" max="3073" width="11.28515625" customWidth="1"/>
    <col min="3074" max="3074" width="10.140625" bestFit="1" customWidth="1"/>
    <col min="3075" max="3075" width="10.7109375" customWidth="1"/>
    <col min="3076" max="3076" width="9.28515625" customWidth="1"/>
    <col min="3078" max="3078" width="9.28515625" customWidth="1"/>
    <col min="3079" max="3079" width="11.140625" bestFit="1" customWidth="1"/>
    <col min="3081" max="3081" width="9.5703125" bestFit="1" customWidth="1"/>
    <col min="3084" max="3084" width="11.7109375" customWidth="1"/>
    <col min="3329" max="3329" width="11.28515625" customWidth="1"/>
    <col min="3330" max="3330" width="10.140625" bestFit="1" customWidth="1"/>
    <col min="3331" max="3331" width="10.7109375" customWidth="1"/>
    <col min="3332" max="3332" width="9.28515625" customWidth="1"/>
    <col min="3334" max="3334" width="9.28515625" customWidth="1"/>
    <col min="3335" max="3335" width="11.140625" bestFit="1" customWidth="1"/>
    <col min="3337" max="3337" width="9.5703125" bestFit="1" customWidth="1"/>
    <col min="3340" max="3340" width="11.7109375" customWidth="1"/>
    <col min="3585" max="3585" width="11.28515625" customWidth="1"/>
    <col min="3586" max="3586" width="10.140625" bestFit="1" customWidth="1"/>
    <col min="3587" max="3587" width="10.7109375" customWidth="1"/>
    <col min="3588" max="3588" width="9.28515625" customWidth="1"/>
    <col min="3590" max="3590" width="9.28515625" customWidth="1"/>
    <col min="3591" max="3591" width="11.140625" bestFit="1" customWidth="1"/>
    <col min="3593" max="3593" width="9.5703125" bestFit="1" customWidth="1"/>
    <col min="3596" max="3596" width="11.7109375" customWidth="1"/>
    <col min="3841" max="3841" width="11.28515625" customWidth="1"/>
    <col min="3842" max="3842" width="10.140625" bestFit="1" customWidth="1"/>
    <col min="3843" max="3843" width="10.7109375" customWidth="1"/>
    <col min="3844" max="3844" width="9.28515625" customWidth="1"/>
    <col min="3846" max="3846" width="9.28515625" customWidth="1"/>
    <col min="3847" max="3847" width="11.140625" bestFit="1" customWidth="1"/>
    <col min="3849" max="3849" width="9.5703125" bestFit="1" customWidth="1"/>
    <col min="3852" max="3852" width="11.7109375" customWidth="1"/>
    <col min="4097" max="4097" width="11.28515625" customWidth="1"/>
    <col min="4098" max="4098" width="10.140625" bestFit="1" customWidth="1"/>
    <col min="4099" max="4099" width="10.7109375" customWidth="1"/>
    <col min="4100" max="4100" width="9.28515625" customWidth="1"/>
    <col min="4102" max="4102" width="9.28515625" customWidth="1"/>
    <col min="4103" max="4103" width="11.140625" bestFit="1" customWidth="1"/>
    <col min="4105" max="4105" width="9.5703125" bestFit="1" customWidth="1"/>
    <col min="4108" max="4108" width="11.7109375" customWidth="1"/>
    <col min="4353" max="4353" width="11.28515625" customWidth="1"/>
    <col min="4354" max="4354" width="10.140625" bestFit="1" customWidth="1"/>
    <col min="4355" max="4355" width="10.7109375" customWidth="1"/>
    <col min="4356" max="4356" width="9.28515625" customWidth="1"/>
    <col min="4358" max="4358" width="9.28515625" customWidth="1"/>
    <col min="4359" max="4359" width="11.140625" bestFit="1" customWidth="1"/>
    <col min="4361" max="4361" width="9.5703125" bestFit="1" customWidth="1"/>
    <col min="4364" max="4364" width="11.7109375" customWidth="1"/>
    <col min="4609" max="4609" width="11.28515625" customWidth="1"/>
    <col min="4610" max="4610" width="10.140625" bestFit="1" customWidth="1"/>
    <col min="4611" max="4611" width="10.7109375" customWidth="1"/>
    <col min="4612" max="4612" width="9.28515625" customWidth="1"/>
    <col min="4614" max="4614" width="9.28515625" customWidth="1"/>
    <col min="4615" max="4615" width="11.140625" bestFit="1" customWidth="1"/>
    <col min="4617" max="4617" width="9.5703125" bestFit="1" customWidth="1"/>
    <col min="4620" max="4620" width="11.7109375" customWidth="1"/>
    <col min="4865" max="4865" width="11.28515625" customWidth="1"/>
    <col min="4866" max="4866" width="10.140625" bestFit="1" customWidth="1"/>
    <col min="4867" max="4867" width="10.7109375" customWidth="1"/>
    <col min="4868" max="4868" width="9.28515625" customWidth="1"/>
    <col min="4870" max="4870" width="9.28515625" customWidth="1"/>
    <col min="4871" max="4871" width="11.140625" bestFit="1" customWidth="1"/>
    <col min="4873" max="4873" width="9.5703125" bestFit="1" customWidth="1"/>
    <col min="4876" max="4876" width="11.7109375" customWidth="1"/>
    <col min="5121" max="5121" width="11.28515625" customWidth="1"/>
    <col min="5122" max="5122" width="10.140625" bestFit="1" customWidth="1"/>
    <col min="5123" max="5123" width="10.7109375" customWidth="1"/>
    <col min="5124" max="5124" width="9.28515625" customWidth="1"/>
    <col min="5126" max="5126" width="9.28515625" customWidth="1"/>
    <col min="5127" max="5127" width="11.140625" bestFit="1" customWidth="1"/>
    <col min="5129" max="5129" width="9.5703125" bestFit="1" customWidth="1"/>
    <col min="5132" max="5132" width="11.7109375" customWidth="1"/>
    <col min="5377" max="5377" width="11.28515625" customWidth="1"/>
    <col min="5378" max="5378" width="10.140625" bestFit="1" customWidth="1"/>
    <col min="5379" max="5379" width="10.7109375" customWidth="1"/>
    <col min="5380" max="5380" width="9.28515625" customWidth="1"/>
    <col min="5382" max="5382" width="9.28515625" customWidth="1"/>
    <col min="5383" max="5383" width="11.140625" bestFit="1" customWidth="1"/>
    <col min="5385" max="5385" width="9.5703125" bestFit="1" customWidth="1"/>
    <col min="5388" max="5388" width="11.7109375" customWidth="1"/>
    <col min="5633" max="5633" width="11.28515625" customWidth="1"/>
    <col min="5634" max="5634" width="10.140625" bestFit="1" customWidth="1"/>
    <col min="5635" max="5635" width="10.7109375" customWidth="1"/>
    <col min="5636" max="5636" width="9.28515625" customWidth="1"/>
    <col min="5638" max="5638" width="9.28515625" customWidth="1"/>
    <col min="5639" max="5639" width="11.140625" bestFit="1" customWidth="1"/>
    <col min="5641" max="5641" width="9.5703125" bestFit="1" customWidth="1"/>
    <col min="5644" max="5644" width="11.7109375" customWidth="1"/>
    <col min="5889" max="5889" width="11.28515625" customWidth="1"/>
    <col min="5890" max="5890" width="10.140625" bestFit="1" customWidth="1"/>
    <col min="5891" max="5891" width="10.7109375" customWidth="1"/>
    <col min="5892" max="5892" width="9.28515625" customWidth="1"/>
    <col min="5894" max="5894" width="9.28515625" customWidth="1"/>
    <col min="5895" max="5895" width="11.140625" bestFit="1" customWidth="1"/>
    <col min="5897" max="5897" width="9.5703125" bestFit="1" customWidth="1"/>
    <col min="5900" max="5900" width="11.7109375" customWidth="1"/>
    <col min="6145" max="6145" width="11.28515625" customWidth="1"/>
    <col min="6146" max="6146" width="10.140625" bestFit="1" customWidth="1"/>
    <col min="6147" max="6147" width="10.7109375" customWidth="1"/>
    <col min="6148" max="6148" width="9.28515625" customWidth="1"/>
    <col min="6150" max="6150" width="9.28515625" customWidth="1"/>
    <col min="6151" max="6151" width="11.140625" bestFit="1" customWidth="1"/>
    <col min="6153" max="6153" width="9.5703125" bestFit="1" customWidth="1"/>
    <col min="6156" max="6156" width="11.7109375" customWidth="1"/>
    <col min="6401" max="6401" width="11.28515625" customWidth="1"/>
    <col min="6402" max="6402" width="10.140625" bestFit="1" customWidth="1"/>
    <col min="6403" max="6403" width="10.7109375" customWidth="1"/>
    <col min="6404" max="6404" width="9.28515625" customWidth="1"/>
    <col min="6406" max="6406" width="9.28515625" customWidth="1"/>
    <col min="6407" max="6407" width="11.140625" bestFit="1" customWidth="1"/>
    <col min="6409" max="6409" width="9.5703125" bestFit="1" customWidth="1"/>
    <col min="6412" max="6412" width="11.7109375" customWidth="1"/>
    <col min="6657" max="6657" width="11.28515625" customWidth="1"/>
    <col min="6658" max="6658" width="10.140625" bestFit="1" customWidth="1"/>
    <col min="6659" max="6659" width="10.7109375" customWidth="1"/>
    <col min="6660" max="6660" width="9.28515625" customWidth="1"/>
    <col min="6662" max="6662" width="9.28515625" customWidth="1"/>
    <col min="6663" max="6663" width="11.140625" bestFit="1" customWidth="1"/>
    <col min="6665" max="6665" width="9.5703125" bestFit="1" customWidth="1"/>
    <col min="6668" max="6668" width="11.7109375" customWidth="1"/>
    <col min="6913" max="6913" width="11.28515625" customWidth="1"/>
    <col min="6914" max="6914" width="10.140625" bestFit="1" customWidth="1"/>
    <col min="6915" max="6915" width="10.7109375" customWidth="1"/>
    <col min="6916" max="6916" width="9.28515625" customWidth="1"/>
    <col min="6918" max="6918" width="9.28515625" customWidth="1"/>
    <col min="6919" max="6919" width="11.140625" bestFit="1" customWidth="1"/>
    <col min="6921" max="6921" width="9.5703125" bestFit="1" customWidth="1"/>
    <col min="6924" max="6924" width="11.7109375" customWidth="1"/>
    <col min="7169" max="7169" width="11.28515625" customWidth="1"/>
    <col min="7170" max="7170" width="10.140625" bestFit="1" customWidth="1"/>
    <col min="7171" max="7171" width="10.7109375" customWidth="1"/>
    <col min="7172" max="7172" width="9.28515625" customWidth="1"/>
    <col min="7174" max="7174" width="9.28515625" customWidth="1"/>
    <col min="7175" max="7175" width="11.140625" bestFit="1" customWidth="1"/>
    <col min="7177" max="7177" width="9.5703125" bestFit="1" customWidth="1"/>
    <col min="7180" max="7180" width="11.7109375" customWidth="1"/>
    <col min="7425" max="7425" width="11.28515625" customWidth="1"/>
    <col min="7426" max="7426" width="10.140625" bestFit="1" customWidth="1"/>
    <col min="7427" max="7427" width="10.7109375" customWidth="1"/>
    <col min="7428" max="7428" width="9.28515625" customWidth="1"/>
    <col min="7430" max="7430" width="9.28515625" customWidth="1"/>
    <col min="7431" max="7431" width="11.140625" bestFit="1" customWidth="1"/>
    <col min="7433" max="7433" width="9.5703125" bestFit="1" customWidth="1"/>
    <col min="7436" max="7436" width="11.7109375" customWidth="1"/>
    <col min="7681" max="7681" width="11.28515625" customWidth="1"/>
    <col min="7682" max="7682" width="10.140625" bestFit="1" customWidth="1"/>
    <col min="7683" max="7683" width="10.7109375" customWidth="1"/>
    <col min="7684" max="7684" width="9.28515625" customWidth="1"/>
    <col min="7686" max="7686" width="9.28515625" customWidth="1"/>
    <col min="7687" max="7687" width="11.140625" bestFit="1" customWidth="1"/>
    <col min="7689" max="7689" width="9.5703125" bestFit="1" customWidth="1"/>
    <col min="7692" max="7692" width="11.7109375" customWidth="1"/>
    <col min="7937" max="7937" width="11.28515625" customWidth="1"/>
    <col min="7938" max="7938" width="10.140625" bestFit="1" customWidth="1"/>
    <col min="7939" max="7939" width="10.7109375" customWidth="1"/>
    <col min="7940" max="7940" width="9.28515625" customWidth="1"/>
    <col min="7942" max="7942" width="9.28515625" customWidth="1"/>
    <col min="7943" max="7943" width="11.140625" bestFit="1" customWidth="1"/>
    <col min="7945" max="7945" width="9.5703125" bestFit="1" customWidth="1"/>
    <col min="7948" max="7948" width="11.7109375" customWidth="1"/>
    <col min="8193" max="8193" width="11.28515625" customWidth="1"/>
    <col min="8194" max="8194" width="10.140625" bestFit="1" customWidth="1"/>
    <col min="8195" max="8195" width="10.7109375" customWidth="1"/>
    <col min="8196" max="8196" width="9.28515625" customWidth="1"/>
    <col min="8198" max="8198" width="9.28515625" customWidth="1"/>
    <col min="8199" max="8199" width="11.140625" bestFit="1" customWidth="1"/>
    <col min="8201" max="8201" width="9.5703125" bestFit="1" customWidth="1"/>
    <col min="8204" max="8204" width="11.7109375" customWidth="1"/>
    <col min="8449" max="8449" width="11.28515625" customWidth="1"/>
    <col min="8450" max="8450" width="10.140625" bestFit="1" customWidth="1"/>
    <col min="8451" max="8451" width="10.7109375" customWidth="1"/>
    <col min="8452" max="8452" width="9.28515625" customWidth="1"/>
    <col min="8454" max="8454" width="9.28515625" customWidth="1"/>
    <col min="8455" max="8455" width="11.140625" bestFit="1" customWidth="1"/>
    <col min="8457" max="8457" width="9.5703125" bestFit="1" customWidth="1"/>
    <col min="8460" max="8460" width="11.7109375" customWidth="1"/>
    <col min="8705" max="8705" width="11.28515625" customWidth="1"/>
    <col min="8706" max="8706" width="10.140625" bestFit="1" customWidth="1"/>
    <col min="8707" max="8707" width="10.7109375" customWidth="1"/>
    <col min="8708" max="8708" width="9.28515625" customWidth="1"/>
    <col min="8710" max="8710" width="9.28515625" customWidth="1"/>
    <col min="8711" max="8711" width="11.140625" bestFit="1" customWidth="1"/>
    <col min="8713" max="8713" width="9.5703125" bestFit="1" customWidth="1"/>
    <col min="8716" max="8716" width="11.7109375" customWidth="1"/>
    <col min="8961" max="8961" width="11.28515625" customWidth="1"/>
    <col min="8962" max="8962" width="10.140625" bestFit="1" customWidth="1"/>
    <col min="8963" max="8963" width="10.7109375" customWidth="1"/>
    <col min="8964" max="8964" width="9.28515625" customWidth="1"/>
    <col min="8966" max="8966" width="9.28515625" customWidth="1"/>
    <col min="8967" max="8967" width="11.140625" bestFit="1" customWidth="1"/>
    <col min="8969" max="8969" width="9.5703125" bestFit="1" customWidth="1"/>
    <col min="8972" max="8972" width="11.7109375" customWidth="1"/>
    <col min="9217" max="9217" width="11.28515625" customWidth="1"/>
    <col min="9218" max="9218" width="10.140625" bestFit="1" customWidth="1"/>
    <col min="9219" max="9219" width="10.7109375" customWidth="1"/>
    <col min="9220" max="9220" width="9.28515625" customWidth="1"/>
    <col min="9222" max="9222" width="9.28515625" customWidth="1"/>
    <col min="9223" max="9223" width="11.140625" bestFit="1" customWidth="1"/>
    <col min="9225" max="9225" width="9.5703125" bestFit="1" customWidth="1"/>
    <col min="9228" max="9228" width="11.7109375" customWidth="1"/>
    <col min="9473" max="9473" width="11.28515625" customWidth="1"/>
    <col min="9474" max="9474" width="10.140625" bestFit="1" customWidth="1"/>
    <col min="9475" max="9475" width="10.7109375" customWidth="1"/>
    <col min="9476" max="9476" width="9.28515625" customWidth="1"/>
    <col min="9478" max="9478" width="9.28515625" customWidth="1"/>
    <col min="9479" max="9479" width="11.140625" bestFit="1" customWidth="1"/>
    <col min="9481" max="9481" width="9.5703125" bestFit="1" customWidth="1"/>
    <col min="9484" max="9484" width="11.7109375" customWidth="1"/>
    <col min="9729" max="9729" width="11.28515625" customWidth="1"/>
    <col min="9730" max="9730" width="10.140625" bestFit="1" customWidth="1"/>
    <col min="9731" max="9731" width="10.7109375" customWidth="1"/>
    <col min="9732" max="9732" width="9.28515625" customWidth="1"/>
    <col min="9734" max="9734" width="9.28515625" customWidth="1"/>
    <col min="9735" max="9735" width="11.140625" bestFit="1" customWidth="1"/>
    <col min="9737" max="9737" width="9.5703125" bestFit="1" customWidth="1"/>
    <col min="9740" max="9740" width="11.7109375" customWidth="1"/>
    <col min="9985" max="9985" width="11.28515625" customWidth="1"/>
    <col min="9986" max="9986" width="10.140625" bestFit="1" customWidth="1"/>
    <col min="9987" max="9987" width="10.7109375" customWidth="1"/>
    <col min="9988" max="9988" width="9.28515625" customWidth="1"/>
    <col min="9990" max="9990" width="9.28515625" customWidth="1"/>
    <col min="9991" max="9991" width="11.140625" bestFit="1" customWidth="1"/>
    <col min="9993" max="9993" width="9.5703125" bestFit="1" customWidth="1"/>
    <col min="9996" max="9996" width="11.7109375" customWidth="1"/>
    <col min="10241" max="10241" width="11.28515625" customWidth="1"/>
    <col min="10242" max="10242" width="10.140625" bestFit="1" customWidth="1"/>
    <col min="10243" max="10243" width="10.7109375" customWidth="1"/>
    <col min="10244" max="10244" width="9.28515625" customWidth="1"/>
    <col min="10246" max="10246" width="9.28515625" customWidth="1"/>
    <col min="10247" max="10247" width="11.140625" bestFit="1" customWidth="1"/>
    <col min="10249" max="10249" width="9.5703125" bestFit="1" customWidth="1"/>
    <col min="10252" max="10252" width="11.7109375" customWidth="1"/>
    <col min="10497" max="10497" width="11.28515625" customWidth="1"/>
    <col min="10498" max="10498" width="10.140625" bestFit="1" customWidth="1"/>
    <col min="10499" max="10499" width="10.7109375" customWidth="1"/>
    <col min="10500" max="10500" width="9.28515625" customWidth="1"/>
    <col min="10502" max="10502" width="9.28515625" customWidth="1"/>
    <col min="10503" max="10503" width="11.140625" bestFit="1" customWidth="1"/>
    <col min="10505" max="10505" width="9.5703125" bestFit="1" customWidth="1"/>
    <col min="10508" max="10508" width="11.7109375" customWidth="1"/>
    <col min="10753" max="10753" width="11.28515625" customWidth="1"/>
    <col min="10754" max="10754" width="10.140625" bestFit="1" customWidth="1"/>
    <col min="10755" max="10755" width="10.7109375" customWidth="1"/>
    <col min="10756" max="10756" width="9.28515625" customWidth="1"/>
    <col min="10758" max="10758" width="9.28515625" customWidth="1"/>
    <col min="10759" max="10759" width="11.140625" bestFit="1" customWidth="1"/>
    <col min="10761" max="10761" width="9.5703125" bestFit="1" customWidth="1"/>
    <col min="10764" max="10764" width="11.7109375" customWidth="1"/>
    <col min="11009" max="11009" width="11.28515625" customWidth="1"/>
    <col min="11010" max="11010" width="10.140625" bestFit="1" customWidth="1"/>
    <col min="11011" max="11011" width="10.7109375" customWidth="1"/>
    <col min="11012" max="11012" width="9.28515625" customWidth="1"/>
    <col min="11014" max="11014" width="9.28515625" customWidth="1"/>
    <col min="11015" max="11015" width="11.140625" bestFit="1" customWidth="1"/>
    <col min="11017" max="11017" width="9.5703125" bestFit="1" customWidth="1"/>
    <col min="11020" max="11020" width="11.7109375" customWidth="1"/>
    <col min="11265" max="11265" width="11.28515625" customWidth="1"/>
    <col min="11266" max="11266" width="10.140625" bestFit="1" customWidth="1"/>
    <col min="11267" max="11267" width="10.7109375" customWidth="1"/>
    <col min="11268" max="11268" width="9.28515625" customWidth="1"/>
    <col min="11270" max="11270" width="9.28515625" customWidth="1"/>
    <col min="11271" max="11271" width="11.140625" bestFit="1" customWidth="1"/>
    <col min="11273" max="11273" width="9.5703125" bestFit="1" customWidth="1"/>
    <col min="11276" max="11276" width="11.7109375" customWidth="1"/>
    <col min="11521" max="11521" width="11.28515625" customWidth="1"/>
    <col min="11522" max="11522" width="10.140625" bestFit="1" customWidth="1"/>
    <col min="11523" max="11523" width="10.7109375" customWidth="1"/>
    <col min="11524" max="11524" width="9.28515625" customWidth="1"/>
    <col min="11526" max="11526" width="9.28515625" customWidth="1"/>
    <col min="11527" max="11527" width="11.140625" bestFit="1" customWidth="1"/>
    <col min="11529" max="11529" width="9.5703125" bestFit="1" customWidth="1"/>
    <col min="11532" max="11532" width="11.7109375" customWidth="1"/>
    <col min="11777" max="11777" width="11.28515625" customWidth="1"/>
    <col min="11778" max="11778" width="10.140625" bestFit="1" customWidth="1"/>
    <col min="11779" max="11779" width="10.7109375" customWidth="1"/>
    <col min="11780" max="11780" width="9.28515625" customWidth="1"/>
    <col min="11782" max="11782" width="9.28515625" customWidth="1"/>
    <col min="11783" max="11783" width="11.140625" bestFit="1" customWidth="1"/>
    <col min="11785" max="11785" width="9.5703125" bestFit="1" customWidth="1"/>
    <col min="11788" max="11788" width="11.7109375" customWidth="1"/>
    <col min="12033" max="12033" width="11.28515625" customWidth="1"/>
    <col min="12034" max="12034" width="10.140625" bestFit="1" customWidth="1"/>
    <col min="12035" max="12035" width="10.7109375" customWidth="1"/>
    <col min="12036" max="12036" width="9.28515625" customWidth="1"/>
    <col min="12038" max="12038" width="9.28515625" customWidth="1"/>
    <col min="12039" max="12039" width="11.140625" bestFit="1" customWidth="1"/>
    <col min="12041" max="12041" width="9.5703125" bestFit="1" customWidth="1"/>
    <col min="12044" max="12044" width="11.7109375" customWidth="1"/>
    <col min="12289" max="12289" width="11.28515625" customWidth="1"/>
    <col min="12290" max="12290" width="10.140625" bestFit="1" customWidth="1"/>
    <col min="12291" max="12291" width="10.7109375" customWidth="1"/>
    <col min="12292" max="12292" width="9.28515625" customWidth="1"/>
    <col min="12294" max="12294" width="9.28515625" customWidth="1"/>
    <col min="12295" max="12295" width="11.140625" bestFit="1" customWidth="1"/>
    <col min="12297" max="12297" width="9.5703125" bestFit="1" customWidth="1"/>
    <col min="12300" max="12300" width="11.7109375" customWidth="1"/>
    <col min="12545" max="12545" width="11.28515625" customWidth="1"/>
    <col min="12546" max="12546" width="10.140625" bestFit="1" customWidth="1"/>
    <col min="12547" max="12547" width="10.7109375" customWidth="1"/>
    <col min="12548" max="12548" width="9.28515625" customWidth="1"/>
    <col min="12550" max="12550" width="9.28515625" customWidth="1"/>
    <col min="12551" max="12551" width="11.140625" bestFit="1" customWidth="1"/>
    <col min="12553" max="12553" width="9.5703125" bestFit="1" customWidth="1"/>
    <col min="12556" max="12556" width="11.7109375" customWidth="1"/>
    <col min="12801" max="12801" width="11.28515625" customWidth="1"/>
    <col min="12802" max="12802" width="10.140625" bestFit="1" customWidth="1"/>
    <col min="12803" max="12803" width="10.7109375" customWidth="1"/>
    <col min="12804" max="12804" width="9.28515625" customWidth="1"/>
    <col min="12806" max="12806" width="9.28515625" customWidth="1"/>
    <col min="12807" max="12807" width="11.140625" bestFit="1" customWidth="1"/>
    <col min="12809" max="12809" width="9.5703125" bestFit="1" customWidth="1"/>
    <col min="12812" max="12812" width="11.7109375" customWidth="1"/>
    <col min="13057" max="13057" width="11.28515625" customWidth="1"/>
    <col min="13058" max="13058" width="10.140625" bestFit="1" customWidth="1"/>
    <col min="13059" max="13059" width="10.7109375" customWidth="1"/>
    <col min="13060" max="13060" width="9.28515625" customWidth="1"/>
    <col min="13062" max="13062" width="9.28515625" customWidth="1"/>
    <col min="13063" max="13063" width="11.140625" bestFit="1" customWidth="1"/>
    <col min="13065" max="13065" width="9.5703125" bestFit="1" customWidth="1"/>
    <col min="13068" max="13068" width="11.7109375" customWidth="1"/>
    <col min="13313" max="13313" width="11.28515625" customWidth="1"/>
    <col min="13314" max="13314" width="10.140625" bestFit="1" customWidth="1"/>
    <col min="13315" max="13315" width="10.7109375" customWidth="1"/>
    <col min="13316" max="13316" width="9.28515625" customWidth="1"/>
    <col min="13318" max="13318" width="9.28515625" customWidth="1"/>
    <col min="13319" max="13319" width="11.140625" bestFit="1" customWidth="1"/>
    <col min="13321" max="13321" width="9.5703125" bestFit="1" customWidth="1"/>
    <col min="13324" max="13324" width="11.7109375" customWidth="1"/>
    <col min="13569" max="13569" width="11.28515625" customWidth="1"/>
    <col min="13570" max="13570" width="10.140625" bestFit="1" customWidth="1"/>
    <col min="13571" max="13571" width="10.7109375" customWidth="1"/>
    <col min="13572" max="13572" width="9.28515625" customWidth="1"/>
    <col min="13574" max="13574" width="9.28515625" customWidth="1"/>
    <col min="13575" max="13575" width="11.140625" bestFit="1" customWidth="1"/>
    <col min="13577" max="13577" width="9.5703125" bestFit="1" customWidth="1"/>
    <col min="13580" max="13580" width="11.7109375" customWidth="1"/>
    <col min="13825" max="13825" width="11.28515625" customWidth="1"/>
    <col min="13826" max="13826" width="10.140625" bestFit="1" customWidth="1"/>
    <col min="13827" max="13827" width="10.7109375" customWidth="1"/>
    <col min="13828" max="13828" width="9.28515625" customWidth="1"/>
    <col min="13830" max="13830" width="9.28515625" customWidth="1"/>
    <col min="13831" max="13831" width="11.140625" bestFit="1" customWidth="1"/>
    <col min="13833" max="13833" width="9.5703125" bestFit="1" customWidth="1"/>
    <col min="13836" max="13836" width="11.7109375" customWidth="1"/>
    <col min="14081" max="14081" width="11.28515625" customWidth="1"/>
    <col min="14082" max="14082" width="10.140625" bestFit="1" customWidth="1"/>
    <col min="14083" max="14083" width="10.7109375" customWidth="1"/>
    <col min="14084" max="14084" width="9.28515625" customWidth="1"/>
    <col min="14086" max="14086" width="9.28515625" customWidth="1"/>
    <col min="14087" max="14087" width="11.140625" bestFit="1" customWidth="1"/>
    <col min="14089" max="14089" width="9.5703125" bestFit="1" customWidth="1"/>
    <col min="14092" max="14092" width="11.7109375" customWidth="1"/>
    <col min="14337" max="14337" width="11.28515625" customWidth="1"/>
    <col min="14338" max="14338" width="10.140625" bestFit="1" customWidth="1"/>
    <col min="14339" max="14339" width="10.7109375" customWidth="1"/>
    <col min="14340" max="14340" width="9.28515625" customWidth="1"/>
    <col min="14342" max="14342" width="9.28515625" customWidth="1"/>
    <col min="14343" max="14343" width="11.140625" bestFit="1" customWidth="1"/>
    <col min="14345" max="14345" width="9.5703125" bestFit="1" customWidth="1"/>
    <col min="14348" max="14348" width="11.7109375" customWidth="1"/>
    <col min="14593" max="14593" width="11.28515625" customWidth="1"/>
    <col min="14594" max="14594" width="10.140625" bestFit="1" customWidth="1"/>
    <col min="14595" max="14595" width="10.7109375" customWidth="1"/>
    <col min="14596" max="14596" width="9.28515625" customWidth="1"/>
    <col min="14598" max="14598" width="9.28515625" customWidth="1"/>
    <col min="14599" max="14599" width="11.140625" bestFit="1" customWidth="1"/>
    <col min="14601" max="14601" width="9.5703125" bestFit="1" customWidth="1"/>
    <col min="14604" max="14604" width="11.7109375" customWidth="1"/>
    <col min="14849" max="14849" width="11.28515625" customWidth="1"/>
    <col min="14850" max="14850" width="10.140625" bestFit="1" customWidth="1"/>
    <col min="14851" max="14851" width="10.7109375" customWidth="1"/>
    <col min="14852" max="14852" width="9.28515625" customWidth="1"/>
    <col min="14854" max="14854" width="9.28515625" customWidth="1"/>
    <col min="14855" max="14855" width="11.140625" bestFit="1" customWidth="1"/>
    <col min="14857" max="14857" width="9.5703125" bestFit="1" customWidth="1"/>
    <col min="14860" max="14860" width="11.7109375" customWidth="1"/>
    <col min="15105" max="15105" width="11.28515625" customWidth="1"/>
    <col min="15106" max="15106" width="10.140625" bestFit="1" customWidth="1"/>
    <col min="15107" max="15107" width="10.7109375" customWidth="1"/>
    <col min="15108" max="15108" width="9.28515625" customWidth="1"/>
    <col min="15110" max="15110" width="9.28515625" customWidth="1"/>
    <col min="15111" max="15111" width="11.140625" bestFit="1" customWidth="1"/>
    <col min="15113" max="15113" width="9.5703125" bestFit="1" customWidth="1"/>
    <col min="15116" max="15116" width="11.7109375" customWidth="1"/>
    <col min="15361" max="15361" width="11.28515625" customWidth="1"/>
    <col min="15362" max="15362" width="10.140625" bestFit="1" customWidth="1"/>
    <col min="15363" max="15363" width="10.7109375" customWidth="1"/>
    <col min="15364" max="15364" width="9.28515625" customWidth="1"/>
    <col min="15366" max="15366" width="9.28515625" customWidth="1"/>
    <col min="15367" max="15367" width="11.140625" bestFit="1" customWidth="1"/>
    <col min="15369" max="15369" width="9.5703125" bestFit="1" customWidth="1"/>
    <col min="15372" max="15372" width="11.7109375" customWidth="1"/>
    <col min="15617" max="15617" width="11.28515625" customWidth="1"/>
    <col min="15618" max="15618" width="10.140625" bestFit="1" customWidth="1"/>
    <col min="15619" max="15619" width="10.7109375" customWidth="1"/>
    <col min="15620" max="15620" width="9.28515625" customWidth="1"/>
    <col min="15622" max="15622" width="9.28515625" customWidth="1"/>
    <col min="15623" max="15623" width="11.140625" bestFit="1" customWidth="1"/>
    <col min="15625" max="15625" width="9.5703125" bestFit="1" customWidth="1"/>
    <col min="15628" max="15628" width="11.7109375" customWidth="1"/>
    <col min="15873" max="15873" width="11.28515625" customWidth="1"/>
    <col min="15874" max="15874" width="10.140625" bestFit="1" customWidth="1"/>
    <col min="15875" max="15875" width="10.7109375" customWidth="1"/>
    <col min="15876" max="15876" width="9.28515625" customWidth="1"/>
    <col min="15878" max="15878" width="9.28515625" customWidth="1"/>
    <col min="15879" max="15879" width="11.140625" bestFit="1" customWidth="1"/>
    <col min="15881" max="15881" width="9.5703125" bestFit="1" customWidth="1"/>
    <col min="15884" max="15884" width="11.7109375" customWidth="1"/>
    <col min="16129" max="16129" width="11.28515625" customWidth="1"/>
    <col min="16130" max="16130" width="10.140625" bestFit="1" customWidth="1"/>
    <col min="16131" max="16131" width="10.7109375" customWidth="1"/>
    <col min="16132" max="16132" width="9.28515625" customWidth="1"/>
    <col min="16134" max="16134" width="9.28515625" customWidth="1"/>
    <col min="16135" max="16135" width="11.140625" bestFit="1" customWidth="1"/>
    <col min="16137" max="16137" width="9.5703125" bestFit="1" customWidth="1"/>
    <col min="16140" max="16140" width="11.7109375" customWidth="1"/>
  </cols>
  <sheetData>
    <row r="1" spans="1:52" x14ac:dyDescent="0.25">
      <c r="A1" s="65" t="s">
        <v>30</v>
      </c>
    </row>
    <row r="2" spans="1:52" x14ac:dyDescent="0.25">
      <c r="A2" s="65"/>
      <c r="C2" t="s">
        <v>14</v>
      </c>
    </row>
    <row r="3" spans="1:52" ht="15.75" thickBot="1" x14ac:dyDescent="0.3">
      <c r="A3" t="s">
        <v>29</v>
      </c>
      <c r="B3" s="66" t="s">
        <v>29</v>
      </c>
      <c r="C3">
        <v>240</v>
      </c>
      <c r="D3">
        <v>250</v>
      </c>
      <c r="E3">
        <v>260</v>
      </c>
      <c r="F3">
        <v>270</v>
      </c>
      <c r="G3">
        <v>280</v>
      </c>
      <c r="H3">
        <v>290</v>
      </c>
      <c r="I3">
        <v>300</v>
      </c>
      <c r="J3">
        <v>310</v>
      </c>
      <c r="K3">
        <v>320</v>
      </c>
      <c r="L3">
        <v>330</v>
      </c>
      <c r="M3">
        <v>340</v>
      </c>
      <c r="N3">
        <v>350</v>
      </c>
      <c r="O3">
        <v>360</v>
      </c>
      <c r="P3">
        <v>370</v>
      </c>
      <c r="Q3">
        <v>380</v>
      </c>
      <c r="R3">
        <v>390</v>
      </c>
      <c r="S3">
        <v>400</v>
      </c>
      <c r="T3">
        <v>410</v>
      </c>
      <c r="U3">
        <v>420</v>
      </c>
      <c r="V3">
        <v>430</v>
      </c>
      <c r="W3">
        <v>440</v>
      </c>
      <c r="X3">
        <v>450</v>
      </c>
      <c r="Y3">
        <v>460</v>
      </c>
      <c r="Z3">
        <v>470</v>
      </c>
      <c r="AA3">
        <v>480</v>
      </c>
      <c r="AB3">
        <v>490</v>
      </c>
      <c r="AC3">
        <v>500</v>
      </c>
      <c r="AD3">
        <v>510</v>
      </c>
      <c r="AE3">
        <v>520</v>
      </c>
      <c r="AF3">
        <v>530</v>
      </c>
      <c r="AG3">
        <v>540</v>
      </c>
      <c r="AH3">
        <v>550</v>
      </c>
      <c r="AI3">
        <v>560</v>
      </c>
      <c r="AJ3">
        <v>570</v>
      </c>
      <c r="AK3">
        <v>580</v>
      </c>
      <c r="AL3">
        <v>590</v>
      </c>
      <c r="AM3">
        <v>600</v>
      </c>
      <c r="AN3">
        <v>610</v>
      </c>
      <c r="AO3">
        <v>620</v>
      </c>
      <c r="AP3">
        <v>630</v>
      </c>
      <c r="AQ3">
        <v>640</v>
      </c>
      <c r="AR3">
        <v>650</v>
      </c>
      <c r="AS3">
        <v>660</v>
      </c>
      <c r="AT3">
        <v>670</v>
      </c>
      <c r="AU3">
        <v>680</v>
      </c>
      <c r="AV3">
        <v>690</v>
      </c>
      <c r="AW3">
        <v>700</v>
      </c>
      <c r="AX3">
        <v>710</v>
      </c>
      <c r="AY3">
        <v>720</v>
      </c>
      <c r="AZ3">
        <v>730</v>
      </c>
    </row>
    <row r="4" spans="1:52" x14ac:dyDescent="0.25">
      <c r="A4" s="67">
        <v>40479</v>
      </c>
      <c r="B4" s="68">
        <f t="shared" ref="B4:B9" si="0">(A4-$L$16)/360</f>
        <v>8.3333333333333332E-3</v>
      </c>
      <c r="C4" s="69"/>
      <c r="D4" s="70">
        <v>0.81842000000000004</v>
      </c>
      <c r="E4" s="70">
        <v>0.77985000000000004</v>
      </c>
      <c r="F4" s="70">
        <v>0.74421999999999999</v>
      </c>
      <c r="G4" s="70">
        <v>0.70385999999999993</v>
      </c>
      <c r="H4" s="70">
        <v>0.65813999999999995</v>
      </c>
      <c r="I4" s="70">
        <v>0.61287000000000003</v>
      </c>
      <c r="J4" s="70">
        <v>0.57523000000000002</v>
      </c>
      <c r="K4" s="70">
        <v>0.54781999999999997</v>
      </c>
      <c r="L4" s="70">
        <v>0.52729999999999999</v>
      </c>
      <c r="M4" s="70">
        <v>0.50845999999999991</v>
      </c>
      <c r="N4" s="70">
        <v>0.48819000000000001</v>
      </c>
      <c r="O4" s="70">
        <v>0.46598999999999996</v>
      </c>
      <c r="P4" s="70">
        <v>0.44267000000000001</v>
      </c>
      <c r="Q4" s="70">
        <v>0.41915999999999998</v>
      </c>
      <c r="R4" s="70">
        <v>0.39612999999999998</v>
      </c>
      <c r="S4" s="70">
        <v>0.37393999999999999</v>
      </c>
      <c r="T4" s="70">
        <v>0.35269</v>
      </c>
      <c r="U4" s="70">
        <v>0.33234000000000002</v>
      </c>
      <c r="V4" s="70">
        <v>0.31291000000000002</v>
      </c>
      <c r="W4" s="70">
        <v>0.29461999999999999</v>
      </c>
      <c r="X4" s="70">
        <v>0.27782000000000001</v>
      </c>
      <c r="Y4" s="70">
        <v>0.26289000000000001</v>
      </c>
      <c r="Z4" s="70">
        <v>0.25014999999999998</v>
      </c>
      <c r="AA4" s="70">
        <v>0.23979</v>
      </c>
      <c r="AB4" s="70">
        <v>0.23192000000000002</v>
      </c>
      <c r="AC4" s="70">
        <v>0.22664999999999999</v>
      </c>
      <c r="AD4" s="70">
        <v>0.22408</v>
      </c>
      <c r="AE4" s="70">
        <v>0.22428999999999999</v>
      </c>
      <c r="AF4" s="70">
        <v>0.22722999999999999</v>
      </c>
      <c r="AG4" s="70">
        <v>0.23271</v>
      </c>
      <c r="AH4" s="70">
        <v>0.24046000000000001</v>
      </c>
      <c r="AI4" s="70">
        <v>0.25018999999999997</v>
      </c>
      <c r="AJ4" s="70">
        <v>0.26166</v>
      </c>
      <c r="AK4" s="70">
        <v>0.27472000000000002</v>
      </c>
      <c r="AL4" s="70">
        <v>0.28925000000000001</v>
      </c>
      <c r="AM4" s="70">
        <v>0.30515000000000003</v>
      </c>
      <c r="AN4" s="70">
        <v>0.32228999999999997</v>
      </c>
      <c r="AO4" s="70">
        <v>0.34045999999999998</v>
      </c>
      <c r="AP4" s="70">
        <v>0.35942999999999997</v>
      </c>
      <c r="AQ4" s="70">
        <v>0.37887999999999999</v>
      </c>
      <c r="AR4" s="70">
        <v>0.39845999999999998</v>
      </c>
      <c r="AS4" s="70">
        <v>0.41781999999999997</v>
      </c>
      <c r="AT4" s="70">
        <v>0.43658999999999998</v>
      </c>
      <c r="AU4" s="70">
        <v>0.45445999999999998</v>
      </c>
      <c r="AV4" s="70"/>
      <c r="AW4" s="70">
        <v>0.4864</v>
      </c>
      <c r="AX4" s="70"/>
      <c r="AY4" s="70"/>
      <c r="AZ4" s="71"/>
    </row>
    <row r="5" spans="1:52" x14ac:dyDescent="0.25">
      <c r="A5" s="67">
        <v>40507</v>
      </c>
      <c r="B5" s="68">
        <f t="shared" si="0"/>
        <v>8.611111111111111E-2</v>
      </c>
      <c r="C5" s="26">
        <v>0.63536999999999999</v>
      </c>
      <c r="D5" s="72">
        <v>0.62820999999999994</v>
      </c>
      <c r="E5" s="72">
        <v>0.61151</v>
      </c>
      <c r="F5" s="72">
        <v>0.59122999999999992</v>
      </c>
      <c r="G5" s="72">
        <v>0.57027000000000005</v>
      </c>
      <c r="H5" s="72">
        <v>0.54956000000000005</v>
      </c>
      <c r="I5" s="72">
        <v>0.52905999999999997</v>
      </c>
      <c r="J5" s="72">
        <v>0.50845999999999991</v>
      </c>
      <c r="K5" s="72">
        <v>0.48768999999999996</v>
      </c>
      <c r="L5" s="72">
        <v>0.46701999999999999</v>
      </c>
      <c r="M5" s="72">
        <v>0.44686999999999999</v>
      </c>
      <c r="N5" s="72">
        <v>0.42759999999999998</v>
      </c>
      <c r="O5" s="72">
        <v>0.40936999999999996</v>
      </c>
      <c r="P5" s="72">
        <v>0.39215000000000005</v>
      </c>
      <c r="Q5" s="72">
        <v>0.37587000000000004</v>
      </c>
      <c r="R5" s="72">
        <v>0.36046</v>
      </c>
      <c r="S5" s="72">
        <v>0.34593000000000002</v>
      </c>
      <c r="T5" s="72">
        <v>0.33229999999999998</v>
      </c>
      <c r="U5" s="72">
        <v>0.31956000000000001</v>
      </c>
      <c r="V5" s="72">
        <v>0.30767</v>
      </c>
      <c r="W5" s="72">
        <v>0.29652999999999996</v>
      </c>
      <c r="X5" s="72">
        <v>0.28608</v>
      </c>
      <c r="Y5" s="72">
        <v>0.27623999999999999</v>
      </c>
      <c r="Z5" s="72">
        <v>0.26704</v>
      </c>
      <c r="AA5" s="72">
        <v>0.25853000000000004</v>
      </c>
      <c r="AB5" s="72">
        <v>0.25080999999999998</v>
      </c>
      <c r="AC5" s="72">
        <v>0.24404000000000001</v>
      </c>
      <c r="AD5" s="72">
        <v>0.23835000000000001</v>
      </c>
      <c r="AE5" s="72">
        <v>0.23385999999999998</v>
      </c>
      <c r="AF5" s="72">
        <v>0.23065999999999998</v>
      </c>
      <c r="AG5" s="72">
        <v>0.22882000000000002</v>
      </c>
      <c r="AH5" s="72">
        <v>0.22836999999999999</v>
      </c>
      <c r="AI5" s="72">
        <v>0.22931000000000001</v>
      </c>
      <c r="AJ5" s="72">
        <v>0.2316</v>
      </c>
      <c r="AK5" s="72">
        <v>0.23519999999999999</v>
      </c>
      <c r="AL5" s="72">
        <v>0.24004</v>
      </c>
      <c r="AM5" s="72">
        <v>0.24600999999999998</v>
      </c>
      <c r="AN5" s="72">
        <v>0.25302000000000002</v>
      </c>
      <c r="AO5" s="72">
        <v>0.26093</v>
      </c>
      <c r="AP5" s="72">
        <v>0.26961999999999997</v>
      </c>
      <c r="AQ5" s="72">
        <v>0.27893999999999997</v>
      </c>
      <c r="AR5" s="72">
        <v>0.28872999999999999</v>
      </c>
      <c r="AS5" s="72">
        <v>0.29885</v>
      </c>
      <c r="AT5" s="72">
        <v>0.30913000000000002</v>
      </c>
      <c r="AU5" s="72">
        <v>0.31942999999999999</v>
      </c>
      <c r="AV5" s="72">
        <v>0.3296</v>
      </c>
      <c r="AW5" s="72">
        <v>0.33950999999999998</v>
      </c>
      <c r="AX5" s="72">
        <v>0.34904000000000002</v>
      </c>
      <c r="AY5" s="72">
        <v>0.35805999999999999</v>
      </c>
      <c r="AZ5" s="27">
        <v>0.36648999999999998</v>
      </c>
    </row>
    <row r="6" spans="1:52" x14ac:dyDescent="0.25">
      <c r="A6" s="67">
        <v>40529</v>
      </c>
      <c r="B6" s="68">
        <f t="shared" si="0"/>
        <v>0.14722222222222223</v>
      </c>
      <c r="C6" s="26">
        <v>0.59577999999999998</v>
      </c>
      <c r="D6" s="72">
        <v>0.57513999999999998</v>
      </c>
      <c r="E6" s="72">
        <v>0.55454999999999999</v>
      </c>
      <c r="F6" s="72">
        <v>0.53432000000000002</v>
      </c>
      <c r="G6" s="72">
        <v>0.51469999999999994</v>
      </c>
      <c r="H6" s="72">
        <v>0.49587999999999999</v>
      </c>
      <c r="I6" s="72">
        <v>0.47801000000000005</v>
      </c>
      <c r="J6" s="72">
        <v>0.46113999999999999</v>
      </c>
      <c r="K6" s="72">
        <v>0.44528000000000001</v>
      </c>
      <c r="L6" s="72">
        <v>0.43042000000000002</v>
      </c>
      <c r="M6" s="72">
        <v>0.41649000000000003</v>
      </c>
      <c r="N6" s="72">
        <v>0.40344000000000002</v>
      </c>
      <c r="O6" s="72">
        <v>0.39118999999999998</v>
      </c>
      <c r="P6" s="72">
        <v>0.37967000000000001</v>
      </c>
      <c r="Q6" s="72">
        <v>0.36881000000000003</v>
      </c>
      <c r="R6" s="72">
        <v>0.35854999999999998</v>
      </c>
      <c r="S6" s="72">
        <v>0.34883999999999998</v>
      </c>
      <c r="T6" s="72">
        <v>0.33964</v>
      </c>
      <c r="U6" s="72">
        <v>0.33091999999999999</v>
      </c>
      <c r="V6" s="72">
        <v>0.32264000000000004</v>
      </c>
      <c r="W6" s="72">
        <v>0.31481000000000003</v>
      </c>
      <c r="X6" s="72">
        <v>0.30739</v>
      </c>
      <c r="Y6" s="72">
        <v>0.30038999999999999</v>
      </c>
      <c r="Z6" s="72">
        <v>0.29380000000000001</v>
      </c>
      <c r="AA6" s="72">
        <v>0.28763</v>
      </c>
      <c r="AB6" s="72">
        <v>0.28187999999999996</v>
      </c>
      <c r="AC6" s="72">
        <v>0.27655000000000002</v>
      </c>
      <c r="AD6" s="72">
        <v>0.27166000000000001</v>
      </c>
      <c r="AE6" s="72">
        <v>0.26719999999999999</v>
      </c>
      <c r="AF6" s="72">
        <v>0.26319999999999999</v>
      </c>
      <c r="AG6" s="72">
        <v>0.25964999999999999</v>
      </c>
      <c r="AH6" s="72">
        <v>0.25655</v>
      </c>
      <c r="AI6" s="72">
        <v>0.25392999999999999</v>
      </c>
      <c r="AJ6" s="72">
        <v>0.25176999999999999</v>
      </c>
      <c r="AK6" s="72">
        <v>0.25008999999999998</v>
      </c>
      <c r="AL6" s="72">
        <v>0.24888000000000002</v>
      </c>
      <c r="AM6" s="72">
        <v>0.24815000000000001</v>
      </c>
      <c r="AN6" s="72">
        <v>0.24789000000000003</v>
      </c>
      <c r="AO6" s="72">
        <v>0.24809999999999999</v>
      </c>
      <c r="AP6" s="72">
        <v>0.24876999999999999</v>
      </c>
      <c r="AQ6" s="72">
        <v>0.24989999999999998</v>
      </c>
      <c r="AR6" s="72">
        <v>0.25148999999999999</v>
      </c>
      <c r="AS6" s="72">
        <v>0.25351000000000001</v>
      </c>
      <c r="AT6" s="72">
        <v>0.25597999999999999</v>
      </c>
      <c r="AU6" s="72">
        <v>0.25885999999999998</v>
      </c>
      <c r="AV6" s="72">
        <v>0.26217000000000001</v>
      </c>
      <c r="AW6" s="72">
        <v>0.26588000000000001</v>
      </c>
      <c r="AX6" s="72">
        <v>0.26998</v>
      </c>
      <c r="AY6" s="72">
        <v>0.27446000000000004</v>
      </c>
      <c r="AZ6" s="27">
        <v>0.27931</v>
      </c>
    </row>
    <row r="7" spans="1:52" x14ac:dyDescent="0.25">
      <c r="A7" s="67">
        <v>40564</v>
      </c>
      <c r="B7" s="68">
        <f t="shared" si="0"/>
        <v>0.24444444444444444</v>
      </c>
      <c r="C7" s="26">
        <v>0.56435999999999997</v>
      </c>
      <c r="D7" s="72">
        <v>0.54188000000000003</v>
      </c>
      <c r="E7" s="72">
        <v>0.52125999999999995</v>
      </c>
      <c r="F7" s="72">
        <v>0.50222999999999995</v>
      </c>
      <c r="G7" s="72">
        <v>0.48460999999999999</v>
      </c>
      <c r="H7" s="72">
        <v>0.46820999999999996</v>
      </c>
      <c r="I7" s="72">
        <v>0.45291999999999999</v>
      </c>
      <c r="J7" s="72">
        <v>0.43863000000000002</v>
      </c>
      <c r="K7" s="72">
        <v>0.42526000000000003</v>
      </c>
      <c r="L7" s="72">
        <v>0.41273000000000004</v>
      </c>
      <c r="M7" s="72">
        <v>0.40098</v>
      </c>
      <c r="N7" s="72">
        <v>0.38996000000000003</v>
      </c>
      <c r="O7" s="72">
        <v>0.37961</v>
      </c>
      <c r="P7" s="72">
        <v>0.36989</v>
      </c>
      <c r="Q7" s="72">
        <v>0.36074000000000001</v>
      </c>
      <c r="R7" s="72">
        <v>0.35214000000000001</v>
      </c>
      <c r="S7" s="72">
        <v>0.34403</v>
      </c>
      <c r="T7" s="72">
        <v>0.33639000000000002</v>
      </c>
      <c r="U7" s="72">
        <v>0.32917999999999997</v>
      </c>
      <c r="V7" s="72">
        <v>0.32237000000000005</v>
      </c>
      <c r="W7" s="72">
        <v>0.31594</v>
      </c>
      <c r="X7" s="72">
        <v>0.30986000000000002</v>
      </c>
      <c r="Y7" s="72">
        <v>0.30412</v>
      </c>
      <c r="Z7" s="72">
        <v>0.29870000000000002</v>
      </c>
      <c r="AA7" s="72">
        <v>0.29359000000000002</v>
      </c>
      <c r="AB7" s="72">
        <v>0.28877999999999998</v>
      </c>
      <c r="AC7" s="72">
        <v>0.28425999999999996</v>
      </c>
      <c r="AD7" s="72">
        <v>0.28003</v>
      </c>
      <c r="AE7" s="72">
        <v>0.27607999999999999</v>
      </c>
      <c r="AF7" s="72">
        <v>0.27240999999999999</v>
      </c>
      <c r="AG7" s="72">
        <v>0.26902000000000004</v>
      </c>
      <c r="AH7" s="72">
        <v>0.26591000000000004</v>
      </c>
      <c r="AI7" s="72">
        <v>0.26306999999999997</v>
      </c>
      <c r="AJ7" s="72">
        <v>0.26050000000000001</v>
      </c>
      <c r="AK7" s="72">
        <v>0.25821</v>
      </c>
      <c r="AL7" s="72">
        <v>0.25619999999999998</v>
      </c>
      <c r="AM7" s="72">
        <v>0.25445000000000001</v>
      </c>
      <c r="AN7" s="72">
        <v>0.25297000000000003</v>
      </c>
      <c r="AO7" s="72">
        <v>0.25175000000000003</v>
      </c>
      <c r="AP7" s="72">
        <v>0.25079000000000001</v>
      </c>
      <c r="AQ7" s="72">
        <v>0.25008999999999998</v>
      </c>
      <c r="AR7" s="72">
        <v>0.24963999999999997</v>
      </c>
      <c r="AS7" s="72">
        <v>0.24943000000000001</v>
      </c>
      <c r="AT7" s="72">
        <v>0.24946000000000002</v>
      </c>
      <c r="AU7" s="72">
        <v>0.24972000000000003</v>
      </c>
      <c r="AV7" s="72">
        <v>0.25019999999999998</v>
      </c>
      <c r="AW7" s="72">
        <v>0.25090000000000001</v>
      </c>
      <c r="AX7" s="72">
        <v>0.25180000000000002</v>
      </c>
      <c r="AY7" s="72">
        <v>0.25290000000000001</v>
      </c>
      <c r="AZ7" s="27">
        <v>0.25418000000000002</v>
      </c>
    </row>
    <row r="8" spans="1:52" x14ac:dyDescent="0.25">
      <c r="A8" s="67">
        <v>40620</v>
      </c>
      <c r="B8" s="68">
        <f t="shared" si="0"/>
        <v>0.4</v>
      </c>
      <c r="C8" s="26"/>
      <c r="D8" s="72"/>
      <c r="E8" s="72"/>
      <c r="F8" s="72"/>
      <c r="G8" s="72"/>
      <c r="H8" s="72">
        <v>0.46029000000000003</v>
      </c>
      <c r="I8" s="72">
        <v>0.44762000000000002</v>
      </c>
      <c r="J8" s="72">
        <v>0.4355</v>
      </c>
      <c r="K8" s="72"/>
      <c r="L8" s="72">
        <v>0.4128</v>
      </c>
      <c r="M8" s="72">
        <v>0.4022</v>
      </c>
      <c r="N8" s="72">
        <v>0.3921</v>
      </c>
      <c r="O8" s="72">
        <v>0.38247999999999999</v>
      </c>
      <c r="P8" s="72">
        <v>0.37333</v>
      </c>
      <c r="Q8" s="72">
        <v>0.36463999999999996</v>
      </c>
      <c r="R8" s="72">
        <v>0.35641</v>
      </c>
      <c r="S8" s="72">
        <v>0.34860999999999998</v>
      </c>
      <c r="T8" s="72"/>
      <c r="U8" s="72">
        <v>0.33429999999999999</v>
      </c>
      <c r="V8" s="72">
        <v>0.32774999999999999</v>
      </c>
      <c r="W8" s="72">
        <v>0.32158999999999999</v>
      </c>
      <c r="X8" s="72">
        <v>0.31580999999999998</v>
      </c>
      <c r="Y8" s="72">
        <v>0.31039</v>
      </c>
      <c r="Z8" s="72">
        <v>0.30531999999999998</v>
      </c>
      <c r="AA8" s="72">
        <v>0.30058000000000001</v>
      </c>
      <c r="AB8" s="72">
        <v>0.29616999999999999</v>
      </c>
      <c r="AC8" s="72">
        <v>0.29208000000000001</v>
      </c>
      <c r="AD8" s="72">
        <v>0.28827999999999998</v>
      </c>
      <c r="AE8" s="72">
        <v>0.28477000000000002</v>
      </c>
      <c r="AF8" s="72">
        <v>0.28153</v>
      </c>
      <c r="AG8" s="72">
        <v>0.27856000000000003</v>
      </c>
      <c r="AH8" s="72">
        <v>0.27583999999999997</v>
      </c>
      <c r="AI8" s="72">
        <v>0.27337</v>
      </c>
      <c r="AJ8" s="72">
        <v>0.27112999999999998</v>
      </c>
      <c r="AK8" s="72">
        <v>0.26911000000000002</v>
      </c>
      <c r="AL8" s="72">
        <v>0.26730999999999999</v>
      </c>
      <c r="AM8" s="72">
        <v>0.26572000000000001</v>
      </c>
      <c r="AN8" s="72"/>
      <c r="AO8" s="72"/>
      <c r="AP8" s="72"/>
      <c r="AQ8" s="72"/>
      <c r="AR8" s="72">
        <v>0.26052999999999998</v>
      </c>
      <c r="AS8" s="72">
        <v>0.26</v>
      </c>
      <c r="AT8" s="72">
        <v>0.25962000000000002</v>
      </c>
      <c r="AU8" s="72">
        <v>0.25938</v>
      </c>
      <c r="AV8" s="72">
        <v>0.25927</v>
      </c>
      <c r="AW8" s="72"/>
      <c r="AX8" s="72"/>
      <c r="AY8" s="72"/>
      <c r="AZ8" s="27"/>
    </row>
    <row r="9" spans="1:52" ht="15.75" thickBot="1" x14ac:dyDescent="0.3">
      <c r="A9" s="67">
        <v>40928</v>
      </c>
      <c r="B9" s="68">
        <f t="shared" si="0"/>
        <v>1.2555555555555555</v>
      </c>
      <c r="C9" s="28">
        <v>0.44692999999999999</v>
      </c>
      <c r="D9" s="73">
        <v>0.43911</v>
      </c>
      <c r="E9" s="73">
        <v>0.43173</v>
      </c>
      <c r="F9" s="73">
        <v>0.42476999999999998</v>
      </c>
      <c r="G9" s="73">
        <v>0.41820000000000002</v>
      </c>
      <c r="H9" s="73">
        <v>0.41198999999999997</v>
      </c>
      <c r="I9" s="73">
        <v>0.40612000000000004</v>
      </c>
      <c r="J9" s="73">
        <v>0.40055999999999997</v>
      </c>
      <c r="K9" s="73">
        <v>0.39529999999999998</v>
      </c>
      <c r="L9" s="73">
        <v>0.39030000000000004</v>
      </c>
      <c r="M9" s="73">
        <v>0.38555999999999996</v>
      </c>
      <c r="N9" s="73">
        <v>0.38104999999999994</v>
      </c>
      <c r="O9" s="73">
        <v>0.37676000000000004</v>
      </c>
      <c r="P9" s="73">
        <v>0.37268000000000001</v>
      </c>
      <c r="Q9" s="73">
        <v>0.36878</v>
      </c>
      <c r="R9" s="73">
        <v>0.36507000000000001</v>
      </c>
      <c r="S9" s="73">
        <v>0.36151000000000005</v>
      </c>
      <c r="T9" s="73">
        <v>0.35810999999999998</v>
      </c>
      <c r="U9" s="73">
        <v>0.35484000000000004</v>
      </c>
      <c r="V9" s="73">
        <v>0.35170999999999997</v>
      </c>
      <c r="W9" s="73">
        <v>0.34869999999999995</v>
      </c>
      <c r="X9" s="73">
        <v>0.34581000000000001</v>
      </c>
      <c r="Y9" s="73">
        <v>0.34301999999999999</v>
      </c>
      <c r="Z9" s="73">
        <v>0.34031999999999996</v>
      </c>
      <c r="AA9" s="73">
        <v>0.33771000000000001</v>
      </c>
      <c r="AB9" s="73">
        <v>0.33518999999999999</v>
      </c>
      <c r="AC9" s="73">
        <v>0.33274000000000004</v>
      </c>
      <c r="AD9" s="73">
        <v>0.33037</v>
      </c>
      <c r="AE9" s="73">
        <v>0.32805999999999996</v>
      </c>
      <c r="AF9" s="73">
        <v>0.32579999999999998</v>
      </c>
      <c r="AG9" s="73">
        <v>0.32360999999999995</v>
      </c>
      <c r="AH9" s="73">
        <v>0.32146000000000002</v>
      </c>
      <c r="AI9" s="73">
        <v>0.31935999999999998</v>
      </c>
      <c r="AJ9" s="73">
        <v>0.31730000000000003</v>
      </c>
      <c r="AK9" s="73">
        <v>0.31528</v>
      </c>
      <c r="AL9" s="73">
        <v>0.31329000000000001</v>
      </c>
      <c r="AM9" s="73">
        <v>0.31134000000000001</v>
      </c>
      <c r="AN9" s="73">
        <v>0.30940999999999996</v>
      </c>
      <c r="AO9" s="73">
        <v>0.30751000000000001</v>
      </c>
      <c r="AP9" s="73">
        <v>0.30563000000000001</v>
      </c>
      <c r="AQ9" s="73">
        <v>0.30376999999999998</v>
      </c>
      <c r="AR9" s="73">
        <v>0.30193000000000003</v>
      </c>
      <c r="AS9" s="73">
        <v>0.30010000000000003</v>
      </c>
      <c r="AT9" s="73">
        <v>0.29829</v>
      </c>
      <c r="AU9" s="73">
        <v>0.29648000000000002</v>
      </c>
      <c r="AV9" s="73">
        <v>0.29469000000000001</v>
      </c>
      <c r="AW9" s="73">
        <v>0.29291</v>
      </c>
      <c r="AX9" s="73">
        <v>0.29111999999999999</v>
      </c>
      <c r="AY9" s="73">
        <v>0.28935</v>
      </c>
      <c r="AZ9" s="29">
        <v>0.28756999999999999</v>
      </c>
    </row>
    <row r="10" spans="1:52" x14ac:dyDescent="0.25">
      <c r="B10" s="66"/>
    </row>
    <row r="11" spans="1:52" x14ac:dyDescent="0.25">
      <c r="B11" s="66"/>
      <c r="C11" s="65" t="s">
        <v>31</v>
      </c>
      <c r="F11" s="65" t="s">
        <v>32</v>
      </c>
      <c r="L11" s="65"/>
    </row>
    <row r="12" spans="1:52" ht="15.75" thickBot="1" x14ac:dyDescent="0.3">
      <c r="B12" s="66"/>
      <c r="C12" s="66" t="s">
        <v>29</v>
      </c>
      <c r="D12" s="66" t="s">
        <v>33</v>
      </c>
      <c r="F12" s="66" t="s">
        <v>34</v>
      </c>
      <c r="G12" s="66" t="s">
        <v>35</v>
      </c>
      <c r="H12" s="66" t="s">
        <v>20</v>
      </c>
      <c r="I12" s="66" t="s">
        <v>36</v>
      </c>
      <c r="J12" s="66" t="s">
        <v>37</v>
      </c>
      <c r="L12" s="74" t="s">
        <v>1</v>
      </c>
    </row>
    <row r="13" spans="1:52" x14ac:dyDescent="0.25">
      <c r="B13" s="68"/>
      <c r="C13" s="75">
        <f t="shared" ref="C13:C18" si="1">B4</f>
        <v>8.3333333333333332E-3</v>
      </c>
      <c r="D13" s="76">
        <v>0.23600453000000005</v>
      </c>
      <c r="F13" s="77">
        <v>4.6684151199999997</v>
      </c>
      <c r="G13" s="78">
        <v>3.1753315099999999</v>
      </c>
      <c r="H13" s="78">
        <v>-0.17844544000000001</v>
      </c>
      <c r="I13" s="78">
        <v>0.21202335</v>
      </c>
      <c r="J13" s="76">
        <v>0.5</v>
      </c>
      <c r="L13" s="79">
        <v>484.81</v>
      </c>
      <c r="N13" t="str">
        <f>_xll.qlSABRModelCalibration(123,485,C13,C3:AZ3,C4:AZ4,F20:I20,F19:I19)</f>
        <v>MODEL@123#23:06:16</v>
      </c>
    </row>
    <row r="14" spans="1:52" x14ac:dyDescent="0.25">
      <c r="B14" s="68"/>
      <c r="C14" s="80">
        <f t="shared" si="1"/>
        <v>8.611111111111111E-2</v>
      </c>
      <c r="D14" s="81">
        <v>0.25481668000000002</v>
      </c>
      <c r="F14" s="82">
        <v>5.2572861299999998</v>
      </c>
      <c r="G14" s="83">
        <v>1.84984803</v>
      </c>
      <c r="H14" s="83">
        <v>-0.31725920000000002</v>
      </c>
      <c r="I14" s="83">
        <v>0.23876784000000001</v>
      </c>
      <c r="J14" s="81">
        <v>0.5</v>
      </c>
      <c r="N14">
        <f>_xll.qlGetSABRInterpolatedValue(N13,370)</f>
        <v>0.30582127751041971</v>
      </c>
    </row>
    <row r="15" spans="1:52" x14ac:dyDescent="0.25">
      <c r="B15" s="68"/>
      <c r="C15" s="80">
        <f t="shared" si="1"/>
        <v>0.14722222222222223</v>
      </c>
      <c r="D15" s="81">
        <v>0.28486424999999987</v>
      </c>
      <c r="F15" s="82">
        <v>6.10406636</v>
      </c>
      <c r="G15" s="83">
        <v>1.1610830599999999</v>
      </c>
      <c r="H15" s="83">
        <v>-0.44073001000000001</v>
      </c>
      <c r="I15" s="83">
        <v>0.27722567999999997</v>
      </c>
      <c r="J15" s="81">
        <v>0.5</v>
      </c>
      <c r="L15" s="65" t="s">
        <v>38</v>
      </c>
    </row>
    <row r="16" spans="1:52" x14ac:dyDescent="0.25">
      <c r="B16" s="68"/>
      <c r="C16" s="80">
        <f t="shared" si="1"/>
        <v>0.24444444444444444</v>
      </c>
      <c r="D16" s="81">
        <v>0.29127639000000005</v>
      </c>
      <c r="F16" s="82">
        <v>6.2865059800000003</v>
      </c>
      <c r="G16" s="83">
        <v>0.93132470000000001</v>
      </c>
      <c r="H16" s="83">
        <v>-0.45557227</v>
      </c>
      <c r="I16" s="83">
        <v>0.28551145999999999</v>
      </c>
      <c r="J16" s="81">
        <v>0.5</v>
      </c>
      <c r="L16" s="67">
        <v>40476</v>
      </c>
    </row>
    <row r="17" spans="1:52" x14ac:dyDescent="0.25">
      <c r="B17" s="68"/>
      <c r="C17" s="80">
        <f t="shared" si="1"/>
        <v>0.4</v>
      </c>
      <c r="D17" s="81">
        <v>0.29845878999999997</v>
      </c>
      <c r="F17" s="82">
        <v>6.4946218099999999</v>
      </c>
      <c r="G17" s="83">
        <v>0.79788261999999999</v>
      </c>
      <c r="H17" s="83">
        <v>-0.41068183000000003</v>
      </c>
      <c r="I17" s="83">
        <v>0.29496337</v>
      </c>
      <c r="J17" s="81">
        <v>0.5</v>
      </c>
    </row>
    <row r="18" spans="1:52" ht="15.75" thickBot="1" x14ac:dyDescent="0.3">
      <c r="B18" s="68"/>
      <c r="C18" s="84">
        <f t="shared" si="1"/>
        <v>1.2555555555555555</v>
      </c>
      <c r="D18" s="85">
        <v>0.33649788000000003</v>
      </c>
      <c r="F18" s="86">
        <v>7.3700116600000003</v>
      </c>
      <c r="G18" s="87">
        <v>0.29021920000000001</v>
      </c>
      <c r="H18" s="87">
        <v>-0.33170592999999998</v>
      </c>
      <c r="I18" s="87">
        <v>0.33472056</v>
      </c>
      <c r="J18" s="85">
        <v>0.5</v>
      </c>
    </row>
    <row r="19" spans="1:52" x14ac:dyDescent="0.25">
      <c r="B19" s="68"/>
      <c r="C19" s="88"/>
      <c r="F19" t="b">
        <v>0</v>
      </c>
      <c r="G19" t="b">
        <v>0</v>
      </c>
      <c r="H19" t="b">
        <v>0</v>
      </c>
      <c r="I19" t="b">
        <v>0</v>
      </c>
      <c r="J19" t="b">
        <v>0</v>
      </c>
    </row>
    <row r="20" spans="1:52" x14ac:dyDescent="0.25">
      <c r="A20" s="65" t="s">
        <v>39</v>
      </c>
      <c r="B20" s="66"/>
      <c r="F20" s="79">
        <v>4.6684000000000001</v>
      </c>
      <c r="G20" s="79">
        <v>0.3</v>
      </c>
      <c r="H20" s="79">
        <v>0.21199999999999999</v>
      </c>
      <c r="I20" s="79">
        <v>-0.17799999999999999</v>
      </c>
    </row>
    <row r="21" spans="1:52" x14ac:dyDescent="0.25">
      <c r="A21" s="65"/>
      <c r="B21" s="66"/>
      <c r="C21" t="s">
        <v>14</v>
      </c>
    </row>
    <row r="22" spans="1:52" ht="15.75" thickBot="1" x14ac:dyDescent="0.3">
      <c r="A22" s="65"/>
      <c r="B22" s="66" t="s">
        <v>29</v>
      </c>
      <c r="C22">
        <v>240</v>
      </c>
      <c r="D22">
        <v>250</v>
      </c>
      <c r="E22" t="s">
        <v>40</v>
      </c>
      <c r="F22" t="s">
        <v>41</v>
      </c>
      <c r="G22" t="s">
        <v>42</v>
      </c>
      <c r="H22" t="s">
        <v>43</v>
      </c>
      <c r="I22" t="s">
        <v>44</v>
      </c>
      <c r="J22" t="s">
        <v>45</v>
      </c>
      <c r="K22" t="s">
        <v>46</v>
      </c>
      <c r="L22" t="s">
        <v>47</v>
      </c>
      <c r="M22" t="s">
        <v>48</v>
      </c>
      <c r="N22" t="s">
        <v>49</v>
      </c>
      <c r="O22" t="s">
        <v>50</v>
      </c>
      <c r="P22" t="s">
        <v>51</v>
      </c>
      <c r="Q22" t="s">
        <v>52</v>
      </c>
      <c r="R22" t="s">
        <v>53</v>
      </c>
      <c r="S22" t="s">
        <v>54</v>
      </c>
      <c r="T22" t="s">
        <v>55</v>
      </c>
      <c r="U22" t="s">
        <v>56</v>
      </c>
      <c r="V22" t="s">
        <v>57</v>
      </c>
      <c r="W22" t="s">
        <v>58</v>
      </c>
      <c r="X22" t="s">
        <v>59</v>
      </c>
      <c r="Y22" t="s">
        <v>60</v>
      </c>
      <c r="Z22" t="s">
        <v>61</v>
      </c>
      <c r="AA22" t="s">
        <v>62</v>
      </c>
      <c r="AB22" t="s">
        <v>63</v>
      </c>
      <c r="AC22" t="s">
        <v>64</v>
      </c>
      <c r="AD22" t="s">
        <v>65</v>
      </c>
      <c r="AE22" t="s">
        <v>66</v>
      </c>
      <c r="AF22" t="s">
        <v>67</v>
      </c>
      <c r="AG22" t="s">
        <v>68</v>
      </c>
      <c r="AH22" t="s">
        <v>69</v>
      </c>
      <c r="AI22" t="s">
        <v>70</v>
      </c>
      <c r="AJ22" t="s">
        <v>71</v>
      </c>
      <c r="AK22" t="s">
        <v>72</v>
      </c>
      <c r="AL22" t="s">
        <v>73</v>
      </c>
      <c r="AM22" t="s">
        <v>74</v>
      </c>
      <c r="AN22" t="s">
        <v>75</v>
      </c>
      <c r="AO22" t="s">
        <v>76</v>
      </c>
      <c r="AP22" t="s">
        <v>77</v>
      </c>
      <c r="AQ22" t="s">
        <v>78</v>
      </c>
      <c r="AR22" t="s">
        <v>79</v>
      </c>
      <c r="AS22" t="s">
        <v>80</v>
      </c>
      <c r="AT22" t="s">
        <v>81</v>
      </c>
      <c r="AU22" t="s">
        <v>82</v>
      </c>
      <c r="AV22" t="s">
        <v>83</v>
      </c>
      <c r="AW22" t="s">
        <v>84</v>
      </c>
      <c r="AX22" t="s">
        <v>85</v>
      </c>
      <c r="AY22" t="s">
        <v>86</v>
      </c>
      <c r="AZ22" t="s">
        <v>87</v>
      </c>
    </row>
    <row r="23" spans="1:52" x14ac:dyDescent="0.25">
      <c r="B23" s="68">
        <f t="shared" ref="B23:B28" si="2">B4</f>
        <v>8.3333333333333332E-3</v>
      </c>
      <c r="C23" s="69">
        <v>0.81873704469126751</v>
      </c>
      <c r="D23" s="70">
        <v>0.7855515239683627</v>
      </c>
      <c r="E23" s="70">
        <v>0.75341608792063153</v>
      </c>
      <c r="F23" s="70">
        <v>0.72224433332676252</v>
      </c>
      <c r="G23" s="70">
        <v>0.69195838959956701</v>
      </c>
      <c r="H23" s="70">
        <v>0.66248773029383601</v>
      </c>
      <c r="I23" s="70">
        <v>0.63376819553481856</v>
      </c>
      <c r="J23" s="70">
        <v>0.60574119404510229</v>
      </c>
      <c r="K23" s="70">
        <v>0.5783530655461937</v>
      </c>
      <c r="L23" s="70">
        <v>0.55155459656763817</v>
      </c>
      <c r="M23" s="70">
        <v>0.52530069707239813</v>
      </c>
      <c r="N23" s="70">
        <v>0.49955026465479507</v>
      </c>
      <c r="O23" s="70">
        <v>0.47426629203790083</v>
      </c>
      <c r="P23" s="70">
        <v>0.44941632032482004</v>
      </c>
      <c r="Q23" s="70">
        <v>0.42497341982812742</v>
      </c>
      <c r="R23" s="70">
        <v>0.40091802048892861</v>
      </c>
      <c r="S23" s="70">
        <v>0.37724116972360838</v>
      </c>
      <c r="T23" s="70">
        <v>0.35395027601113976</v>
      </c>
      <c r="U23" s="70">
        <v>0.33107932078287644</v>
      </c>
      <c r="V23" s="70">
        <v>0.30870732335680579</v>
      </c>
      <c r="W23" s="70">
        <v>0.28699231454390967</v>
      </c>
      <c r="X23" s="70">
        <v>0.26623421288426086</v>
      </c>
      <c r="Y23" s="70">
        <v>0.24698743505081647</v>
      </c>
      <c r="Z23" s="70">
        <v>0.23023445628916259</v>
      </c>
      <c r="AA23" s="70">
        <v>0.21752321411447118</v>
      </c>
      <c r="AB23" s="70">
        <v>0.21064913756457476</v>
      </c>
      <c r="AC23" s="70">
        <v>0.21048229822631076</v>
      </c>
      <c r="AD23" s="70">
        <v>0.21608900309311699</v>
      </c>
      <c r="AE23" s="70">
        <v>0.22555900435179663</v>
      </c>
      <c r="AF23" s="70">
        <v>0.23721728879349438</v>
      </c>
      <c r="AG23" s="70">
        <v>0.2499806902348351</v>
      </c>
      <c r="AH23" s="70">
        <v>0.26322415564313584</v>
      </c>
      <c r="AI23" s="70">
        <v>0.27659838551033261</v>
      </c>
      <c r="AJ23" s="70">
        <v>0.28990891327166551</v>
      </c>
      <c r="AK23" s="70">
        <v>0.30304763191815048</v>
      </c>
      <c r="AL23" s="70">
        <v>0.31595532534622151</v>
      </c>
      <c r="AM23" s="70">
        <v>0.32860101740577241</v>
      </c>
      <c r="AN23" s="70">
        <v>0.34097034416114641</v>
      </c>
      <c r="AO23" s="70">
        <v>0.35305884131060483</v>
      </c>
      <c r="AP23" s="70">
        <v>0.36486797437959628</v>
      </c>
      <c r="AQ23" s="70">
        <v>0.37640274012668995</v>
      </c>
      <c r="AR23" s="70">
        <v>0.3876701912165807</v>
      </c>
      <c r="AS23" s="70">
        <v>0.39867851626633216</v>
      </c>
      <c r="AT23" s="70">
        <v>0.4094364610110004</v>
      </c>
      <c r="AU23" s="70">
        <v>0.41995296282646388</v>
      </c>
      <c r="AV23" s="70">
        <v>0.43023692076187448</v>
      </c>
      <c r="AW23" s="70">
        <v>0.44029705271785946</v>
      </c>
      <c r="AX23" s="70">
        <v>0.4501418092002627</v>
      </c>
      <c r="AY23" s="70">
        <v>0.45977932403085192</v>
      </c>
      <c r="AZ23" s="71">
        <v>0.46921738925821105</v>
      </c>
    </row>
    <row r="24" spans="1:52" x14ac:dyDescent="0.25">
      <c r="B24" s="68">
        <f t="shared" si="2"/>
        <v>8.611111111111111E-2</v>
      </c>
      <c r="C24" s="26">
        <v>0.6546932737219856</v>
      </c>
      <c r="D24" s="72">
        <v>0.63132131321763685</v>
      </c>
      <c r="E24" s="72">
        <v>0.60872034015208154</v>
      </c>
      <c r="F24" s="72">
        <v>0.58683096387137923</v>
      </c>
      <c r="G24" s="72">
        <v>0.56560032977318953</v>
      </c>
      <c r="H24" s="72">
        <v>0.54498133614314992</v>
      </c>
      <c r="I24" s="72">
        <v>0.52493201931349298</v>
      </c>
      <c r="J24" s="72">
        <v>0.50541508782195343</v>
      </c>
      <c r="K24" s="72">
        <v>0.48639759547272282</v>
      </c>
      <c r="L24" s="72">
        <v>0.46785075225335016</v>
      </c>
      <c r="M24" s="72">
        <v>0.44974988190905352</v>
      </c>
      <c r="N24" s="72">
        <v>0.43207454673400847</v>
      </c>
      <c r="O24" s="72">
        <v>0.41480887521113374</v>
      </c>
      <c r="P24" s="72">
        <v>0.3979421483547107</v>
      </c>
      <c r="Q24" s="72">
        <v>0.38146972836426424</v>
      </c>
      <c r="R24" s="72">
        <v>0.365394451337546</v>
      </c>
      <c r="S24" s="72">
        <v>0.34972865699145467</v>
      </c>
      <c r="T24" s="72">
        <v>0.33449709284326079</v>
      </c>
      <c r="U24" s="72">
        <v>0.31974099961555885</v>
      </c>
      <c r="V24" s="72">
        <v>0.30552372584906912</v>
      </c>
      <c r="W24" s="72">
        <v>0.29193814050177924</v>
      </c>
      <c r="X24" s="72">
        <v>0.27911569390707563</v>
      </c>
      <c r="Y24" s="72">
        <v>0.26723578515908847</v>
      </c>
      <c r="Z24" s="72">
        <v>0.25653149712808743</v>
      </c>
      <c r="AA24" s="72">
        <v>0.24728354583859613</v>
      </c>
      <c r="AB24" s="72">
        <v>0.23979070985150935</v>
      </c>
      <c r="AC24" s="72">
        <v>0.23430942089992568</v>
      </c>
      <c r="AD24" s="72">
        <v>0.2309758335257921</v>
      </c>
      <c r="AE24" s="72">
        <v>0.22975064313760016</v>
      </c>
      <c r="AF24" s="72">
        <v>0.23042522758423989</v>
      </c>
      <c r="AG24" s="72">
        <v>0.23268501623177879</v>
      </c>
      <c r="AH24" s="72">
        <v>0.23618791513447659</v>
      </c>
      <c r="AI24" s="72">
        <v>0.24062067974237247</v>
      </c>
      <c r="AJ24" s="72">
        <v>0.24572413477057584</v>
      </c>
      <c r="AK24" s="72">
        <v>0.2512962936553228</v>
      </c>
      <c r="AL24" s="72">
        <v>0.25718500469700056</v>
      </c>
      <c r="AM24" s="72">
        <v>0.26327772157179269</v>
      </c>
      <c r="AN24" s="72">
        <v>0.26949192821187318</v>
      </c>
      <c r="AO24" s="72">
        <v>0.27576735300180755</v>
      </c>
      <c r="AP24" s="72">
        <v>0.28206003567221294</v>
      </c>
      <c r="AQ24" s="72">
        <v>0.28833794594803913</v>
      </c>
      <c r="AR24" s="72">
        <v>0.29457779367294595</v>
      </c>
      <c r="AS24" s="72">
        <v>0.3007627171021226</v>
      </c>
      <c r="AT24" s="72">
        <v>0.30688060619193491</v>
      </c>
      <c r="AU24" s="72">
        <v>0.31292288163338755</v>
      </c>
      <c r="AV24" s="72">
        <v>0.31888360069089255</v>
      </c>
      <c r="AW24" s="72">
        <v>0.32475879808043623</v>
      </c>
      <c r="AX24" s="72">
        <v>0.33054599676622448</v>
      </c>
      <c r="AY24" s="72">
        <v>0.33624384238874233</v>
      </c>
      <c r="AZ24" s="27">
        <v>0.3418518282827695</v>
      </c>
    </row>
    <row r="25" spans="1:52" x14ac:dyDescent="0.25">
      <c r="B25" s="68">
        <f t="shared" si="2"/>
        <v>0.14722222222222223</v>
      </c>
      <c r="C25" s="26">
        <v>0.57700644351115804</v>
      </c>
      <c r="D25" s="72">
        <v>0.55963032138770186</v>
      </c>
      <c r="E25" s="72">
        <v>0.54286972801867339</v>
      </c>
      <c r="F25" s="72">
        <v>0.5266806995527038</v>
      </c>
      <c r="G25" s="72">
        <v>0.5110244867757503</v>
      </c>
      <c r="H25" s="72">
        <v>0.49586694528679726</v>
      </c>
      <c r="I25" s="72">
        <v>0.48117805002176228</v>
      </c>
      <c r="J25" s="72">
        <v>0.46693151498044849</v>
      </c>
      <c r="K25" s="72">
        <v>0.45310450429694848</v>
      </c>
      <c r="L25" s="72">
        <v>0.43967742499691559</v>
      </c>
      <c r="M25" s="72">
        <v>0.42663379520102335</v>
      </c>
      <c r="N25" s="72">
        <v>0.41396018434681819</v>
      </c>
      <c r="O25" s="72">
        <v>0.40164622429375685</v>
      </c>
      <c r="P25" s="72">
        <v>0.38968469192062066</v>
      </c>
      <c r="Q25" s="72">
        <v>0.37807166485228461</v>
      </c>
      <c r="R25" s="72">
        <v>0.36680675190074474</v>
      </c>
      <c r="S25" s="72">
        <v>0.35589339803425163</v>
      </c>
      <c r="T25" s="72">
        <v>0.34533925917868002</v>
      </c>
      <c r="U25" s="72">
        <v>0.33515663340166729</v>
      </c>
      <c r="V25" s="72">
        <v>0.32536292000196781</v>
      </c>
      <c r="W25" s="72">
        <v>0.31598105434459156</v>
      </c>
      <c r="X25" s="72">
        <v>0.30703983189879408</v>
      </c>
      <c r="Y25" s="72">
        <v>0.29857398976445026</v>
      </c>
      <c r="Z25" s="72">
        <v>0.2906238629449503</v>
      </c>
      <c r="AA25" s="72">
        <v>0.28323439016111501</v>
      </c>
      <c r="AB25" s="72">
        <v>0.27645323819956508</v>
      </c>
      <c r="AC25" s="72">
        <v>0.2703278854069035</v>
      </c>
      <c r="AD25" s="72">
        <v>0.26490169298982347</v>
      </c>
      <c r="AE25" s="72">
        <v>0.260209301208359</v>
      </c>
      <c r="AF25" s="72">
        <v>0.2562720441002232</v>
      </c>
      <c r="AG25" s="72">
        <v>0.25309432226124762</v>
      </c>
      <c r="AH25" s="72">
        <v>0.25066182886124849</v>
      </c>
      <c r="AI25" s="72">
        <v>0.24894212053164061</v>
      </c>
      <c r="AJ25" s="72">
        <v>0.24788739749255939</v>
      </c>
      <c r="AK25" s="72">
        <v>0.24743878888105353</v>
      </c>
      <c r="AL25" s="72">
        <v>0.24753117347473078</v>
      </c>
      <c r="AM25" s="72">
        <v>0.24809765655182922</v>
      </c>
      <c r="AN25" s="72">
        <v>0.24907314166387776</v>
      </c>
      <c r="AO25" s="72">
        <v>0.25039679508440676</v>
      </c>
      <c r="AP25" s="72">
        <v>0.25201347080303738</v>
      </c>
      <c r="AQ25" s="72">
        <v>0.25387430572408348</v>
      </c>
      <c r="AR25" s="72">
        <v>0.25593673096242353</v>
      </c>
      <c r="AS25" s="72">
        <v>0.25816411917770693</v>
      </c>
      <c r="AT25" s="72">
        <v>0.26052523722584353</v>
      </c>
      <c r="AU25" s="72">
        <v>0.26299362114259534</v>
      </c>
      <c r="AV25" s="72">
        <v>0.26554694711798915</v>
      </c>
      <c r="AW25" s="72">
        <v>0.26816644031446724</v>
      </c>
      <c r="AX25" s="72">
        <v>0.27083634198431572</v>
      </c>
      <c r="AY25" s="72">
        <v>0.27354344196053304</v>
      </c>
      <c r="AZ25" s="27">
        <v>0.27627667583393412</v>
      </c>
    </row>
    <row r="26" spans="1:52" x14ac:dyDescent="0.25">
      <c r="B26" s="68">
        <f t="shared" si="2"/>
        <v>0.24444444444444444</v>
      </c>
      <c r="C26" s="26">
        <v>0.53898672586520746</v>
      </c>
      <c r="D26" s="72">
        <v>0.52408368616118872</v>
      </c>
      <c r="E26" s="72">
        <v>0.50972986968279754</v>
      </c>
      <c r="F26" s="72">
        <v>0.49588719694454719</v>
      </c>
      <c r="G26" s="72">
        <v>0.48252216666233227</v>
      </c>
      <c r="H26" s="72">
        <v>0.46960530604451678</v>
      </c>
      <c r="I26" s="72">
        <v>0.45711072623236321</v>
      </c>
      <c r="J26" s="72">
        <v>0.44501576460227155</v>
      </c>
      <c r="K26" s="72">
        <v>0.43330069992112896</v>
      </c>
      <c r="L26" s="72">
        <v>0.42194852957042989</v>
      </c>
      <c r="M26" s="72">
        <v>0.4109448004746894</v>
      </c>
      <c r="N26" s="72">
        <v>0.40027748714547201</v>
      </c>
      <c r="O26" s="72">
        <v>0.38993691147505577</v>
      </c>
      <c r="P26" s="72">
        <v>0.37991569961609084</v>
      </c>
      <c r="Q26" s="72">
        <v>0.37020877144586206</v>
      </c>
      <c r="R26" s="72">
        <v>0.36081335766669331</v>
      </c>
      <c r="S26" s="72">
        <v>0.35172903842274789</v>
      </c>
      <c r="T26" s="72">
        <v>0.34295779526719328</v>
      </c>
      <c r="U26" s="72">
        <v>0.33450406522970705</v>
      </c>
      <c r="V26" s="72">
        <v>0.3263747814876547</v>
      </c>
      <c r="W26" s="72">
        <v>0.31857937973848416</v>
      </c>
      <c r="X26" s="72">
        <v>0.31112974308432978</v>
      </c>
      <c r="Y26" s="72">
        <v>0.30404005183219546</v>
      </c>
      <c r="Z26" s="72">
        <v>0.29732649956515417</v>
      </c>
      <c r="AA26" s="72">
        <v>0.29100683553770462</v>
      </c>
      <c r="AB26" s="72">
        <v>0.28509969912929911</v>
      </c>
      <c r="AC26" s="72">
        <v>0.27962372828292303</v>
      </c>
      <c r="AD26" s="72">
        <v>0.27459645306309749</v>
      </c>
      <c r="AE26" s="72">
        <v>0.27003302710102411</v>
      </c>
      <c r="AF26" s="72">
        <v>0.26594489793136283</v>
      </c>
      <c r="AG26" s="72">
        <v>0.26233856016592133</v>
      </c>
      <c r="AH26" s="72">
        <v>0.25921455735804771</v>
      </c>
      <c r="AI26" s="72">
        <v>0.25656688555091711</v>
      </c>
      <c r="AJ26" s="72">
        <v>0.25438289966040306</v>
      </c>
      <c r="AK26" s="72">
        <v>0.25264374306112825</v>
      </c>
      <c r="AL26" s="72">
        <v>0.25132523319375694</v>
      </c>
      <c r="AM26" s="72">
        <v>0.25039906697543474</v>
      </c>
      <c r="AN26" s="72">
        <v>0.24983417673723746</v>
      </c>
      <c r="AO26" s="72">
        <v>0.2495980736080233</v>
      </c>
      <c r="AP26" s="72">
        <v>0.24965805102758426</v>
      </c>
      <c r="AQ26" s="72">
        <v>0.2499821704343228</v>
      </c>
      <c r="AR26" s="72">
        <v>0.25053999923697012</v>
      </c>
      <c r="AS26" s="72">
        <v>0.25130310852941223</v>
      </c>
      <c r="AT26" s="72">
        <v>0.25224536140261217</v>
      </c>
      <c r="AU26" s="72">
        <v>0.25334303338959335</v>
      </c>
      <c r="AV26" s="72">
        <v>0.25457480794063081</v>
      </c>
      <c r="AW26" s="72">
        <v>0.25592168557557304</v>
      </c>
      <c r="AX26" s="72">
        <v>0.25736683853019476</v>
      </c>
      <c r="AY26" s="72">
        <v>0.25889543535328585</v>
      </c>
      <c r="AZ26" s="27">
        <v>0.26049445318013553</v>
      </c>
    </row>
    <row r="27" spans="1:52" x14ac:dyDescent="0.25">
      <c r="B27" s="68">
        <f t="shared" si="2"/>
        <v>0.4</v>
      </c>
      <c r="C27" s="26">
        <v>0.51553466838841111</v>
      </c>
      <c r="D27" s="72">
        <v>0.50230412652898548</v>
      </c>
      <c r="E27" s="72">
        <v>0.48958393121965221</v>
      </c>
      <c r="F27" s="72">
        <v>0.4773399534901287</v>
      </c>
      <c r="G27" s="72">
        <v>0.46554224087718027</v>
      </c>
      <c r="H27" s="72">
        <v>0.4541645072829158</v>
      </c>
      <c r="I27" s="72">
        <v>0.44318371615700036</v>
      </c>
      <c r="J27" s="72">
        <v>0.43257973957517032</v>
      </c>
      <c r="K27" s="72">
        <v>0.42233507955530253</v>
      </c>
      <c r="L27" s="72">
        <v>0.41243464073839259</v>
      </c>
      <c r="M27" s="72">
        <v>0.40286554560119342</v>
      </c>
      <c r="N27" s="72">
        <v>0.39361698482107998</v>
      </c>
      <c r="O27" s="72">
        <v>0.38468009639049572</v>
      </c>
      <c r="P27" s="72">
        <v>0.37604786764974613</v>
      </c>
      <c r="Q27" s="72">
        <v>0.36771505461992376</v>
      </c>
      <c r="R27" s="72">
        <v>0.3596781129054184</v>
      </c>
      <c r="S27" s="72">
        <v>0.35193513402801768</v>
      </c>
      <c r="T27" s="72">
        <v>0.34448578039258471</v>
      </c>
      <c r="U27" s="72">
        <v>0.33733121123445903</v>
      </c>
      <c r="V27" s="72">
        <v>0.33047399097310942</v>
      </c>
      <c r="W27" s="72">
        <v>0.3239179705730183</v>
      </c>
      <c r="X27" s="72">
        <v>0.31766813205256061</v>
      </c>
      <c r="Y27" s="72">
        <v>0.31173038653576324</v>
      </c>
      <c r="Z27" s="72">
        <v>0.30611131763316379</v>
      </c>
      <c r="AA27" s="72">
        <v>0.30081786490362056</v>
      </c>
      <c r="AB27" s="72">
        <v>0.295856947029567</v>
      </c>
      <c r="AC27" s="72">
        <v>0.2912350312149552</v>
      </c>
      <c r="AD27" s="72">
        <v>0.28695766382039234</v>
      </c>
      <c r="AE27" s="72">
        <v>0.283028986417239</v>
      </c>
      <c r="AF27" s="72">
        <v>0.2794512696894772</v>
      </c>
      <c r="AG27" s="72">
        <v>0.27622450295588152</v>
      </c>
      <c r="AH27" s="72">
        <v>0.27334607761307661</v>
      </c>
      <c r="AI27" s="72">
        <v>0.27081059731657964</v>
      </c>
      <c r="AJ27" s="72">
        <v>0.26860983632390872</v>
      </c>
      <c r="AK27" s="72">
        <v>0.26673285176040723</v>
      </c>
      <c r="AL27" s="72">
        <v>0.26516623851138987</v>
      </c>
      <c r="AM27" s="72">
        <v>0.26389450031903344</v>
      </c>
      <c r="AN27" s="72">
        <v>0.26290050025939654</v>
      </c>
      <c r="AO27" s="72">
        <v>0.26216594957707112</v>
      </c>
      <c r="AP27" s="72">
        <v>0.26167189577087002</v>
      </c>
      <c r="AQ27" s="72">
        <v>0.26139917746502112</v>
      </c>
      <c r="AR27" s="72">
        <v>0.26132882290082571</v>
      </c>
      <c r="AS27" s="72">
        <v>0.26144237876781584</v>
      </c>
      <c r="AT27" s="72">
        <v>0.26172216495493966</v>
      </c>
      <c r="AU27" s="72">
        <v>0.26215145770678383</v>
      </c>
      <c r="AV27" s="72">
        <v>0.26271460831761412</v>
      </c>
      <c r="AW27" s="72">
        <v>0.26339710704888947</v>
      </c>
      <c r="AX27" s="72">
        <v>0.26418560282984238</v>
      </c>
      <c r="AY27" s="72">
        <v>0.26506788899146017</v>
      </c>
      <c r="AZ27" s="27">
        <v>0.26603286425256101</v>
      </c>
    </row>
    <row r="28" spans="1:52" ht="15.75" thickBot="1" x14ac:dyDescent="0.3">
      <c r="B28" s="68">
        <f t="shared" si="2"/>
        <v>1.2555555555555555</v>
      </c>
      <c r="C28" s="28">
        <v>0.44333873209179991</v>
      </c>
      <c r="D28" s="73">
        <v>0.43657580745005437</v>
      </c>
      <c r="E28" s="73">
        <v>0.43011933077713282</v>
      </c>
      <c r="F28" s="73">
        <v>0.42394723502604881</v>
      </c>
      <c r="G28" s="73">
        <v>0.41803987748361165</v>
      </c>
      <c r="H28" s="73">
        <v>0.41237969853331008</v>
      </c>
      <c r="I28" s="73">
        <v>0.40695093802552312</v>
      </c>
      <c r="J28" s="73">
        <v>0.40173939794281655</v>
      </c>
      <c r="K28" s="73">
        <v>0.39673224255844208</v>
      </c>
      <c r="L28" s="73">
        <v>0.39191782917965257</v>
      </c>
      <c r="M28" s="73">
        <v>0.38728556400954839</v>
      </c>
      <c r="N28" s="73">
        <v>0.38282577876945428</v>
      </c>
      <c r="O28" s="73">
        <v>0.37852962458281597</v>
      </c>
      <c r="P28" s="73">
        <v>0.37438898029263568</v>
      </c>
      <c r="Q28" s="73">
        <v>0.37039637291258881</v>
      </c>
      <c r="R28" s="73">
        <v>0.36654490833053788</v>
      </c>
      <c r="S28" s="73">
        <v>0.36282821071705251</v>
      </c>
      <c r="T28" s="73">
        <v>0.3592403693595822</v>
      </c>
      <c r="U28" s="73">
        <v>0.35577589185931952</v>
      </c>
      <c r="V28" s="73">
        <v>0.35242966280344551</v>
      </c>
      <c r="W28" s="73">
        <v>0.34919690716880519</v>
      </c>
      <c r="X28" s="73">
        <v>0.34607315783053705</v>
      </c>
      <c r="Y28" s="73">
        <v>0.34305422664600738</v>
      </c>
      <c r="Z28" s="73">
        <v>0.3401361786644197</v>
      </c>
      <c r="AA28" s="73">
        <v>0.33731530907891721</v>
      </c>
      <c r="AB28" s="73">
        <v>0.33458812259341553</v>
      </c>
      <c r="AC28" s="73">
        <v>0.33195131492268509</v>
      </c>
      <c r="AD28" s="73">
        <v>0.32940175618307327</v>
      </c>
      <c r="AE28" s="73">
        <v>0.32693647596387992</v>
      </c>
      <c r="AF28" s="73">
        <v>0.32455264989710891</v>
      </c>
      <c r="AG28" s="73">
        <v>0.3222475875665059</v>
      </c>
      <c r="AH28" s="73">
        <v>0.32001872161659739</v>
      </c>
      <c r="AI28" s="73">
        <v>0.31786359793941688</v>
      </c>
      <c r="AJ28" s="73">
        <v>0.31577986683076309</v>
      </c>
      <c r="AK28" s="73">
        <v>0.31376527502024582</v>
      </c>
      <c r="AL28" s="73">
        <v>0.31181765848979359</v>
      </c>
      <c r="AM28" s="73">
        <v>0.3099349360044546</v>
      </c>
      <c r="AN28" s="73">
        <v>0.3081151032870626</v>
      </c>
      <c r="AO28" s="73">
        <v>0.30635622777517407</v>
      </c>
      <c r="AP28" s="73">
        <v>0.30465644390457786</v>
      </c>
      <c r="AQ28" s="73">
        <v>0.30301394886887051</v>
      </c>
      <c r="AR28" s="73">
        <v>0.30142699880914531</v>
      </c>
      <c r="AS28" s="73">
        <v>0.29989390539191152</v>
      </c>
      <c r="AT28" s="73">
        <v>0.29841303273695935</v>
      </c>
      <c r="AU28" s="73">
        <v>0.29698279466014266</v>
      </c>
      <c r="AV28" s="73">
        <v>0.2956016521989917</v>
      </c>
      <c r="AW28" s="73">
        <v>0.29426811139174797</v>
      </c>
      <c r="AX28" s="73">
        <v>0.2929807212828624</v>
      </c>
      <c r="AY28" s="73">
        <v>0.2917380721302707</v>
      </c>
      <c r="AZ28" s="29">
        <v>0.29053879379184749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Black-Scholes</vt:lpstr>
      <vt:lpstr>SABR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Yixin</dc:creator>
  <cp:lastModifiedBy>Yixin</cp:lastModifiedBy>
  <dcterms:created xsi:type="dcterms:W3CDTF">2015-02-13T00:26:01Z</dcterms:created>
  <dcterms:modified xsi:type="dcterms:W3CDTF">2015-02-13T04:06:57Z</dcterms:modified>
</cp:coreProperties>
</file>