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2-April-25\"/>
    </mc:Choice>
  </mc:AlternateContent>
  <xr:revisionPtr revIDLastSave="0" documentId="8_{A2FE825B-E80F-43E3-BCA4-B6D3DB765A32}" xr6:coauthVersionLast="47" xr6:coauthVersionMax="47" xr10:uidLastSave="{00000000-0000-0000-0000-000000000000}"/>
  <bookViews>
    <workbookView xWindow="0" yWindow="1704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" l="1"/>
  <c r="W14" i="1" l="1"/>
  <c r="W13" i="1" l="1"/>
  <c r="W12" i="1"/>
  <c r="O20" i="1" l="1"/>
  <c r="F20" i="1"/>
  <c r="T11" i="1" l="1"/>
  <c r="W11" i="1" s="1"/>
  <c r="W10" i="1"/>
  <c r="G7" i="1" l="1"/>
  <c r="H7" i="1" l="1"/>
  <c r="L7" i="1"/>
  <c r="J7" i="1"/>
  <c r="K7" i="1"/>
  <c r="M7" i="1"/>
  <c r="T9" i="1"/>
  <c r="T7" i="1" l="1"/>
  <c r="T8" i="1"/>
  <c r="G13" i="1" l="1"/>
  <c r="I13" i="1" s="1"/>
  <c r="J13" i="1" l="1"/>
  <c r="P13" i="1" s="1"/>
  <c r="W9" i="1"/>
  <c r="W8" i="1"/>
  <c r="G9" i="1"/>
  <c r="W7" i="1"/>
  <c r="J9" i="1" l="1"/>
  <c r="J20" i="1" s="1"/>
  <c r="H9" i="1"/>
  <c r="E10" i="1" s="1"/>
  <c r="G10" i="1" s="1"/>
  <c r="M9" i="1"/>
  <c r="M20" i="1" s="1"/>
  <c r="L9" i="1"/>
  <c r="L20" i="1" s="1"/>
  <c r="K9" i="1"/>
  <c r="K20" i="1" s="1"/>
  <c r="N7" i="1"/>
  <c r="N10" i="1" l="1"/>
  <c r="P10" i="1"/>
  <c r="K23" i="1"/>
  <c r="N9" i="1"/>
  <c r="N20" i="1" s="1"/>
  <c r="H20" i="1"/>
  <c r="E8" i="1"/>
  <c r="I9" i="1"/>
  <c r="I7" i="1"/>
  <c r="W18" i="1"/>
  <c r="P9" i="1" l="1"/>
  <c r="P7" i="1"/>
  <c r="E20" i="1"/>
  <c r="G8" i="1"/>
  <c r="I8" i="1" l="1"/>
  <c r="G20" i="1"/>
  <c r="P8" i="1" l="1"/>
  <c r="P18" i="1" s="1"/>
  <c r="W20" i="1" s="1"/>
  <c r="I20" i="1"/>
</calcChain>
</file>

<file path=xl/sharedStrings.xml><?xml version="1.0" encoding="utf-8"?>
<sst xmlns="http://schemas.openxmlformats.org/spreadsheetml/2006/main" count="57" uniqueCount="54">
  <si>
    <t>Amount</t>
  </si>
  <si>
    <t>PAYMENT NOTE No.</t>
  </si>
  <si>
    <t>UTR</t>
  </si>
  <si>
    <t>SD (5%)</t>
  </si>
  <si>
    <t>Advance paid</t>
  </si>
  <si>
    <t>Pipeline Laying work</t>
  </si>
  <si>
    <t>Prashi Technologies</t>
  </si>
  <si>
    <t>Karori Mehrampur Village Pipeline laying work</t>
  </si>
  <si>
    <t>09-05-2022 NEFT/AXISP00287039633/RIUP0077A/PRASHI TECHNOLOGI 49500.00</t>
  </si>
  <si>
    <t>RIUP0077A</t>
  </si>
  <si>
    <t>07-06-2022 NEFT/AXISP00294056240/RIUP22/161/PRASHI TECHNOLOG 148500.00</t>
  </si>
  <si>
    <t>RIUP22/161</t>
  </si>
  <si>
    <t>09-08-2022 NEFT/AXISP00310655294/RIUP22/479/PRASHI TECHNOLOG 247500.00</t>
  </si>
  <si>
    <t>RIUP22/479</t>
  </si>
  <si>
    <t>Total Paid Amount Rs. -</t>
  </si>
  <si>
    <t>Balance Payable Amount Rs. -</t>
  </si>
  <si>
    <t>Total Payable Amount Rs. -</t>
  </si>
  <si>
    <t>Hold Amount For Quantity excess against DPR</t>
  </si>
  <si>
    <t>GST Release Note</t>
  </si>
  <si>
    <t>16-11-2022 NEFT/AXISP00338287373/RIUP22/1268/PRASHI TECHNOLO 154503.00</t>
  </si>
  <si>
    <t>RIUP22/1268</t>
  </si>
  <si>
    <t>20-12-2022 NEFT/AXISP00347626043/RIUP22/1581/PRASHI TECHNOLO 99000.00</t>
  </si>
  <si>
    <t>RIUP22/1581</t>
  </si>
  <si>
    <t>RIUP22/1694</t>
  </si>
  <si>
    <t>RIUP22/1693</t>
  </si>
  <si>
    <t>05-01-2023 NEFT/AXISP00352379810/RIUP22/1694/PRASHI TECHNOLO  1,67,912.00</t>
  </si>
  <si>
    <t>05-01-2023 NEFT/AXISP00352379812/RIUP22/1693/PRASHI TECHNOLO 44,533.00</t>
  </si>
  <si>
    <t>24-01-2023 NEFT/AXISP00356990152/RIUP22/1980/PRASHI TECHNOLO ₹ 36,945.00</t>
  </si>
  <si>
    <t>RIUP22/1980</t>
  </si>
  <si>
    <t>23-02-2023 NEFT/AXISP00365243859/RIUP22/2280/PRASHI TECHNOLO 99000.00</t>
  </si>
  <si>
    <t>RIUP22/2280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</si>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</sst>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25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6" fillId="0" borderId="0" xfId="0" applyFont="1"/>
    <xf numFmtId="43" fontId="2" fillId="2" borderId="0" xfId="1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3" fontId="7" fillId="2" borderId="35" xfId="1" applyFont="1" applyFill="1" applyBorder="1" applyAlignment="1">
      <alignment horizontal="center" vertical="center"/>
    </xf>
    <xf numFmtId="43" fontId="6" fillId="2" borderId="3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B9" sqref="B9"/>
    </sheetView>
  </sheetViews>
  <sheetFormatPr defaultColWidth="9" defaultRowHeight="14.4" x14ac:dyDescent="0.3"/>
  <cols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50" customWidth="1"/>
    <col min="9" max="9" width="12.88671875" style="50" bestFit="1" customWidth="1"/>
    <col min="10" max="10" width="10.6640625" style="11" bestFit="1" customWidth="1"/>
    <col min="11" max="11" width="11.5546875" style="11" bestFit="1" customWidth="1"/>
    <col min="12" max="13" width="10.44140625" style="11" customWidth="1"/>
    <col min="14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4" style="11" customWidth="1"/>
    <col min="24" max="24" width="72.44140625" style="11" bestFit="1" customWidth="1"/>
    <col min="25" max="16384" width="9" style="11"/>
  </cols>
  <sheetData>
    <row r="1" spans="1:24" ht="19.8" x14ac:dyDescent="0.3">
      <c r="A1" s="58" t="s">
        <v>31</v>
      </c>
      <c r="B1" s="14" t="s">
        <v>6</v>
      </c>
      <c r="E1" s="12"/>
      <c r="F1" s="12"/>
      <c r="G1" s="12"/>
      <c r="H1" s="13"/>
      <c r="I1" s="13"/>
    </row>
    <row r="2" spans="1:24" ht="19.8" x14ac:dyDescent="0.3">
      <c r="A2" s="58" t="s">
        <v>32</v>
      </c>
      <c r="B2" s="59" t="s">
        <v>33</v>
      </c>
      <c r="C2" s="14"/>
      <c r="D2" s="14"/>
      <c r="H2" s="54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0.399999999999999" thickBot="1" x14ac:dyDescent="0.35">
      <c r="A3" s="58" t="s">
        <v>34</v>
      </c>
      <c r="B3" s="59" t="s">
        <v>35</v>
      </c>
      <c r="C3" s="14"/>
      <c r="D3" s="14"/>
      <c r="H3" s="5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" thickBot="1" x14ac:dyDescent="0.35">
      <c r="A4" s="58" t="s">
        <v>36</v>
      </c>
      <c r="B4" s="16" t="s">
        <v>35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43.95" customHeight="1" thickBot="1" x14ac:dyDescent="0.35">
      <c r="A5" s="60" t="s">
        <v>37</v>
      </c>
      <c r="B5" s="61" t="s">
        <v>38</v>
      </c>
      <c r="C5" s="62" t="s">
        <v>39</v>
      </c>
      <c r="D5" s="63" t="s">
        <v>40</v>
      </c>
      <c r="E5" s="61" t="s">
        <v>41</v>
      </c>
      <c r="F5" s="61" t="s">
        <v>42</v>
      </c>
      <c r="G5" s="63" t="s">
        <v>43</v>
      </c>
      <c r="H5" s="64" t="s">
        <v>44</v>
      </c>
      <c r="I5" s="65" t="s">
        <v>0</v>
      </c>
      <c r="J5" s="61" t="s">
        <v>45</v>
      </c>
      <c r="K5" s="61" t="s">
        <v>46</v>
      </c>
      <c r="L5" s="61" t="s">
        <v>47</v>
      </c>
      <c r="M5" s="61" t="s">
        <v>48</v>
      </c>
      <c r="N5" s="61" t="s">
        <v>49</v>
      </c>
      <c r="O5" s="10" t="s">
        <v>17</v>
      </c>
      <c r="P5" s="61" t="s">
        <v>50</v>
      </c>
      <c r="Q5" s="3"/>
      <c r="R5" s="2" t="s">
        <v>1</v>
      </c>
      <c r="S5" s="61" t="s">
        <v>51</v>
      </c>
      <c r="T5" s="61" t="s">
        <v>52</v>
      </c>
      <c r="U5" s="1" t="s">
        <v>3</v>
      </c>
      <c r="V5" s="2" t="s">
        <v>4</v>
      </c>
      <c r="W5" s="61" t="s">
        <v>53</v>
      </c>
      <c r="X5" s="61" t="s">
        <v>2</v>
      </c>
    </row>
    <row r="6" spans="1:24" x14ac:dyDescent="0.3">
      <c r="B6" s="20"/>
      <c r="C6" s="21"/>
      <c r="D6" s="21"/>
      <c r="E6" s="55"/>
      <c r="F6" s="53"/>
      <c r="G6" s="52"/>
      <c r="H6" s="24"/>
      <c r="I6" s="33"/>
      <c r="J6" s="25">
        <v>0.01</v>
      </c>
      <c r="K6" s="26">
        <v>0.05</v>
      </c>
      <c r="L6" s="26">
        <v>0.1</v>
      </c>
      <c r="M6" s="26">
        <v>0.1</v>
      </c>
      <c r="N6" s="27"/>
      <c r="O6" s="27"/>
      <c r="P6" s="27"/>
      <c r="Q6" s="3"/>
      <c r="R6" s="28"/>
      <c r="S6" s="23"/>
      <c r="T6" s="29">
        <v>0.01</v>
      </c>
      <c r="U6" s="30">
        <v>0.05</v>
      </c>
      <c r="V6" s="24"/>
      <c r="W6" s="31"/>
      <c r="X6" s="27"/>
    </row>
    <row r="7" spans="1:24" ht="26.4" x14ac:dyDescent="0.3">
      <c r="A7">
        <v>50411</v>
      </c>
      <c r="B7" s="5" t="s">
        <v>7</v>
      </c>
      <c r="C7" s="6">
        <v>44876</v>
      </c>
      <c r="D7" s="8">
        <v>7</v>
      </c>
      <c r="E7" s="32">
        <v>932847.9</v>
      </c>
      <c r="F7" s="53">
        <v>0</v>
      </c>
      <c r="G7" s="53">
        <f>ROUND(E7-F7,)</f>
        <v>932848</v>
      </c>
      <c r="H7" s="24">
        <f>ROUND(G7*18%,)</f>
        <v>167913</v>
      </c>
      <c r="I7" s="33">
        <f>G7+H7</f>
        <v>1100761</v>
      </c>
      <c r="J7" s="33">
        <f>ROUND(G7*$J$6,)</f>
        <v>9328</v>
      </c>
      <c r="K7" s="33">
        <f>ROUND(G7*$K$6,)</f>
        <v>46642</v>
      </c>
      <c r="L7" s="33">
        <f>ROUND(G7*5%,)</f>
        <v>46642</v>
      </c>
      <c r="M7" s="33">
        <f>ROUND(G7*$M$6,)</f>
        <v>93285</v>
      </c>
      <c r="N7" s="27">
        <f>H7</f>
        <v>167913</v>
      </c>
      <c r="O7" s="27">
        <v>136947</v>
      </c>
      <c r="P7" s="27">
        <f>I7-SUM(J7:O7)-1</f>
        <v>600003</v>
      </c>
      <c r="Q7" s="3"/>
      <c r="R7" s="34" t="s">
        <v>9</v>
      </c>
      <c r="S7" s="23">
        <v>50000</v>
      </c>
      <c r="T7" s="23">
        <f>T6*S7</f>
        <v>500</v>
      </c>
      <c r="U7" s="24">
        <v>0</v>
      </c>
      <c r="V7" s="24">
        <v>0</v>
      </c>
      <c r="W7" s="31">
        <f t="shared" ref="W7" si="0">S7-T7</f>
        <v>49500</v>
      </c>
      <c r="X7" s="35" t="s">
        <v>8</v>
      </c>
    </row>
    <row r="8" spans="1:24" ht="22.2" customHeight="1" x14ac:dyDescent="0.3">
      <c r="A8">
        <v>50411</v>
      </c>
      <c r="B8" s="5" t="s">
        <v>18</v>
      </c>
      <c r="C8" s="6">
        <v>44911</v>
      </c>
      <c r="D8" s="8">
        <v>7</v>
      </c>
      <c r="E8" s="32">
        <f>N7</f>
        <v>167913</v>
      </c>
      <c r="F8" s="53">
        <v>0</v>
      </c>
      <c r="G8" s="53">
        <f>E8-F8</f>
        <v>167913</v>
      </c>
      <c r="H8" s="24">
        <v>0</v>
      </c>
      <c r="I8" s="33">
        <f>G8+H8</f>
        <v>167913</v>
      </c>
      <c r="J8" s="33">
        <v>0</v>
      </c>
      <c r="K8" s="27">
        <v>0</v>
      </c>
      <c r="L8" s="27"/>
      <c r="M8" s="27"/>
      <c r="N8" s="27">
        <v>0</v>
      </c>
      <c r="O8" s="27"/>
      <c r="P8" s="27">
        <f>I8-SUM(J8:N8)</f>
        <v>167913</v>
      </c>
      <c r="Q8" s="3"/>
      <c r="R8" s="34" t="s">
        <v>11</v>
      </c>
      <c r="S8" s="23">
        <v>150000</v>
      </c>
      <c r="T8" s="23">
        <f>S8*T6</f>
        <v>1500</v>
      </c>
      <c r="U8" s="24">
        <v>0</v>
      </c>
      <c r="V8" s="24">
        <v>0</v>
      </c>
      <c r="W8" s="31">
        <f>S8-T8-U8-V8</f>
        <v>148500</v>
      </c>
      <c r="X8" s="35" t="s">
        <v>10</v>
      </c>
    </row>
    <row r="9" spans="1:24" ht="26.4" x14ac:dyDescent="0.3">
      <c r="A9">
        <v>50411</v>
      </c>
      <c r="B9" s="5" t="s">
        <v>7</v>
      </c>
      <c r="C9" s="6">
        <v>44907</v>
      </c>
      <c r="D9" s="8">
        <v>8</v>
      </c>
      <c r="E9" s="32">
        <v>205253</v>
      </c>
      <c r="F9" s="53">
        <v>0</v>
      </c>
      <c r="G9" s="53">
        <f>E9-F9</f>
        <v>205253</v>
      </c>
      <c r="H9" s="24">
        <f>ROUND(G9*18%,)</f>
        <v>36946</v>
      </c>
      <c r="I9" s="33">
        <f>G9+H9</f>
        <v>242199</v>
      </c>
      <c r="J9" s="33">
        <f>ROUND(G9*$J$6,)</f>
        <v>2053</v>
      </c>
      <c r="K9" s="33">
        <f>ROUND(G9*$K$6,)</f>
        <v>10263</v>
      </c>
      <c r="L9" s="33">
        <f>ROUND(G9*$L$6,)</f>
        <v>20525</v>
      </c>
      <c r="M9" s="33">
        <f>ROUND(G9*$M$6,)</f>
        <v>20525</v>
      </c>
      <c r="N9" s="27">
        <f>H9</f>
        <v>36946</v>
      </c>
      <c r="O9" s="27">
        <v>8354</v>
      </c>
      <c r="P9" s="27">
        <f>I9-SUM(J9:O9)-1</f>
        <v>143532</v>
      </c>
      <c r="Q9" s="3"/>
      <c r="R9" s="34" t="s">
        <v>13</v>
      </c>
      <c r="S9" s="23">
        <v>250000</v>
      </c>
      <c r="T9" s="23">
        <f>S9*T6</f>
        <v>2500</v>
      </c>
      <c r="U9" s="24">
        <v>0</v>
      </c>
      <c r="V9" s="24">
        <v>0</v>
      </c>
      <c r="W9" s="31">
        <f t="shared" ref="W9" si="1">S9-T9</f>
        <v>247500</v>
      </c>
      <c r="X9" s="35" t="s">
        <v>12</v>
      </c>
    </row>
    <row r="10" spans="1:24" ht="22.2" customHeight="1" x14ac:dyDescent="0.3">
      <c r="A10">
        <v>50411</v>
      </c>
      <c r="B10" s="5" t="s">
        <v>18</v>
      </c>
      <c r="C10" s="6">
        <v>44944</v>
      </c>
      <c r="D10" s="8">
        <v>8</v>
      </c>
      <c r="E10" s="32">
        <f>H9</f>
        <v>36946</v>
      </c>
      <c r="F10" s="53">
        <v>0</v>
      </c>
      <c r="G10" s="53">
        <f>E10-F10</f>
        <v>36946</v>
      </c>
      <c r="H10" s="24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27">
        <f>H10</f>
        <v>0</v>
      </c>
      <c r="O10" s="27">
        <v>0</v>
      </c>
      <c r="P10" s="27">
        <f>G10</f>
        <v>36946</v>
      </c>
      <c r="Q10" s="3"/>
      <c r="R10" s="34" t="s">
        <v>20</v>
      </c>
      <c r="S10" s="23">
        <v>154503</v>
      </c>
      <c r="T10" s="23">
        <v>0</v>
      </c>
      <c r="U10" s="24"/>
      <c r="V10" s="24"/>
      <c r="W10" s="31">
        <f t="shared" ref="W10:W11" si="2">S10-T10</f>
        <v>154503</v>
      </c>
      <c r="X10" s="35" t="s">
        <v>19</v>
      </c>
    </row>
    <row r="11" spans="1:24" ht="22.2" customHeight="1" x14ac:dyDescent="0.3">
      <c r="B11" s="5"/>
      <c r="C11" s="6"/>
      <c r="D11" s="8"/>
      <c r="E11" s="32"/>
      <c r="F11" s="53"/>
      <c r="G11" s="53"/>
      <c r="H11" s="24"/>
      <c r="I11" s="33"/>
      <c r="J11" s="33"/>
      <c r="K11" s="27"/>
      <c r="L11" s="27"/>
      <c r="M11" s="27"/>
      <c r="N11" s="27"/>
      <c r="O11" s="27"/>
      <c r="P11" s="27"/>
      <c r="Q11" s="3"/>
      <c r="R11" s="34" t="s">
        <v>22</v>
      </c>
      <c r="S11" s="23">
        <v>100000</v>
      </c>
      <c r="T11" s="23">
        <f>S11*T6</f>
        <v>1000</v>
      </c>
      <c r="U11" s="24">
        <v>0</v>
      </c>
      <c r="V11" s="24">
        <v>0</v>
      </c>
      <c r="W11" s="31">
        <f t="shared" si="2"/>
        <v>99000</v>
      </c>
      <c r="X11" s="35" t="s">
        <v>21</v>
      </c>
    </row>
    <row r="12" spans="1:24" ht="22.2" customHeight="1" x14ac:dyDescent="0.3">
      <c r="B12" s="5"/>
      <c r="C12" s="6"/>
      <c r="D12" s="8"/>
      <c r="E12" s="32"/>
      <c r="F12" s="53"/>
      <c r="G12" s="53"/>
      <c r="H12" s="24"/>
      <c r="I12" s="33"/>
      <c r="J12" s="33"/>
      <c r="K12" s="27"/>
      <c r="L12" s="27"/>
      <c r="M12" s="27"/>
      <c r="N12" s="27"/>
      <c r="O12" s="27"/>
      <c r="P12" s="27"/>
      <c r="Q12" s="3"/>
      <c r="R12" s="34" t="s">
        <v>23</v>
      </c>
      <c r="S12" s="23">
        <v>167912</v>
      </c>
      <c r="T12" s="23">
        <v>0</v>
      </c>
      <c r="U12" s="24">
        <v>0</v>
      </c>
      <c r="V12" s="24">
        <v>0</v>
      </c>
      <c r="W12" s="31">
        <f t="shared" ref="W12:W13" si="3">S12-T12</f>
        <v>167912</v>
      </c>
      <c r="X12" s="35" t="s">
        <v>25</v>
      </c>
    </row>
    <row r="13" spans="1:24" ht="22.2" customHeight="1" x14ac:dyDescent="0.3">
      <c r="B13" s="5"/>
      <c r="C13" s="6"/>
      <c r="D13" s="8"/>
      <c r="E13" s="22"/>
      <c r="F13" s="39">
        <v>0</v>
      </c>
      <c r="G13" s="39">
        <f>E13-F13</f>
        <v>0</v>
      </c>
      <c r="H13" s="40">
        <v>0</v>
      </c>
      <c r="I13" s="33">
        <f>G13+H13</f>
        <v>0</v>
      </c>
      <c r="J13" s="33">
        <f>J$6*I13</f>
        <v>0</v>
      </c>
      <c r="K13" s="27">
        <v>0</v>
      </c>
      <c r="L13" s="27"/>
      <c r="M13" s="27"/>
      <c r="N13" s="27">
        <v>0</v>
      </c>
      <c r="O13" s="27"/>
      <c r="P13" s="27">
        <f>I13-SUM(J13:N13)</f>
        <v>0</v>
      </c>
      <c r="Q13" s="9"/>
      <c r="R13" s="34" t="s">
        <v>24</v>
      </c>
      <c r="S13" s="23">
        <v>44533</v>
      </c>
      <c r="T13" s="23">
        <v>0</v>
      </c>
      <c r="U13" s="24">
        <v>0</v>
      </c>
      <c r="V13" s="24">
        <v>0</v>
      </c>
      <c r="W13" s="31">
        <f t="shared" si="3"/>
        <v>44533</v>
      </c>
      <c r="X13" s="35" t="s">
        <v>26</v>
      </c>
    </row>
    <row r="14" spans="1:24" x14ac:dyDescent="0.3">
      <c r="B14" s="36"/>
      <c r="C14" s="37"/>
      <c r="D14" s="37"/>
      <c r="E14" s="38"/>
      <c r="F14" s="39"/>
      <c r="G14" s="38"/>
      <c r="H14" s="40"/>
      <c r="I14" s="21"/>
      <c r="J14" s="21"/>
      <c r="K14" s="41"/>
      <c r="L14" s="41"/>
      <c r="M14" s="41"/>
      <c r="N14" s="41"/>
      <c r="O14" s="41"/>
      <c r="P14" s="41"/>
      <c r="Q14" s="9"/>
      <c r="R14" s="34" t="s">
        <v>28</v>
      </c>
      <c r="S14" s="39">
        <v>36945</v>
      </c>
      <c r="T14" s="23">
        <v>0</v>
      </c>
      <c r="U14" s="24">
        <v>0</v>
      </c>
      <c r="V14" s="24">
        <v>0</v>
      </c>
      <c r="W14" s="31">
        <f t="shared" ref="W14" si="4">S14-T14</f>
        <v>36945</v>
      </c>
      <c r="X14" s="42" t="s">
        <v>27</v>
      </c>
    </row>
    <row r="15" spans="1:24" ht="15" thickBot="1" x14ac:dyDescent="0.35">
      <c r="B15" s="4"/>
      <c r="C15" s="7"/>
      <c r="D15" s="7"/>
      <c r="E15" s="43"/>
      <c r="F15" s="43"/>
      <c r="G15" s="43"/>
      <c r="H15" s="45"/>
      <c r="I15" s="46"/>
      <c r="J15" s="46"/>
      <c r="K15" s="47"/>
      <c r="L15" s="47"/>
      <c r="M15" s="47"/>
      <c r="N15" s="47"/>
      <c r="O15" s="47"/>
      <c r="P15" s="47"/>
      <c r="Q15" s="9"/>
      <c r="R15" s="48" t="s">
        <v>30</v>
      </c>
      <c r="S15" s="44">
        <v>99000</v>
      </c>
      <c r="T15" s="44"/>
      <c r="U15" s="44"/>
      <c r="V15" s="44"/>
      <c r="W15" s="49">
        <f>S15</f>
        <v>99000</v>
      </c>
      <c r="X15" s="47" t="s">
        <v>29</v>
      </c>
    </row>
    <row r="16" spans="1:24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23"/>
    </row>
    <row r="17" spans="2:24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  <c r="X17" s="39"/>
    </row>
    <row r="18" spans="2:24" x14ac:dyDescent="0.3">
      <c r="B18" s="23"/>
      <c r="C18" s="23"/>
      <c r="D18" s="23"/>
      <c r="E18" s="23"/>
      <c r="F18" s="23"/>
      <c r="G18" s="23"/>
      <c r="H18" s="23"/>
      <c r="I18" s="23"/>
      <c r="J18" s="23"/>
      <c r="K18" s="56" t="s">
        <v>16</v>
      </c>
      <c r="L18" s="23"/>
      <c r="M18" s="23"/>
      <c r="N18" s="23"/>
      <c r="O18" s="23"/>
      <c r="P18" s="56">
        <f>SUM(P7:P15)</f>
        <v>948394</v>
      </c>
      <c r="Q18" s="23"/>
      <c r="R18" s="23"/>
      <c r="S18" s="23"/>
      <c r="T18" s="56" t="s">
        <v>14</v>
      </c>
      <c r="U18" s="23"/>
      <c r="V18" s="23"/>
      <c r="W18" s="51">
        <f>SUM(W6:W15)</f>
        <v>1047393</v>
      </c>
      <c r="X18" s="39"/>
    </row>
    <row r="19" spans="2:24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56"/>
      <c r="U19" s="23"/>
      <c r="V19" s="23"/>
      <c r="W19" s="24"/>
      <c r="X19" s="39"/>
    </row>
    <row r="20" spans="2:24" x14ac:dyDescent="0.3">
      <c r="B20" s="23"/>
      <c r="C20" s="23"/>
      <c r="D20" s="23"/>
      <c r="E20" s="23">
        <f>SUM(E7:E15)</f>
        <v>1342959.9</v>
      </c>
      <c r="F20" s="23">
        <f t="shared" ref="F20:O20" si="5">SUM(F7:F15)</f>
        <v>0</v>
      </c>
      <c r="G20" s="23">
        <f t="shared" si="5"/>
        <v>1342960</v>
      </c>
      <c r="H20" s="23">
        <f t="shared" si="5"/>
        <v>204859</v>
      </c>
      <c r="I20" s="23">
        <f t="shared" si="5"/>
        <v>1510873</v>
      </c>
      <c r="J20" s="23">
        <f t="shared" si="5"/>
        <v>11381</v>
      </c>
      <c r="K20" s="23">
        <f t="shared" si="5"/>
        <v>56905</v>
      </c>
      <c r="L20" s="23">
        <f t="shared" si="5"/>
        <v>67167</v>
      </c>
      <c r="M20" s="23">
        <f t="shared" si="5"/>
        <v>113810</v>
      </c>
      <c r="N20" s="23">
        <f t="shared" si="5"/>
        <v>204859</v>
      </c>
      <c r="O20" s="23">
        <f t="shared" si="5"/>
        <v>145301</v>
      </c>
      <c r="P20" s="23"/>
      <c r="Q20" s="23"/>
      <c r="R20" s="23"/>
      <c r="S20" s="23"/>
      <c r="T20" s="56" t="s">
        <v>15</v>
      </c>
      <c r="U20" s="23"/>
      <c r="V20" s="23"/>
      <c r="W20" s="51">
        <f>P18-W18</f>
        <v>-98999</v>
      </c>
      <c r="X20" s="39"/>
    </row>
    <row r="21" spans="2:24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39"/>
    </row>
    <row r="23" spans="2:24" x14ac:dyDescent="0.3">
      <c r="K23" s="57">
        <f>K20+M20</f>
        <v>170715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2025-04-02T11:35:52Z</dcterms:modified>
</cp:coreProperties>
</file>