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C23AC128-9C5C-4325-B312-08574BF9CBD6}" xr6:coauthVersionLast="36" xr6:coauthVersionMax="47" xr10:uidLastSave="{00000000-0000-0000-0000-000000000000}"/>
  <bookViews>
    <workbookView xWindow="0" yWindow="0" windowWidth="23040" windowHeight="8940" xr2:uid="{00000000-000D-0000-FFFF-FFFF00000000}"/>
  </bookViews>
  <sheets>
    <sheet name="Combined" sheetId="1" r:id="rId1"/>
    <sheet name="53361" sheetId="4" r:id="rId2"/>
    <sheet name="51556" sheetId="3" r:id="rId3"/>
    <sheet name="51555" sheetId="2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6" i="1" l="1"/>
  <c r="O32" i="1" s="1"/>
  <c r="N26" i="1" l="1"/>
  <c r="M26" i="1"/>
  <c r="L26" i="1"/>
  <c r="K26" i="1"/>
  <c r="S26" i="1"/>
  <c r="E23" i="1"/>
  <c r="P23" i="1" s="1"/>
  <c r="U25" i="1" s="1"/>
  <c r="E15" i="1"/>
  <c r="P15" i="1" s="1"/>
  <c r="U20" i="1" s="1"/>
  <c r="E9" i="1"/>
  <c r="P9" i="1" s="1"/>
  <c r="P26" i="1" l="1"/>
  <c r="S27" i="1" s="1"/>
  <c r="O33" i="1" s="1"/>
  <c r="O31" i="1"/>
  <c r="U11" i="1"/>
  <c r="O34" i="1"/>
  <c r="M7" i="2"/>
  <c r="F9" i="3" l="1"/>
  <c r="H9" i="3" s="1"/>
  <c r="F8" i="3"/>
  <c r="H8" i="3" s="1"/>
  <c r="E7" i="3"/>
  <c r="R16" i="3"/>
  <c r="N6" i="3"/>
  <c r="E6" i="3"/>
  <c r="F7" i="3" l="1"/>
  <c r="F6" i="3"/>
  <c r="I8" i="3"/>
  <c r="O8" i="3" s="1"/>
  <c r="I9" i="3"/>
  <c r="O9" i="3" s="1"/>
  <c r="J6" i="3" l="1"/>
  <c r="L6" i="3"/>
  <c r="K6" i="3"/>
  <c r="I6" i="3"/>
  <c r="I7" i="3"/>
  <c r="G6" i="3"/>
  <c r="M6" i="3" s="1"/>
  <c r="G7" i="3"/>
  <c r="H7" i="3" s="1"/>
  <c r="J7" i="3"/>
  <c r="K7" i="3"/>
  <c r="L7" i="3"/>
  <c r="H6" i="3" l="1"/>
  <c r="O6" i="3" s="1"/>
  <c r="M7" i="3"/>
  <c r="O7" i="3"/>
  <c r="F9" i="4"/>
  <c r="H9" i="4" s="1"/>
  <c r="F8" i="4"/>
  <c r="H8" i="4" s="1"/>
  <c r="R18" i="4"/>
  <c r="F7" i="4"/>
  <c r="H7" i="4" s="1"/>
  <c r="E6" i="4"/>
  <c r="F6" i="4" l="1"/>
  <c r="L6" i="4" s="1"/>
  <c r="O16" i="3"/>
  <c r="R18" i="3" s="1"/>
  <c r="I8" i="4"/>
  <c r="O8" i="4" s="1"/>
  <c r="I9" i="4"/>
  <c r="O9" i="4" s="1"/>
  <c r="G6" i="4" l="1"/>
  <c r="M6" i="4" s="1"/>
  <c r="I6" i="4"/>
  <c r="J6" i="4"/>
  <c r="K6" i="4"/>
  <c r="H6" i="4" l="1"/>
  <c r="O6" i="4" s="1"/>
  <c r="F9" i="2"/>
  <c r="H9" i="2" s="1"/>
  <c r="R18" i="2"/>
  <c r="F8" i="2"/>
  <c r="H8" i="2" s="1"/>
  <c r="F7" i="2"/>
  <c r="F6" i="2"/>
  <c r="J7" i="2" l="1"/>
  <c r="I7" i="2"/>
  <c r="H7" i="2"/>
  <c r="J6" i="2"/>
  <c r="K6" i="2"/>
  <c r="L6" i="2"/>
  <c r="O18" i="4"/>
  <c r="R20" i="4" s="1"/>
  <c r="I6" i="2"/>
  <c r="I8" i="2"/>
  <c r="O8" i="2" s="1"/>
  <c r="I9" i="2"/>
  <c r="O9" i="2" s="1"/>
  <c r="G6" i="2"/>
  <c r="O7" i="2" l="1"/>
  <c r="M6" i="2"/>
  <c r="H6" i="2"/>
  <c r="O6" i="2" l="1"/>
  <c r="O18" i="2" l="1"/>
  <c r="R20" i="2" s="1"/>
</calcChain>
</file>

<file path=xl/sharedStrings.xml><?xml version="1.0" encoding="utf-8"?>
<sst xmlns="http://schemas.openxmlformats.org/spreadsheetml/2006/main" count="153" uniqueCount="76">
  <si>
    <t>Invoice Reconcilation</t>
  </si>
  <si>
    <t>Invoice Details</t>
  </si>
  <si>
    <t>Invoice Date</t>
  </si>
  <si>
    <t>Invoice No</t>
  </si>
  <si>
    <t>Basic Amt</t>
  </si>
  <si>
    <t>18% GST</t>
  </si>
  <si>
    <t>Amount</t>
  </si>
  <si>
    <t>GST SD (18%)</t>
  </si>
  <si>
    <t>Final Amount</t>
  </si>
  <si>
    <t>PAYMENT NOTE No.</t>
  </si>
  <si>
    <t>Total Amount Paid</t>
  </si>
  <si>
    <t>UTR</t>
  </si>
  <si>
    <t>SD (5%)</t>
  </si>
  <si>
    <t>TDS (1%)</t>
  </si>
  <si>
    <t xml:space="preserve">Debit </t>
  </si>
  <si>
    <t>After Debit Amt</t>
  </si>
  <si>
    <t>Muzaffarnagar UP</t>
  </si>
  <si>
    <t>Pipe Laying work</t>
  </si>
  <si>
    <t>On Commissioning</t>
  </si>
  <si>
    <t>Hydro Testing</t>
  </si>
  <si>
    <t>Total Payable Amount Rs. -</t>
  </si>
  <si>
    <t>Hold the Amount because the Qty. is more then the DPR</t>
  </si>
  <si>
    <t>Saini Construction</t>
  </si>
  <si>
    <t xml:space="preserve">Sohajani Jatan Village Pipe laying work </t>
  </si>
  <si>
    <t>26-12-2022 NEFT/AXISP00348647834/RIUP22/1620/A K SAINI CONST 161590.00</t>
  </si>
  <si>
    <t>Meghakheri Village Pipe laying work.</t>
  </si>
  <si>
    <t>RIUP22/928</t>
  </si>
  <si>
    <t>10-10-2022 NEFT/AXISP00327017850/RIUP22/928/A K SAINI CONSTR 495000.00</t>
  </si>
  <si>
    <t>RIUP22/967</t>
  </si>
  <si>
    <t>12-10-2022 NEFT/AXISP00327681886/RIUP22/967/A K SAINI CONSTR 297000.00</t>
  </si>
  <si>
    <t>RIUP22/1042</t>
  </si>
  <si>
    <t>20-10-2022 NEFT/AXISP00330028514/RIUP22/1042/A K SAINI CONST 5335.00</t>
  </si>
  <si>
    <t>RIUP22/1241</t>
  </si>
  <si>
    <t>14-11-2022 NEFT/AXISP00337247388/RIUP22/1241/A K SAINI CONST 148500.00</t>
  </si>
  <si>
    <t>22-11-2022 NEFT/AXISP00339527007/RIUP22/1286/A K SAINI CONST 200092.00</t>
  </si>
  <si>
    <t xml:space="preserve">Faloda Village Pipe laying work </t>
  </si>
  <si>
    <t>03</t>
  </si>
  <si>
    <t>24-08-2022 NEFT/AXISP00314017487/RIUP22/496/A K SAINI CONSTR 242921.00</t>
  </si>
  <si>
    <t>A.K. Saini Construction</t>
  </si>
  <si>
    <t>Total Paid</t>
  </si>
  <si>
    <t>Balance Payable</t>
  </si>
  <si>
    <t>Total Payable amount</t>
  </si>
  <si>
    <t>Total paid</t>
  </si>
  <si>
    <t xml:space="preserve">               </t>
  </si>
  <si>
    <t>RIUP22/1620</t>
  </si>
  <si>
    <t>RIUP22/496</t>
  </si>
  <si>
    <t>RIUP22/1286</t>
  </si>
  <si>
    <t>A K Saini Construction</t>
  </si>
  <si>
    <t>GST release note</t>
  </si>
  <si>
    <t>Hold amount</t>
  </si>
  <si>
    <t>Adv/Surplus</t>
  </si>
  <si>
    <t>Sheetal -08.06.2024</t>
  </si>
  <si>
    <t>GST pending</t>
  </si>
  <si>
    <t>DPR Excess Hold</t>
  </si>
  <si>
    <t>Subcontractor:</t>
  </si>
  <si>
    <t>State:</t>
  </si>
  <si>
    <t>District:</t>
  </si>
  <si>
    <t>Block:</t>
  </si>
  <si>
    <t>Uttar Pradesh</t>
  </si>
  <si>
    <t>Muzaffarnagar</t>
  </si>
  <si>
    <t>PMC_No</t>
  </si>
  <si>
    <t>Invoice_Details</t>
  </si>
  <si>
    <t>Invoice_Date</t>
  </si>
  <si>
    <t>Invoice_No</t>
  </si>
  <si>
    <t>Basic_Amount</t>
  </si>
  <si>
    <t>Debit_Amount</t>
  </si>
  <si>
    <t>After_Debit_Amount</t>
  </si>
  <si>
    <t>GST_Amount</t>
  </si>
  <si>
    <t>TDS_Amount</t>
  </si>
  <si>
    <t>SD_Amount</t>
  </si>
  <si>
    <t>On_Commission</t>
  </si>
  <si>
    <t>Hydro_Testing</t>
  </si>
  <si>
    <t>GST_SD_Amount</t>
  </si>
  <si>
    <t>Final_Amount</t>
  </si>
  <si>
    <t>Total_Amount</t>
  </si>
  <si>
    <t>Meghakheri Village Pipe laying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</si>
</sst>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(* #,##0.00_);_(* \(#,##0.00\);_(* &quot;-&quot;??_);_(@_)"/>
    <numFmt numFmtId="165" formatCode="dd/mm/yyyy;@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3" tint="0.39997558519241921"/>
      <name val="Comic Sans MS"/>
      <family val="4"/>
    </font>
    <font>
      <sz val="9"/>
      <color theme="1"/>
      <name val="Comic Sans MS"/>
      <family val="4"/>
    </font>
    <font>
      <b/>
      <sz val="9"/>
      <color theme="4" tint="-0.249977111117893"/>
      <name val="Comic Sans MS"/>
      <family val="4"/>
    </font>
    <font>
      <b/>
      <sz val="9"/>
      <color theme="1"/>
      <name val="Comic Sans MS"/>
      <family val="4"/>
    </font>
    <font>
      <b/>
      <sz val="9"/>
      <name val="Comic Sans MS"/>
      <family val="4"/>
    </font>
    <font>
      <b/>
      <sz val="11"/>
      <color theme="1"/>
      <name val="Calibri"/>
      <family val="2"/>
      <scheme val="minor"/>
    </font>
    <font>
      <sz val="12"/>
      <color theme="1"/>
      <name val="Comic Sans MS"/>
      <family val="4"/>
    </font>
    <font>
      <sz val="16"/>
      <color theme="1"/>
      <name val="Comic Sans MS"/>
      <family val="4"/>
    </font>
    <font>
      <sz val="18"/>
      <color theme="1"/>
      <name val="Comic Sans MS"/>
      <family val="4"/>
    </font>
    <font>
      <sz val="9"/>
      <name val="Comic Sans MS"/>
      <family val="4"/>
    </font>
    <font>
      <b/>
      <sz val="12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58">
    <xf numFmtId="0" fontId="0" fillId="0" borderId="0" xfId="0"/>
    <xf numFmtId="0" fontId="5" fillId="2" borderId="3" xfId="0" applyFont="1" applyFill="1" applyBorder="1" applyAlignment="1">
      <alignment horizontal="center" vertical="center"/>
    </xf>
    <xf numFmtId="43" fontId="6" fillId="2" borderId="4" xfId="1" applyNumberFormat="1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 wrapText="1"/>
    </xf>
    <xf numFmtId="0" fontId="5" fillId="2" borderId="23" xfId="0" applyFont="1" applyFill="1" applyBorder="1" applyAlignment="1">
      <alignment horizontal="center" vertical="center" wrapText="1"/>
    </xf>
    <xf numFmtId="43" fontId="5" fillId="2" borderId="27" xfId="1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Alignment="1">
      <alignment vertical="center"/>
    </xf>
    <xf numFmtId="43" fontId="0" fillId="2" borderId="0" xfId="1" applyNumberFormat="1" applyFont="1" applyFill="1" applyBorder="1" applyAlignment="1">
      <alignment vertical="center"/>
    </xf>
    <xf numFmtId="43" fontId="2" fillId="2" borderId="1" xfId="1" applyNumberFormat="1" applyFont="1" applyFill="1" applyBorder="1" applyAlignment="1">
      <alignment vertical="center"/>
    </xf>
    <xf numFmtId="43" fontId="2" fillId="2" borderId="0" xfId="1" applyNumberFormat="1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vertical="center"/>
    </xf>
    <xf numFmtId="0" fontId="3" fillId="2" borderId="2" xfId="0" applyFont="1" applyFill="1" applyBorder="1" applyAlignment="1">
      <alignment vertical="center"/>
    </xf>
    <xf numFmtId="43" fontId="3" fillId="2" borderId="0" xfId="1" applyNumberFormat="1" applyFont="1" applyFill="1" applyBorder="1" applyAlignment="1">
      <alignment vertical="center"/>
    </xf>
    <xf numFmtId="0" fontId="4" fillId="2" borderId="0" xfId="0" applyFont="1" applyFill="1" applyAlignment="1">
      <alignment vertical="center"/>
    </xf>
    <xf numFmtId="43" fontId="3" fillId="2" borderId="7" xfId="1" applyNumberFormat="1" applyFont="1" applyFill="1" applyBorder="1" applyAlignment="1">
      <alignment vertical="center"/>
    </xf>
    <xf numFmtId="43" fontId="3" fillId="2" borderId="9" xfId="1" applyNumberFormat="1" applyFont="1" applyFill="1" applyBorder="1" applyAlignment="1">
      <alignment vertical="center"/>
    </xf>
    <xf numFmtId="43" fontId="3" fillId="2" borderId="24" xfId="1" applyNumberFormat="1" applyFont="1" applyFill="1" applyBorder="1" applyAlignment="1">
      <alignment vertical="center"/>
    </xf>
    <xf numFmtId="43" fontId="3" fillId="2" borderId="10" xfId="1" applyNumberFormat="1" applyFont="1" applyFill="1" applyBorder="1" applyAlignment="1">
      <alignment vertical="center"/>
    </xf>
    <xf numFmtId="43" fontId="3" fillId="2" borderId="8" xfId="1" applyNumberFormat="1" applyFont="1" applyFill="1" applyBorder="1" applyAlignment="1">
      <alignment vertical="center"/>
    </xf>
    <xf numFmtId="43" fontId="3" fillId="2" borderId="25" xfId="1" applyNumberFormat="1" applyFont="1" applyFill="1" applyBorder="1" applyAlignment="1">
      <alignment vertical="center"/>
    </xf>
    <xf numFmtId="0" fontId="0" fillId="0" borderId="17" xfId="0" applyBorder="1" applyAlignment="1">
      <alignment vertical="center"/>
    </xf>
    <xf numFmtId="43" fontId="3" fillId="2" borderId="15" xfId="1" applyNumberFormat="1" applyFont="1" applyFill="1" applyBorder="1" applyAlignment="1">
      <alignment vertical="center"/>
    </xf>
    <xf numFmtId="43" fontId="3" fillId="2" borderId="16" xfId="1" applyNumberFormat="1" applyFont="1" applyFill="1" applyBorder="1" applyAlignment="1">
      <alignment vertical="center"/>
    </xf>
    <xf numFmtId="43" fontId="3" fillId="2" borderId="20" xfId="1" applyNumberFormat="1" applyFont="1" applyFill="1" applyBorder="1" applyAlignment="1">
      <alignment vertical="center"/>
    </xf>
    <xf numFmtId="43" fontId="3" fillId="2" borderId="12" xfId="1" applyNumberFormat="1" applyFont="1" applyFill="1" applyBorder="1" applyAlignment="1">
      <alignment vertical="center"/>
    </xf>
    <xf numFmtId="43" fontId="3" fillId="2" borderId="17" xfId="1" applyNumberFormat="1" applyFont="1" applyFill="1" applyBorder="1" applyAlignment="1">
      <alignment vertical="center"/>
    </xf>
    <xf numFmtId="43" fontId="3" fillId="2" borderId="21" xfId="1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43" fontId="3" fillId="2" borderId="13" xfId="1" applyNumberFormat="1" applyFont="1" applyFill="1" applyBorder="1" applyAlignment="1">
      <alignment vertical="center"/>
    </xf>
    <xf numFmtId="43" fontId="3" fillId="2" borderId="19" xfId="1" applyNumberFormat="1" applyFont="1" applyFill="1" applyBorder="1" applyAlignment="1">
      <alignment vertical="center"/>
    </xf>
    <xf numFmtId="43" fontId="3" fillId="2" borderId="26" xfId="1" applyNumberFormat="1" applyFont="1" applyFill="1" applyBorder="1" applyAlignment="1">
      <alignment vertical="center"/>
    </xf>
    <xf numFmtId="43" fontId="3" fillId="2" borderId="22" xfId="1" applyNumberFormat="1" applyFont="1" applyFill="1" applyBorder="1" applyAlignment="1">
      <alignment vertical="center"/>
    </xf>
    <xf numFmtId="43" fontId="0" fillId="2" borderId="0" xfId="1" applyNumberFormat="1" applyFont="1" applyFill="1" applyAlignment="1">
      <alignment vertical="center"/>
    </xf>
    <xf numFmtId="43" fontId="3" fillId="2" borderId="28" xfId="1" applyNumberFormat="1" applyFont="1" applyFill="1" applyBorder="1" applyAlignment="1">
      <alignment vertical="center"/>
    </xf>
    <xf numFmtId="43" fontId="5" fillId="2" borderId="7" xfId="1" applyNumberFormat="1" applyFont="1" applyFill="1" applyBorder="1" applyAlignment="1">
      <alignment vertical="center"/>
    </xf>
    <xf numFmtId="43" fontId="3" fillId="3" borderId="12" xfId="1" applyNumberFormat="1" applyFont="1" applyFill="1" applyBorder="1" applyAlignment="1">
      <alignment vertical="center"/>
    </xf>
    <xf numFmtId="14" fontId="0" fillId="2" borderId="0" xfId="0" applyNumberFormat="1" applyFill="1" applyAlignment="1">
      <alignment vertical="center"/>
    </xf>
    <xf numFmtId="14" fontId="2" fillId="2" borderId="0" xfId="1" applyNumberFormat="1" applyFont="1" applyFill="1" applyBorder="1" applyAlignment="1">
      <alignment vertical="center"/>
    </xf>
    <xf numFmtId="14" fontId="3" fillId="2" borderId="2" xfId="0" applyNumberFormat="1" applyFont="1" applyFill="1" applyBorder="1" applyAlignment="1">
      <alignment vertical="center"/>
    </xf>
    <xf numFmtId="43" fontId="5" fillId="2" borderId="29" xfId="1" applyNumberFormat="1" applyFont="1" applyFill="1" applyBorder="1" applyAlignment="1">
      <alignment vertical="center"/>
    </xf>
    <xf numFmtId="43" fontId="5" fillId="2" borderId="30" xfId="1" applyNumberFormat="1" applyFont="1" applyFill="1" applyBorder="1" applyAlignment="1">
      <alignment vertical="center"/>
    </xf>
    <xf numFmtId="43" fontId="3" fillId="2" borderId="31" xfId="1" applyNumberFormat="1" applyFont="1" applyFill="1" applyBorder="1" applyAlignment="1">
      <alignment vertical="center"/>
    </xf>
    <xf numFmtId="43" fontId="5" fillId="2" borderId="32" xfId="1" applyNumberFormat="1" applyFont="1" applyFill="1" applyBorder="1" applyAlignment="1">
      <alignment vertical="center"/>
    </xf>
    <xf numFmtId="43" fontId="5" fillId="2" borderId="33" xfId="1" applyNumberFormat="1" applyFont="1" applyFill="1" applyBorder="1" applyAlignment="1">
      <alignment vertical="center"/>
    </xf>
    <xf numFmtId="43" fontId="5" fillId="2" borderId="28" xfId="1" applyNumberFormat="1" applyFont="1" applyFill="1" applyBorder="1" applyAlignment="1">
      <alignment vertical="center"/>
    </xf>
    <xf numFmtId="43" fontId="3" fillId="2" borderId="29" xfId="1" applyNumberFormat="1" applyFont="1" applyFill="1" applyBorder="1" applyAlignment="1">
      <alignment vertical="center"/>
    </xf>
    <xf numFmtId="43" fontId="3" fillId="2" borderId="34" xfId="1" applyNumberFormat="1" applyFont="1" applyFill="1" applyBorder="1" applyAlignment="1">
      <alignment vertical="center"/>
    </xf>
    <xf numFmtId="43" fontId="5" fillId="2" borderId="34" xfId="1" applyNumberFormat="1" applyFont="1" applyFill="1" applyBorder="1" applyAlignment="1">
      <alignment vertical="center"/>
    </xf>
    <xf numFmtId="43" fontId="5" fillId="2" borderId="31" xfId="1" applyNumberFormat="1" applyFont="1" applyFill="1" applyBorder="1" applyAlignment="1">
      <alignment vertical="center"/>
    </xf>
    <xf numFmtId="43" fontId="3" fillId="2" borderId="32" xfId="1" applyNumberFormat="1" applyFont="1" applyFill="1" applyBorder="1" applyAlignment="1">
      <alignment vertical="center"/>
    </xf>
    <xf numFmtId="43" fontId="3" fillId="2" borderId="35" xfId="1" applyNumberFormat="1" applyFont="1" applyFill="1" applyBorder="1" applyAlignment="1">
      <alignment vertical="center"/>
    </xf>
    <xf numFmtId="43" fontId="3" fillId="2" borderId="36" xfId="1" applyNumberFormat="1" applyFont="1" applyFill="1" applyBorder="1" applyAlignment="1">
      <alignment vertical="center"/>
    </xf>
    <xf numFmtId="0" fontId="5" fillId="2" borderId="37" xfId="0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43" fontId="6" fillId="2" borderId="39" xfId="1" applyNumberFormat="1" applyFont="1" applyFill="1" applyBorder="1" applyAlignment="1">
      <alignment horizontal="center" vertical="center"/>
    </xf>
    <xf numFmtId="43" fontId="5" fillId="2" borderId="40" xfId="1" applyNumberFormat="1" applyFont="1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 wrapText="1"/>
    </xf>
    <xf numFmtId="0" fontId="5" fillId="2" borderId="41" xfId="0" applyFont="1" applyFill="1" applyBorder="1" applyAlignment="1">
      <alignment horizontal="center" vertical="center" wrapText="1"/>
    </xf>
    <xf numFmtId="15" fontId="3" fillId="2" borderId="12" xfId="0" applyNumberFormat="1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14" fontId="3" fillId="2" borderId="12" xfId="1" applyNumberFormat="1" applyFont="1" applyFill="1" applyBorder="1" applyAlignment="1">
      <alignment vertical="center"/>
    </xf>
    <xf numFmtId="0" fontId="3" fillId="2" borderId="25" xfId="0" applyFont="1" applyFill="1" applyBorder="1" applyAlignment="1">
      <alignment horizontal="center" vertical="center" wrapText="1"/>
    </xf>
    <xf numFmtId="0" fontId="3" fillId="2" borderId="26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43" fontId="3" fillId="2" borderId="13" xfId="1" applyNumberFormat="1" applyFont="1" applyFill="1" applyBorder="1" applyAlignment="1">
      <alignment horizontal="right" vertical="center"/>
    </xf>
    <xf numFmtId="0" fontId="0" fillId="0" borderId="21" xfId="0" applyBorder="1" applyAlignment="1">
      <alignment vertical="center"/>
    </xf>
    <xf numFmtId="43" fontId="5" fillId="2" borderId="10" xfId="1" applyNumberFormat="1" applyFont="1" applyFill="1" applyBorder="1" applyAlignment="1">
      <alignment vertical="center"/>
    </xf>
    <xf numFmtId="14" fontId="3" fillId="2" borderId="34" xfId="1" applyNumberFormat="1" applyFont="1" applyFill="1" applyBorder="1" applyAlignment="1">
      <alignment vertical="center"/>
    </xf>
    <xf numFmtId="43" fontId="5" fillId="2" borderId="8" xfId="1" applyNumberFormat="1" applyFont="1" applyFill="1" applyBorder="1" applyAlignment="1">
      <alignment vertical="center"/>
    </xf>
    <xf numFmtId="9" fontId="3" fillId="2" borderId="43" xfId="1" applyNumberFormat="1" applyFont="1" applyFill="1" applyBorder="1" applyAlignment="1">
      <alignment vertical="center"/>
    </xf>
    <xf numFmtId="43" fontId="3" fillId="2" borderId="44" xfId="1" applyNumberFormat="1" applyFont="1" applyFill="1" applyBorder="1" applyAlignment="1">
      <alignment vertical="center"/>
    </xf>
    <xf numFmtId="9" fontId="3" fillId="2" borderId="45" xfId="1" applyNumberFormat="1" applyFont="1" applyFill="1" applyBorder="1" applyAlignment="1">
      <alignment vertical="center"/>
    </xf>
    <xf numFmtId="9" fontId="3" fillId="2" borderId="46" xfId="1" applyNumberFormat="1" applyFont="1" applyFill="1" applyBorder="1" applyAlignment="1">
      <alignment vertical="center"/>
    </xf>
    <xf numFmtId="43" fontId="3" fillId="2" borderId="46" xfId="1" applyNumberFormat="1" applyFont="1" applyFill="1" applyBorder="1" applyAlignment="1">
      <alignment vertical="center"/>
    </xf>
    <xf numFmtId="0" fontId="3" fillId="2" borderId="29" xfId="0" applyFont="1" applyFill="1" applyBorder="1" applyAlignment="1">
      <alignment horizontal="center" vertical="center" wrapText="1"/>
    </xf>
    <xf numFmtId="15" fontId="3" fillId="2" borderId="34" xfId="0" applyNumberFormat="1" applyFont="1" applyFill="1" applyBorder="1" applyAlignment="1">
      <alignment horizontal="center" vertical="center"/>
    </xf>
    <xf numFmtId="0" fontId="3" fillId="2" borderId="34" xfId="0" quotePrefix="1" applyFont="1" applyFill="1" applyBorder="1" applyAlignment="1">
      <alignment horizontal="center" vertical="center"/>
    </xf>
    <xf numFmtId="43" fontId="3" fillId="2" borderId="11" xfId="1" applyNumberFormat="1" applyFont="1" applyFill="1" applyBorder="1" applyAlignment="1">
      <alignment vertical="center"/>
    </xf>
    <xf numFmtId="43" fontId="8" fillId="2" borderId="0" xfId="1" applyNumberFormat="1" applyFont="1" applyFill="1" applyBorder="1" applyAlignment="1">
      <alignment horizontal="center" vertical="center"/>
    </xf>
    <xf numFmtId="43" fontId="9" fillId="2" borderId="0" xfId="1" applyNumberFormat="1" applyFont="1" applyFill="1" applyBorder="1" applyAlignment="1">
      <alignment horizontal="center" vertical="center"/>
    </xf>
    <xf numFmtId="43" fontId="10" fillId="2" borderId="0" xfId="1" applyNumberFormat="1" applyFont="1" applyFill="1" applyBorder="1" applyAlignment="1">
      <alignment horizontal="center" vertical="center"/>
    </xf>
    <xf numFmtId="43" fontId="3" fillId="2" borderId="12" xfId="0" applyNumberFormat="1" applyFont="1" applyFill="1" applyBorder="1" applyAlignment="1">
      <alignment horizontal="center" vertical="center" wrapText="1"/>
    </xf>
    <xf numFmtId="43" fontId="3" fillId="2" borderId="21" xfId="0" applyNumberFormat="1" applyFont="1" applyFill="1" applyBorder="1" applyAlignment="1">
      <alignment horizontal="center" vertical="center" wrapText="1"/>
    </xf>
    <xf numFmtId="43" fontId="3" fillId="2" borderId="1" xfId="1" applyNumberFormat="1" applyFont="1" applyFill="1" applyBorder="1" applyAlignment="1">
      <alignment vertical="center"/>
    </xf>
    <xf numFmtId="43" fontId="3" fillId="2" borderId="4" xfId="1" applyNumberFormat="1" applyFont="1" applyFill="1" applyBorder="1" applyAlignment="1">
      <alignment vertical="center"/>
    </xf>
    <xf numFmtId="9" fontId="3" fillId="2" borderId="4" xfId="1" applyNumberFormat="1" applyFont="1" applyFill="1" applyBorder="1" applyAlignment="1">
      <alignment vertical="center"/>
    </xf>
    <xf numFmtId="43" fontId="3" fillId="2" borderId="47" xfId="1" applyNumberFormat="1" applyFont="1" applyFill="1" applyBorder="1" applyAlignment="1">
      <alignment vertical="center"/>
    </xf>
    <xf numFmtId="0" fontId="0" fillId="0" borderId="8" xfId="0" applyBorder="1" applyAlignment="1">
      <alignment vertical="center"/>
    </xf>
    <xf numFmtId="0" fontId="3" fillId="2" borderId="10" xfId="0" applyFont="1" applyFill="1" applyBorder="1" applyAlignment="1">
      <alignment horizontal="center" vertical="center" wrapText="1"/>
    </xf>
    <xf numFmtId="15" fontId="3" fillId="2" borderId="7" xfId="0" applyNumberFormat="1" applyFont="1" applyFill="1" applyBorder="1" applyAlignment="1">
      <alignment horizontal="center" vertical="center"/>
    </xf>
    <xf numFmtId="0" fontId="3" fillId="2" borderId="7" xfId="0" quotePrefix="1" applyFon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43" fontId="3" fillId="2" borderId="23" xfId="1" applyNumberFormat="1" applyFont="1" applyFill="1" applyBorder="1" applyAlignment="1">
      <alignment vertical="center"/>
    </xf>
    <xf numFmtId="9" fontId="3" fillId="2" borderId="47" xfId="1" applyNumberFormat="1" applyFont="1" applyFill="1" applyBorder="1" applyAlignment="1">
      <alignment vertical="center"/>
    </xf>
    <xf numFmtId="9" fontId="3" fillId="2" borderId="23" xfId="1" applyNumberFormat="1" applyFont="1" applyFill="1" applyBorder="1" applyAlignment="1">
      <alignment vertical="center"/>
    </xf>
    <xf numFmtId="9" fontId="3" fillId="2" borderId="12" xfId="1" applyNumberFormat="1" applyFont="1" applyFill="1" applyBorder="1" applyAlignment="1">
      <alignment vertical="center"/>
    </xf>
    <xf numFmtId="43" fontId="3" fillId="4" borderId="12" xfId="1" applyNumberFormat="1" applyFont="1" applyFill="1" applyBorder="1" applyAlignment="1">
      <alignment vertical="center"/>
    </xf>
    <xf numFmtId="14" fontId="3" fillId="4" borderId="12" xfId="1" applyNumberFormat="1" applyFont="1" applyFill="1" applyBorder="1" applyAlignment="1">
      <alignment vertical="center"/>
    </xf>
    <xf numFmtId="9" fontId="3" fillId="4" borderId="12" xfId="1" applyNumberFormat="1" applyFont="1" applyFill="1" applyBorder="1" applyAlignment="1">
      <alignment vertical="center"/>
    </xf>
    <xf numFmtId="0" fontId="5" fillId="2" borderId="34" xfId="0" applyFont="1" applyFill="1" applyBorder="1" applyAlignment="1">
      <alignment horizontal="center" vertical="center" wrapText="1"/>
    </xf>
    <xf numFmtId="0" fontId="5" fillId="2" borderId="31" xfId="0" applyFont="1" applyFill="1" applyBorder="1" applyAlignment="1">
      <alignment horizontal="center" vertical="center" wrapText="1"/>
    </xf>
    <xf numFmtId="0" fontId="0" fillId="2" borderId="25" xfId="0" applyFill="1" applyBorder="1" applyAlignment="1">
      <alignment vertical="center"/>
    </xf>
    <xf numFmtId="0" fontId="0" fillId="4" borderId="25" xfId="0" applyFill="1" applyBorder="1" applyAlignment="1">
      <alignment vertical="center"/>
    </xf>
    <xf numFmtId="14" fontId="3" fillId="2" borderId="13" xfId="1" applyNumberFormat="1" applyFont="1" applyFill="1" applyBorder="1" applyAlignment="1">
      <alignment vertical="center"/>
    </xf>
    <xf numFmtId="43" fontId="3" fillId="4" borderId="21" xfId="1" applyNumberFormat="1" applyFont="1" applyFill="1" applyBorder="1" applyAlignment="1">
      <alignment vertical="center"/>
    </xf>
    <xf numFmtId="0" fontId="5" fillId="2" borderId="48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horizontal="center" vertical="center" wrapText="1"/>
    </xf>
    <xf numFmtId="43" fontId="3" fillId="2" borderId="49" xfId="1" applyNumberFormat="1" applyFont="1" applyFill="1" applyBorder="1" applyAlignment="1">
      <alignment vertical="center"/>
    </xf>
    <xf numFmtId="0" fontId="5" fillId="2" borderId="29" xfId="0" applyFont="1" applyFill="1" applyBorder="1" applyAlignment="1">
      <alignment horizontal="center" vertical="center" wrapText="1"/>
    </xf>
    <xf numFmtId="43" fontId="3" fillId="4" borderId="25" xfId="1" applyNumberFormat="1" applyFont="1" applyFill="1" applyBorder="1" applyAlignment="1">
      <alignment vertical="center"/>
    </xf>
    <xf numFmtId="43" fontId="5" fillId="2" borderId="26" xfId="1" applyNumberFormat="1" applyFont="1" applyFill="1" applyBorder="1" applyAlignment="1">
      <alignment vertical="center"/>
    </xf>
    <xf numFmtId="43" fontId="3" fillId="2" borderId="51" xfId="0" applyNumberFormat="1" applyFont="1" applyFill="1" applyBorder="1" applyAlignment="1">
      <alignment horizontal="center" vertical="center" wrapText="1"/>
    </xf>
    <xf numFmtId="43" fontId="3" fillId="2" borderId="52" xfId="0" applyNumberFormat="1" applyFont="1" applyFill="1" applyBorder="1" applyAlignment="1">
      <alignment horizontal="center" vertical="center" wrapText="1"/>
    </xf>
    <xf numFmtId="0" fontId="5" fillId="2" borderId="20" xfId="0" applyFont="1" applyFill="1" applyBorder="1" applyAlignment="1">
      <alignment horizontal="center" vertical="center" wrapText="1"/>
    </xf>
    <xf numFmtId="43" fontId="3" fillId="2" borderId="50" xfId="1" applyNumberFormat="1" applyFont="1" applyFill="1" applyBorder="1" applyAlignment="1">
      <alignment vertical="center"/>
    </xf>
    <xf numFmtId="43" fontId="3" fillId="2" borderId="51" xfId="1" applyNumberFormat="1" applyFont="1" applyFill="1" applyBorder="1" applyAlignment="1">
      <alignment vertical="center"/>
    </xf>
    <xf numFmtId="43" fontId="3" fillId="2" borderId="52" xfId="1" applyNumberFormat="1" applyFont="1" applyFill="1" applyBorder="1" applyAlignment="1">
      <alignment vertical="center"/>
    </xf>
    <xf numFmtId="43" fontId="5" fillId="2" borderId="48" xfId="1" applyNumberFormat="1" applyFont="1" applyFill="1" applyBorder="1" applyAlignment="1">
      <alignment vertical="center"/>
    </xf>
    <xf numFmtId="43" fontId="11" fillId="3" borderId="21" xfId="0" applyNumberFormat="1" applyFont="1" applyFill="1" applyBorder="1" applyAlignment="1">
      <alignment horizontal="center" vertical="center" wrapText="1"/>
    </xf>
    <xf numFmtId="43" fontId="11" fillId="3" borderId="12" xfId="1" applyNumberFormat="1" applyFont="1" applyFill="1" applyBorder="1" applyAlignment="1">
      <alignment vertical="center"/>
    </xf>
    <xf numFmtId="43" fontId="3" fillId="3" borderId="21" xfId="0" applyNumberFormat="1" applyFont="1" applyFill="1" applyBorder="1" applyAlignment="1">
      <alignment horizontal="center" vertical="center" wrapText="1"/>
    </xf>
    <xf numFmtId="14" fontId="3" fillId="2" borderId="12" xfId="0" applyNumberFormat="1" applyFont="1" applyFill="1" applyBorder="1" applyAlignment="1">
      <alignment horizontal="center" vertical="center" wrapText="1"/>
    </xf>
    <xf numFmtId="165" fontId="3" fillId="2" borderId="12" xfId="0" applyNumberFormat="1" applyFont="1" applyFill="1" applyBorder="1" applyAlignment="1">
      <alignment horizontal="center" vertical="center" wrapText="1"/>
    </xf>
    <xf numFmtId="43" fontId="0" fillId="2" borderId="0" xfId="0" applyNumberFormat="1" applyFill="1" applyAlignment="1">
      <alignment vertical="center"/>
    </xf>
    <xf numFmtId="43" fontId="12" fillId="2" borderId="55" xfId="0" applyNumberFormat="1" applyFont="1" applyFill="1" applyBorder="1" applyAlignment="1">
      <alignment vertical="center"/>
    </xf>
    <xf numFmtId="43" fontId="12" fillId="2" borderId="53" xfId="0" applyNumberFormat="1" applyFont="1" applyFill="1" applyBorder="1" applyAlignment="1">
      <alignment vertical="center"/>
    </xf>
    <xf numFmtId="43" fontId="12" fillId="2" borderId="54" xfId="0" applyNumberFormat="1" applyFont="1" applyFill="1" applyBorder="1" applyAlignment="1">
      <alignment vertical="center"/>
    </xf>
    <xf numFmtId="0" fontId="7" fillId="0" borderId="0" xfId="0" applyFont="1"/>
    <xf numFmtId="0" fontId="7" fillId="2" borderId="56" xfId="0" applyFont="1" applyFill="1" applyBorder="1" applyAlignment="1">
      <alignment vertical="center"/>
    </xf>
    <xf numFmtId="0" fontId="7" fillId="2" borderId="56" xfId="0" applyFont="1" applyFill="1" applyBorder="1" applyAlignment="1">
      <alignment horizontal="center" vertical="center" wrapText="1"/>
    </xf>
    <xf numFmtId="14" fontId="7" fillId="2" borderId="56" xfId="0" applyNumberFormat="1" applyFont="1" applyFill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43" fontId="13" fillId="2" borderId="56" xfId="1" applyNumberFormat="1" applyFont="1" applyFill="1" applyBorder="1" applyAlignment="1">
      <alignment horizontal="center" vertical="center"/>
    </xf>
    <xf numFmtId="43" fontId="7" fillId="2" borderId="56" xfId="1" applyNumberFormat="1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2" fillId="2" borderId="53" xfId="0" applyFont="1" applyFill="1" applyBorder="1" applyAlignment="1">
      <alignment horizontal="center" vertical="center"/>
    </xf>
    <xf numFmtId="0" fontId="12" fillId="2" borderId="54" xfId="0" applyFont="1" applyFill="1" applyBorder="1" applyAlignment="1">
      <alignment horizontal="center" vertical="center"/>
    </xf>
    <xf numFmtId="43" fontId="5" fillId="2" borderId="30" xfId="1" applyNumberFormat="1" applyFont="1" applyFill="1" applyBorder="1" applyAlignment="1">
      <alignment horizontal="center" vertical="center"/>
    </xf>
    <xf numFmtId="43" fontId="5" fillId="2" borderId="42" xfId="1" applyNumberFormat="1" applyFont="1" applyFill="1" applyBorder="1" applyAlignment="1">
      <alignment horizontal="center" vertical="center"/>
    </xf>
    <xf numFmtId="0" fontId="0" fillId="2" borderId="0" xfId="0" applyNumberFormat="1" applyFill="1" applyAlignment="1">
      <alignment vertical="center"/>
    </xf>
    <xf numFmtId="0" fontId="2" fillId="2" borderId="0" xfId="1" applyNumberFormat="1" applyFont="1" applyFill="1" applyBorder="1" applyAlignment="1">
      <alignment vertical="center"/>
    </xf>
    <xf numFmtId="0" fontId="3" fillId="2" borderId="2" xfId="0" applyNumberFormat="1" applyFont="1" applyFill="1" applyBorder="1" applyAlignment="1">
      <alignment vertical="center"/>
    </xf>
    <xf numFmtId="0" fontId="7" fillId="2" borderId="56" xfId="0" applyNumberFormat="1" applyFont="1" applyFill="1" applyBorder="1" applyAlignment="1">
      <alignment horizontal="center" vertical="center"/>
    </xf>
    <xf numFmtId="0" fontId="3" fillId="2" borderId="12" xfId="1" applyNumberFormat="1" applyFont="1" applyFill="1" applyBorder="1" applyAlignment="1">
      <alignment vertical="center"/>
    </xf>
    <xf numFmtId="0" fontId="3" fillId="4" borderId="12" xfId="1" applyNumberFormat="1" applyFont="1" applyFill="1" applyBorder="1" applyAlignment="1">
      <alignment vertical="center"/>
    </xf>
    <xf numFmtId="0" fontId="3" fillId="2" borderId="12" xfId="0" applyNumberFormat="1" applyFont="1" applyFill="1" applyBorder="1" applyAlignment="1">
      <alignment horizontal="center" vertical="center" wrapText="1"/>
    </xf>
    <xf numFmtId="0" fontId="3" fillId="2" borderId="51" xfId="0" applyNumberFormat="1" applyFont="1" applyFill="1" applyBorder="1" applyAlignment="1">
      <alignment horizontal="center" vertical="center" wrapText="1"/>
    </xf>
    <xf numFmtId="0" fontId="3" fillId="2" borderId="34" xfId="1" applyNumberFormat="1" applyFont="1" applyFill="1" applyBorder="1" applyAlignment="1">
      <alignment vertical="center"/>
    </xf>
    <xf numFmtId="0" fontId="3" fillId="2" borderId="13" xfId="1" applyNumberFormat="1" applyFont="1" applyFill="1" applyBorder="1" applyAlignme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4"/>
  <sheetViews>
    <sheetView tabSelected="1" topLeftCell="A10" zoomScale="85" zoomScaleNormal="85" workbookViewId="0">
      <selection activeCell="D25" sqref="D25"/>
    </sheetView>
  </sheetViews>
  <sheetFormatPr defaultColWidth="9" defaultRowHeight="24.9" customHeight="1" x14ac:dyDescent="0.3"/>
  <cols>
    <col min="1" max="1" width="14.88671875" style="11" customWidth="1"/>
    <col min="2" max="2" width="30" style="11" customWidth="1"/>
    <col min="3" max="3" width="13.44140625" style="43" bestFit="1" customWidth="1"/>
    <col min="4" max="4" width="11.5546875" style="148" bestFit="1" customWidth="1"/>
    <col min="5" max="5" width="13.33203125" style="11" bestFit="1" customWidth="1"/>
    <col min="6" max="7" width="13.33203125" style="11" customWidth="1"/>
    <col min="8" max="8" width="14.6640625" style="39" customWidth="1"/>
    <col min="9" max="9" width="12.88671875" style="39" bestFit="1" customWidth="1"/>
    <col min="10" max="10" width="9.6640625" style="11" bestFit="1" customWidth="1"/>
    <col min="11" max="11" width="15.5546875" style="11" customWidth="1"/>
    <col min="12" max="12" width="17.33203125" style="11" customWidth="1"/>
    <col min="13" max="13" width="13.109375" style="11" bestFit="1" customWidth="1"/>
    <col min="14" max="16" width="14.88671875" style="11" customWidth="1"/>
    <col min="17" max="17" width="7.33203125" style="11" customWidth="1"/>
    <col min="18" max="18" width="21.6640625" style="11" bestFit="1" customWidth="1"/>
    <col min="19" max="19" width="15" style="11" bestFit="1" customWidth="1"/>
    <col min="20" max="20" width="84.109375" style="11" bestFit="1" customWidth="1"/>
    <col min="21" max="21" width="11.6640625" style="11" bestFit="1" customWidth="1"/>
    <col min="22" max="16384" width="9" style="11"/>
  </cols>
  <sheetData>
    <row r="1" spans="1:21" ht="24.9" customHeight="1" x14ac:dyDescent="0.3">
      <c r="A1" s="135" t="s">
        <v>54</v>
      </c>
      <c r="B1" s="10" t="s">
        <v>47</v>
      </c>
      <c r="E1" s="12"/>
      <c r="F1" s="12"/>
      <c r="G1" s="12"/>
      <c r="H1" s="13"/>
      <c r="I1" s="13"/>
    </row>
    <row r="2" spans="1:21" ht="24.9" customHeight="1" x14ac:dyDescent="0.3">
      <c r="A2" s="135" t="s">
        <v>55</v>
      </c>
      <c r="B2" t="s">
        <v>58</v>
      </c>
      <c r="C2" s="44"/>
      <c r="D2" s="149" t="s">
        <v>47</v>
      </c>
      <c r="G2" s="16"/>
      <c r="I2" s="88" t="s">
        <v>17</v>
      </c>
      <c r="J2" s="17"/>
      <c r="K2" s="17"/>
      <c r="L2" s="17"/>
      <c r="M2" s="17"/>
      <c r="N2" s="17"/>
      <c r="O2" s="17"/>
      <c r="P2" s="17"/>
      <c r="Q2" s="17"/>
      <c r="R2" s="17"/>
    </row>
    <row r="3" spans="1:21" ht="24.9" customHeight="1" thickBot="1" x14ac:dyDescent="0.35">
      <c r="A3" s="135" t="s">
        <v>56</v>
      </c>
      <c r="B3" t="s">
        <v>59</v>
      </c>
      <c r="C3" s="44"/>
      <c r="D3" s="149"/>
      <c r="G3" s="16"/>
      <c r="I3" s="88"/>
      <c r="J3" s="17"/>
      <c r="K3" s="17"/>
      <c r="L3" s="17"/>
      <c r="M3" s="17"/>
      <c r="N3" s="17"/>
      <c r="O3" s="17"/>
      <c r="P3" s="17"/>
      <c r="Q3" s="17"/>
      <c r="R3" s="17"/>
    </row>
    <row r="4" spans="1:21" ht="24.9" customHeight="1" thickBot="1" x14ac:dyDescent="0.35">
      <c r="A4" s="135" t="s">
        <v>57</v>
      </c>
      <c r="B4" t="s">
        <v>59</v>
      </c>
      <c r="C4" s="45"/>
      <c r="D4" s="150"/>
      <c r="E4" s="18"/>
      <c r="F4" s="17"/>
      <c r="G4" s="17"/>
      <c r="H4" s="19"/>
      <c r="I4" s="19"/>
      <c r="J4" s="17"/>
      <c r="K4" s="17"/>
      <c r="L4" s="17"/>
      <c r="M4" s="17"/>
      <c r="R4" s="17"/>
      <c r="S4" s="20"/>
      <c r="T4" s="20"/>
    </row>
    <row r="5" spans="1:21" ht="105.75" customHeight="1" x14ac:dyDescent="0.3">
      <c r="A5" s="136" t="s">
        <v>60</v>
      </c>
      <c r="B5" s="137" t="s">
        <v>61</v>
      </c>
      <c r="C5" s="138" t="s">
        <v>62</v>
      </c>
      <c r="D5" s="151" t="s">
        <v>63</v>
      </c>
      <c r="E5" s="137" t="s">
        <v>64</v>
      </c>
      <c r="F5" s="137" t="s">
        <v>65</v>
      </c>
      <c r="G5" s="139" t="s">
        <v>66</v>
      </c>
      <c r="H5" s="140" t="s">
        <v>67</v>
      </c>
      <c r="I5" s="141" t="s">
        <v>6</v>
      </c>
      <c r="J5" s="137" t="s">
        <v>68</v>
      </c>
      <c r="K5" s="137" t="s">
        <v>69</v>
      </c>
      <c r="L5" s="137" t="s">
        <v>70</v>
      </c>
      <c r="M5" s="137" t="s">
        <v>71</v>
      </c>
      <c r="N5" s="107" t="s">
        <v>72</v>
      </c>
      <c r="O5" s="107" t="s">
        <v>21</v>
      </c>
      <c r="P5" s="108" t="s">
        <v>73</v>
      </c>
      <c r="Q5" s="113"/>
      <c r="R5" s="116" t="s">
        <v>9</v>
      </c>
      <c r="S5" s="137" t="s">
        <v>74</v>
      </c>
      <c r="T5" s="137" t="s">
        <v>11</v>
      </c>
    </row>
    <row r="6" spans="1:21" ht="24.9" customHeight="1" x14ac:dyDescent="0.3">
      <c r="A6" s="109"/>
      <c r="B6" s="31"/>
      <c r="C6" s="68"/>
      <c r="D6" s="152"/>
      <c r="E6" s="31"/>
      <c r="F6" s="31"/>
      <c r="G6" s="31"/>
      <c r="H6" s="103">
        <v>0.18</v>
      </c>
      <c r="I6" s="31"/>
      <c r="J6" s="103">
        <v>0.01</v>
      </c>
      <c r="K6" s="103">
        <v>0.05</v>
      </c>
      <c r="L6" s="103">
        <v>0.1</v>
      </c>
      <c r="M6" s="103">
        <v>0.1</v>
      </c>
      <c r="N6" s="103">
        <v>0.18</v>
      </c>
      <c r="O6" s="103"/>
      <c r="P6" s="33"/>
      <c r="Q6" s="7"/>
      <c r="R6" s="26"/>
      <c r="S6" s="31"/>
      <c r="T6" s="33"/>
    </row>
    <row r="7" spans="1:21" ht="24.9" customHeight="1" x14ac:dyDescent="0.3">
      <c r="A7" s="110"/>
      <c r="B7" s="104"/>
      <c r="C7" s="105"/>
      <c r="D7" s="153"/>
      <c r="E7" s="104"/>
      <c r="F7" s="104"/>
      <c r="G7" s="104"/>
      <c r="H7" s="106"/>
      <c r="I7" s="104"/>
      <c r="J7" s="106"/>
      <c r="K7" s="106"/>
      <c r="L7" s="106"/>
      <c r="M7" s="106"/>
      <c r="N7" s="106"/>
      <c r="O7" s="106"/>
      <c r="P7" s="112"/>
      <c r="Q7" s="114">
        <v>53361</v>
      </c>
      <c r="R7" s="117"/>
      <c r="S7" s="104"/>
      <c r="T7" s="112"/>
    </row>
    <row r="8" spans="1:21" ht="24.9" customHeight="1" x14ac:dyDescent="0.3">
      <c r="A8" s="109">
        <v>53361</v>
      </c>
      <c r="B8" s="89" t="s">
        <v>23</v>
      </c>
      <c r="C8" s="129">
        <v>44907</v>
      </c>
      <c r="D8" s="154">
        <v>6</v>
      </c>
      <c r="E8" s="89">
        <v>312091</v>
      </c>
      <c r="F8" s="89">
        <v>80919</v>
      </c>
      <c r="G8" s="89">
        <v>231172</v>
      </c>
      <c r="H8" s="89">
        <v>41611</v>
      </c>
      <c r="I8" s="89">
        <v>272783</v>
      </c>
      <c r="J8" s="89">
        <v>2311.7200000000003</v>
      </c>
      <c r="K8" s="89">
        <v>11558.6</v>
      </c>
      <c r="L8" s="89">
        <v>23117.200000000001</v>
      </c>
      <c r="M8" s="89">
        <v>23117.200000000001</v>
      </c>
      <c r="N8" s="89">
        <v>41611</v>
      </c>
      <c r="O8" s="89">
        <v>9477</v>
      </c>
      <c r="P8" s="126">
        <v>161590</v>
      </c>
      <c r="Q8" s="7"/>
      <c r="R8" s="26" t="s">
        <v>44</v>
      </c>
      <c r="S8" s="127">
        <v>161590</v>
      </c>
      <c r="T8" s="33" t="s">
        <v>24</v>
      </c>
    </row>
    <row r="9" spans="1:21" ht="24.9" customHeight="1" x14ac:dyDescent="0.3">
      <c r="A9" s="109">
        <v>53361</v>
      </c>
      <c r="B9" s="89" t="s">
        <v>48</v>
      </c>
      <c r="D9" s="154">
        <v>6</v>
      </c>
      <c r="E9" s="89">
        <f>H8</f>
        <v>41611</v>
      </c>
      <c r="F9" s="89">
        <v>0</v>
      </c>
      <c r="G9" s="89">
        <v>0</v>
      </c>
      <c r="H9" s="89">
        <v>0</v>
      </c>
      <c r="I9" s="89">
        <v>0</v>
      </c>
      <c r="J9" s="89">
        <v>0</v>
      </c>
      <c r="K9" s="89">
        <v>0</v>
      </c>
      <c r="L9" s="89">
        <v>0</v>
      </c>
      <c r="M9" s="89">
        <v>0</v>
      </c>
      <c r="N9" s="89">
        <v>0</v>
      </c>
      <c r="O9" s="89">
        <v>0</v>
      </c>
      <c r="P9" s="90">
        <f>E9</f>
        <v>41611</v>
      </c>
      <c r="Q9" s="7"/>
      <c r="R9" s="26">
        <v>0</v>
      </c>
      <c r="S9" s="31">
        <v>0</v>
      </c>
      <c r="T9" s="33">
        <v>0</v>
      </c>
    </row>
    <row r="10" spans="1:21" ht="24.9" customHeight="1" x14ac:dyDescent="0.3">
      <c r="A10" s="109">
        <v>53361</v>
      </c>
      <c r="B10" s="89">
        <v>0</v>
      </c>
      <c r="C10" s="89">
        <v>0</v>
      </c>
      <c r="D10" s="154"/>
      <c r="E10" s="89">
        <v>0</v>
      </c>
      <c r="F10" s="89">
        <v>0</v>
      </c>
      <c r="G10" s="89">
        <v>0</v>
      </c>
      <c r="H10" s="89">
        <v>0</v>
      </c>
      <c r="I10" s="89">
        <v>0</v>
      </c>
      <c r="J10" s="89">
        <v>0</v>
      </c>
      <c r="K10" s="89">
        <v>0</v>
      </c>
      <c r="L10" s="89">
        <v>0</v>
      </c>
      <c r="M10" s="89">
        <v>0</v>
      </c>
      <c r="N10" s="89">
        <v>0</v>
      </c>
      <c r="O10" s="89">
        <v>0</v>
      </c>
      <c r="P10" s="90">
        <v>0</v>
      </c>
      <c r="Q10" s="7"/>
      <c r="R10" s="26">
        <v>0</v>
      </c>
      <c r="S10" s="31">
        <v>0</v>
      </c>
      <c r="T10" s="33">
        <v>0</v>
      </c>
    </row>
    <row r="11" spans="1:21" ht="24.9" customHeight="1" x14ac:dyDescent="0.3">
      <c r="A11" s="109">
        <v>53361</v>
      </c>
      <c r="B11" s="89">
        <v>0</v>
      </c>
      <c r="C11" s="89">
        <v>0</v>
      </c>
      <c r="D11" s="154"/>
      <c r="E11" s="89">
        <v>0</v>
      </c>
      <c r="F11" s="89">
        <v>0</v>
      </c>
      <c r="G11" s="89">
        <v>0</v>
      </c>
      <c r="H11" s="89">
        <v>0</v>
      </c>
      <c r="I11" s="89">
        <v>0</v>
      </c>
      <c r="J11" s="89">
        <v>0</v>
      </c>
      <c r="K11" s="89">
        <v>0</v>
      </c>
      <c r="L11" s="89">
        <v>0</v>
      </c>
      <c r="M11" s="89">
        <v>0</v>
      </c>
      <c r="N11" s="89">
        <v>0</v>
      </c>
      <c r="O11" s="89">
        <v>0</v>
      </c>
      <c r="P11" s="90">
        <v>0</v>
      </c>
      <c r="Q11" s="7"/>
      <c r="R11" s="26"/>
      <c r="S11" s="31"/>
      <c r="T11" s="73"/>
      <c r="U11" s="131">
        <f>SUM(P8:P11)-SUM(S8:S11)</f>
        <v>41611</v>
      </c>
    </row>
    <row r="12" spans="1:21" ht="24.9" customHeight="1" x14ac:dyDescent="0.3">
      <c r="A12" s="110"/>
      <c r="B12" s="104"/>
      <c r="C12" s="105"/>
      <c r="D12" s="153"/>
      <c r="E12" s="104"/>
      <c r="F12" s="104"/>
      <c r="G12" s="104">
        <v>0</v>
      </c>
      <c r="H12" s="106">
        <v>0</v>
      </c>
      <c r="I12" s="104">
        <v>0</v>
      </c>
      <c r="J12" s="106">
        <v>0</v>
      </c>
      <c r="K12" s="106"/>
      <c r="L12" s="106"/>
      <c r="M12" s="106"/>
      <c r="N12" s="106"/>
      <c r="O12" s="106"/>
      <c r="P12" s="112"/>
      <c r="Q12" s="114">
        <v>51556</v>
      </c>
      <c r="R12" s="117"/>
      <c r="S12" s="104"/>
      <c r="T12" s="112"/>
    </row>
    <row r="13" spans="1:21" ht="24.9" customHeight="1" x14ac:dyDescent="0.3">
      <c r="A13" s="109">
        <v>51556</v>
      </c>
      <c r="B13" s="89" t="s">
        <v>75</v>
      </c>
      <c r="C13" s="130">
        <v>44835</v>
      </c>
      <c r="D13" s="154">
        <v>4</v>
      </c>
      <c r="E13" s="89">
        <v>1272181.45</v>
      </c>
      <c r="F13" s="89">
        <v>139987</v>
      </c>
      <c r="G13" s="89">
        <v>1132194</v>
      </c>
      <c r="H13" s="89">
        <v>203795</v>
      </c>
      <c r="I13" s="89">
        <v>1335989</v>
      </c>
      <c r="J13" s="89">
        <v>11321.94</v>
      </c>
      <c r="K13" s="89">
        <v>56609.700000000004</v>
      </c>
      <c r="L13" s="89">
        <v>56609.700000000004</v>
      </c>
      <c r="M13" s="89">
        <v>113219.40000000001</v>
      </c>
      <c r="N13" s="89">
        <v>203795</v>
      </c>
      <c r="O13" s="89">
        <v>97098</v>
      </c>
      <c r="P13" s="128">
        <v>797335</v>
      </c>
      <c r="Q13" s="7"/>
      <c r="R13" s="26" t="s">
        <v>26</v>
      </c>
      <c r="S13" s="42">
        <v>495000</v>
      </c>
      <c r="T13" s="33" t="s">
        <v>27</v>
      </c>
    </row>
    <row r="14" spans="1:21" ht="24.9" customHeight="1" x14ac:dyDescent="0.3">
      <c r="A14" s="109">
        <v>51556</v>
      </c>
      <c r="B14" s="89" t="s">
        <v>75</v>
      </c>
      <c r="C14" s="130">
        <v>44879</v>
      </c>
      <c r="D14" s="154">
        <v>5</v>
      </c>
      <c r="E14" s="89">
        <v>559849.94999999995</v>
      </c>
      <c r="F14" s="89">
        <v>33267</v>
      </c>
      <c r="G14" s="89">
        <v>526583</v>
      </c>
      <c r="H14" s="89">
        <v>94785</v>
      </c>
      <c r="I14" s="89">
        <v>621368</v>
      </c>
      <c r="J14" s="89">
        <v>5265.83</v>
      </c>
      <c r="K14" s="89">
        <v>26329.15</v>
      </c>
      <c r="L14" s="89">
        <v>26329.15</v>
      </c>
      <c r="M14" s="89">
        <v>52658.3</v>
      </c>
      <c r="N14" s="89">
        <v>94785</v>
      </c>
      <c r="O14" s="89">
        <v>67409</v>
      </c>
      <c r="P14" s="128">
        <v>348592</v>
      </c>
      <c r="Q14" s="7"/>
      <c r="R14" s="26" t="s">
        <v>28</v>
      </c>
      <c r="S14" s="42">
        <v>297000</v>
      </c>
      <c r="T14" s="33" t="s">
        <v>29</v>
      </c>
    </row>
    <row r="15" spans="1:21" ht="24.9" customHeight="1" x14ac:dyDescent="0.3">
      <c r="A15" s="109">
        <v>51556</v>
      </c>
      <c r="B15" s="89" t="s">
        <v>48</v>
      </c>
      <c r="C15" s="89">
        <v>0</v>
      </c>
      <c r="D15" s="154">
        <v>5</v>
      </c>
      <c r="E15" s="89">
        <f>H13+H14</f>
        <v>298580</v>
      </c>
      <c r="F15" s="89">
        <v>0</v>
      </c>
      <c r="G15" s="89">
        <v>0</v>
      </c>
      <c r="H15" s="89">
        <v>0</v>
      </c>
      <c r="I15" s="89">
        <v>0</v>
      </c>
      <c r="J15" s="89">
        <v>0</v>
      </c>
      <c r="K15" s="89">
        <v>0</v>
      </c>
      <c r="L15" s="89">
        <v>0</v>
      </c>
      <c r="M15" s="89">
        <v>0</v>
      </c>
      <c r="N15" s="89">
        <v>0</v>
      </c>
      <c r="O15" s="89">
        <v>0</v>
      </c>
      <c r="P15" s="90">
        <f>E15</f>
        <v>298580</v>
      </c>
      <c r="Q15" s="7"/>
      <c r="R15" s="26" t="s">
        <v>30</v>
      </c>
      <c r="S15" s="42">
        <v>5335</v>
      </c>
      <c r="T15" s="33" t="s">
        <v>31</v>
      </c>
    </row>
    <row r="16" spans="1:21" ht="24.9" customHeight="1" x14ac:dyDescent="0.3">
      <c r="A16" s="109">
        <v>51556</v>
      </c>
      <c r="B16" s="89">
        <v>0</v>
      </c>
      <c r="C16" s="89">
        <v>0</v>
      </c>
      <c r="D16" s="154"/>
      <c r="E16" s="89">
        <v>0</v>
      </c>
      <c r="F16" s="89">
        <v>0</v>
      </c>
      <c r="G16" s="89">
        <v>0</v>
      </c>
      <c r="H16" s="89">
        <v>0</v>
      </c>
      <c r="I16" s="89">
        <v>0</v>
      </c>
      <c r="J16" s="89">
        <v>0</v>
      </c>
      <c r="K16" s="89">
        <v>0</v>
      </c>
      <c r="L16" s="89">
        <v>0</v>
      </c>
      <c r="M16" s="89">
        <v>0</v>
      </c>
      <c r="N16" s="89">
        <v>0</v>
      </c>
      <c r="O16" s="89">
        <v>0</v>
      </c>
      <c r="P16" s="90">
        <v>0</v>
      </c>
      <c r="Q16" s="7"/>
      <c r="R16" s="26" t="s">
        <v>32</v>
      </c>
      <c r="S16" s="42">
        <v>148500</v>
      </c>
      <c r="T16" s="33" t="s">
        <v>33</v>
      </c>
    </row>
    <row r="17" spans="1:21" ht="24.9" customHeight="1" x14ac:dyDescent="0.3">
      <c r="A17" s="109">
        <v>51556</v>
      </c>
      <c r="B17" s="89">
        <v>0</v>
      </c>
      <c r="C17" s="89">
        <v>0</v>
      </c>
      <c r="D17" s="154"/>
      <c r="E17" s="89">
        <v>0</v>
      </c>
      <c r="F17" s="89">
        <v>0</v>
      </c>
      <c r="G17" s="89">
        <v>0</v>
      </c>
      <c r="H17" s="89">
        <v>0</v>
      </c>
      <c r="I17" s="89">
        <v>0</v>
      </c>
      <c r="J17" s="89">
        <v>0</v>
      </c>
      <c r="K17" s="89">
        <v>0</v>
      </c>
      <c r="L17" s="89">
        <v>0</v>
      </c>
      <c r="M17" s="89">
        <v>0</v>
      </c>
      <c r="N17" s="89">
        <v>0</v>
      </c>
      <c r="O17" s="89">
        <v>0</v>
      </c>
      <c r="P17" s="90">
        <v>0</v>
      </c>
      <c r="Q17" s="7"/>
      <c r="R17" s="26" t="s">
        <v>46</v>
      </c>
      <c r="S17" s="42">
        <v>200092</v>
      </c>
      <c r="T17" s="33" t="s">
        <v>34</v>
      </c>
    </row>
    <row r="18" spans="1:21" ht="24.9" customHeight="1" x14ac:dyDescent="0.3">
      <c r="A18" s="109">
        <v>51556</v>
      </c>
      <c r="B18" s="89">
        <v>0</v>
      </c>
      <c r="C18" s="89">
        <v>0</v>
      </c>
      <c r="D18" s="154"/>
      <c r="E18" s="89">
        <v>0</v>
      </c>
      <c r="F18" s="89">
        <v>0</v>
      </c>
      <c r="G18" s="89">
        <v>0</v>
      </c>
      <c r="H18" s="89">
        <v>0</v>
      </c>
      <c r="I18" s="89">
        <v>0</v>
      </c>
      <c r="J18" s="89">
        <v>0</v>
      </c>
      <c r="K18" s="89">
        <v>0</v>
      </c>
      <c r="L18" s="89">
        <v>0</v>
      </c>
      <c r="M18" s="89">
        <v>0</v>
      </c>
      <c r="N18" s="89">
        <v>0</v>
      </c>
      <c r="O18" s="89">
        <v>0</v>
      </c>
      <c r="P18" s="90">
        <v>0</v>
      </c>
      <c r="Q18" s="7"/>
      <c r="R18" s="26">
        <v>0</v>
      </c>
      <c r="S18" s="31">
        <v>0</v>
      </c>
      <c r="T18" s="33">
        <v>0</v>
      </c>
    </row>
    <row r="19" spans="1:21" ht="24.9" customHeight="1" x14ac:dyDescent="0.3">
      <c r="A19" s="109">
        <v>51556</v>
      </c>
      <c r="B19" s="89">
        <v>0</v>
      </c>
      <c r="C19" s="89">
        <v>0</v>
      </c>
      <c r="D19" s="154"/>
      <c r="E19" s="89">
        <v>0</v>
      </c>
      <c r="F19" s="89">
        <v>0</v>
      </c>
      <c r="G19" s="89">
        <v>0</v>
      </c>
      <c r="H19" s="89">
        <v>0</v>
      </c>
      <c r="I19" s="89">
        <v>0</v>
      </c>
      <c r="J19" s="89">
        <v>0</v>
      </c>
      <c r="K19" s="89">
        <v>0</v>
      </c>
      <c r="L19" s="89">
        <v>0</v>
      </c>
      <c r="M19" s="89">
        <v>0</v>
      </c>
      <c r="N19" s="89">
        <v>0</v>
      </c>
      <c r="O19" s="89">
        <v>0</v>
      </c>
      <c r="P19" s="90">
        <v>0</v>
      </c>
      <c r="Q19" s="7"/>
      <c r="R19" s="26">
        <v>0</v>
      </c>
      <c r="S19" s="31">
        <v>0</v>
      </c>
      <c r="T19" s="33">
        <v>0</v>
      </c>
    </row>
    <row r="20" spans="1:21" ht="24.9" customHeight="1" x14ac:dyDescent="0.3">
      <c r="A20" s="109">
        <v>51556</v>
      </c>
      <c r="B20" s="89">
        <v>0</v>
      </c>
      <c r="C20" s="89">
        <v>0</v>
      </c>
      <c r="D20" s="154"/>
      <c r="E20" s="89">
        <v>0</v>
      </c>
      <c r="F20" s="89">
        <v>0</v>
      </c>
      <c r="G20" s="89">
        <v>0</v>
      </c>
      <c r="H20" s="89">
        <v>0</v>
      </c>
      <c r="I20" s="89">
        <v>0</v>
      </c>
      <c r="J20" s="89">
        <v>0</v>
      </c>
      <c r="K20" s="89">
        <v>0</v>
      </c>
      <c r="L20" s="89">
        <v>0</v>
      </c>
      <c r="M20" s="89">
        <v>0</v>
      </c>
      <c r="N20" s="89">
        <v>0</v>
      </c>
      <c r="O20" s="89">
        <v>0</v>
      </c>
      <c r="P20" s="90">
        <v>0</v>
      </c>
      <c r="Q20" s="7"/>
      <c r="R20" s="26"/>
      <c r="S20" s="31"/>
      <c r="T20" s="73"/>
      <c r="U20" s="131">
        <f>SUM(P13:P20)-SUM(S13:S20)</f>
        <v>298580</v>
      </c>
    </row>
    <row r="21" spans="1:21" ht="24.9" customHeight="1" x14ac:dyDescent="0.3">
      <c r="A21" s="110"/>
      <c r="B21" s="104"/>
      <c r="C21" s="105"/>
      <c r="D21" s="153"/>
      <c r="E21" s="104"/>
      <c r="F21" s="104"/>
      <c r="G21" s="104"/>
      <c r="H21" s="106"/>
      <c r="I21" s="104"/>
      <c r="J21" s="106"/>
      <c r="K21" s="106"/>
      <c r="L21" s="106"/>
      <c r="M21" s="106"/>
      <c r="N21" s="106"/>
      <c r="O21" s="106"/>
      <c r="P21" s="112"/>
      <c r="Q21" s="114">
        <v>51555</v>
      </c>
      <c r="R21" s="117"/>
      <c r="S21" s="104"/>
      <c r="T21" s="112"/>
    </row>
    <row r="22" spans="1:21" ht="24.9" customHeight="1" x14ac:dyDescent="0.3">
      <c r="A22" s="109">
        <v>51555</v>
      </c>
      <c r="B22" s="89" t="s">
        <v>35</v>
      </c>
      <c r="C22" s="130">
        <v>44778</v>
      </c>
      <c r="D22" s="154">
        <v>3</v>
      </c>
      <c r="E22" s="89">
        <v>381511.76</v>
      </c>
      <c r="F22" s="89">
        <v>74016</v>
      </c>
      <c r="G22" s="89">
        <v>307495.76</v>
      </c>
      <c r="H22" s="89">
        <v>55349</v>
      </c>
      <c r="I22" s="89">
        <v>362844.76</v>
      </c>
      <c r="J22" s="89">
        <v>3074.9576000000002</v>
      </c>
      <c r="K22" s="89">
        <v>15374.788</v>
      </c>
      <c r="L22" s="89">
        <v>15374.788</v>
      </c>
      <c r="M22" s="89">
        <v>30749.576000000001</v>
      </c>
      <c r="N22" s="89">
        <v>55349</v>
      </c>
      <c r="O22" s="89">
        <v>0</v>
      </c>
      <c r="P22" s="128">
        <v>242922</v>
      </c>
      <c r="Q22" s="7"/>
      <c r="R22" s="26" t="s">
        <v>45</v>
      </c>
      <c r="S22" s="42">
        <v>242921</v>
      </c>
      <c r="T22" s="33" t="s">
        <v>37</v>
      </c>
    </row>
    <row r="23" spans="1:21" ht="24.9" customHeight="1" x14ac:dyDescent="0.3">
      <c r="A23" s="109">
        <v>51555</v>
      </c>
      <c r="B23" s="89" t="s">
        <v>48</v>
      </c>
      <c r="C23" s="89">
        <v>0</v>
      </c>
      <c r="D23" s="154">
        <v>3</v>
      </c>
      <c r="E23" s="89">
        <f>H22</f>
        <v>55349</v>
      </c>
      <c r="F23" s="89">
        <v>0</v>
      </c>
      <c r="G23" s="89">
        <v>0</v>
      </c>
      <c r="H23" s="89">
        <v>0</v>
      </c>
      <c r="I23" s="89">
        <v>0</v>
      </c>
      <c r="J23" s="89">
        <v>0</v>
      </c>
      <c r="K23" s="89">
        <v>0</v>
      </c>
      <c r="L23" s="89">
        <v>0</v>
      </c>
      <c r="M23" s="89">
        <v>0</v>
      </c>
      <c r="N23" s="89">
        <v>0</v>
      </c>
      <c r="O23" s="89">
        <v>0</v>
      </c>
      <c r="P23" s="90">
        <f>E23</f>
        <v>55349</v>
      </c>
      <c r="Q23" s="7"/>
      <c r="R23" s="26">
        <v>0</v>
      </c>
      <c r="S23" s="31">
        <v>0</v>
      </c>
      <c r="T23" s="33">
        <v>0</v>
      </c>
    </row>
    <row r="24" spans="1:21" ht="24.9" customHeight="1" x14ac:dyDescent="0.3">
      <c r="A24" s="109">
        <v>51555</v>
      </c>
      <c r="B24" s="89">
        <v>0</v>
      </c>
      <c r="C24" s="89">
        <v>0</v>
      </c>
      <c r="D24" s="154"/>
      <c r="E24" s="89">
        <v>0</v>
      </c>
      <c r="F24" s="89">
        <v>0</v>
      </c>
      <c r="G24" s="89">
        <v>0</v>
      </c>
      <c r="H24" s="89">
        <v>0</v>
      </c>
      <c r="I24" s="89">
        <v>0</v>
      </c>
      <c r="J24" s="89">
        <v>0</v>
      </c>
      <c r="K24" s="89">
        <v>0</v>
      </c>
      <c r="L24" s="89">
        <v>0</v>
      </c>
      <c r="M24" s="89">
        <v>0</v>
      </c>
      <c r="N24" s="89">
        <v>0</v>
      </c>
      <c r="O24" s="89">
        <v>0</v>
      </c>
      <c r="P24" s="90">
        <v>0</v>
      </c>
      <c r="Q24" s="7"/>
      <c r="R24" s="26">
        <v>0</v>
      </c>
      <c r="S24" s="31">
        <v>0</v>
      </c>
      <c r="T24" s="33">
        <v>0</v>
      </c>
    </row>
    <row r="25" spans="1:21" ht="24.9" customHeight="1" thickBot="1" x14ac:dyDescent="0.35">
      <c r="A25" s="109">
        <v>51555</v>
      </c>
      <c r="B25" s="119">
        <v>0</v>
      </c>
      <c r="C25" s="119">
        <v>0</v>
      </c>
      <c r="D25" s="155"/>
      <c r="E25" s="119">
        <v>0</v>
      </c>
      <c r="F25" s="119">
        <v>0</v>
      </c>
      <c r="G25" s="119">
        <v>0</v>
      </c>
      <c r="H25" s="119">
        <v>0</v>
      </c>
      <c r="I25" s="119">
        <v>0</v>
      </c>
      <c r="J25" s="119">
        <v>0</v>
      </c>
      <c r="K25" s="119">
        <v>0</v>
      </c>
      <c r="L25" s="119">
        <v>0</v>
      </c>
      <c r="M25" s="119">
        <v>0</v>
      </c>
      <c r="N25" s="119">
        <v>0</v>
      </c>
      <c r="O25" s="119">
        <v>0</v>
      </c>
      <c r="P25" s="120">
        <v>0</v>
      </c>
      <c r="Q25" s="121"/>
      <c r="R25" s="122"/>
      <c r="S25" s="123"/>
      <c r="T25" s="124"/>
      <c r="U25" s="131">
        <f>SUM(P22:P25)-SUM(S22:S25)</f>
        <v>55350</v>
      </c>
    </row>
    <row r="26" spans="1:21" ht="24.9" customHeight="1" x14ac:dyDescent="0.3">
      <c r="A26" s="52"/>
      <c r="B26" s="53"/>
      <c r="C26" s="75"/>
      <c r="D26" s="156"/>
      <c r="E26" s="53"/>
      <c r="F26" s="53"/>
      <c r="G26" s="53"/>
      <c r="H26" s="53"/>
      <c r="I26" s="53"/>
      <c r="J26" s="53"/>
      <c r="K26" s="55">
        <f t="shared" ref="K26:P26" si="0">SUM(K8:K25)</f>
        <v>109872.23800000001</v>
      </c>
      <c r="L26" s="55">
        <f t="shared" si="0"/>
        <v>121430.83800000002</v>
      </c>
      <c r="M26" s="55">
        <f t="shared" si="0"/>
        <v>219744.47600000002</v>
      </c>
      <c r="N26" s="55">
        <f t="shared" si="0"/>
        <v>395540</v>
      </c>
      <c r="O26" s="55">
        <f t="shared" si="0"/>
        <v>173984</v>
      </c>
      <c r="P26" s="55">
        <f t="shared" si="0"/>
        <v>1945979</v>
      </c>
      <c r="Q26" s="125"/>
      <c r="R26" s="46" t="s">
        <v>39</v>
      </c>
      <c r="S26" s="54">
        <f>SUM(S6:S25)</f>
        <v>1550438</v>
      </c>
      <c r="T26" s="48"/>
    </row>
    <row r="27" spans="1:21" ht="24.9" customHeight="1" thickBot="1" x14ac:dyDescent="0.35">
      <c r="A27" s="37"/>
      <c r="B27" s="35"/>
      <c r="C27" s="111"/>
      <c r="D27" s="157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8"/>
      <c r="Q27" s="115"/>
      <c r="R27" s="118" t="s">
        <v>40</v>
      </c>
      <c r="S27" s="35">
        <f>P26-S26</f>
        <v>395541</v>
      </c>
      <c r="T27" s="38"/>
    </row>
    <row r="28" spans="1:21" ht="24.9" customHeight="1" thickBot="1" x14ac:dyDescent="0.35"/>
    <row r="29" spans="1:21" ht="24.9" customHeight="1" thickBot="1" x14ac:dyDescent="0.35">
      <c r="M29" s="142" t="s">
        <v>47</v>
      </c>
      <c r="N29" s="142"/>
      <c r="O29" s="142"/>
    </row>
    <row r="30" spans="1:21" ht="24.9" customHeight="1" thickBot="1" x14ac:dyDescent="0.35">
      <c r="M30" s="142" t="s">
        <v>51</v>
      </c>
      <c r="N30" s="142"/>
      <c r="O30" s="142"/>
    </row>
    <row r="31" spans="1:21" ht="24.9" customHeight="1" x14ac:dyDescent="0.3">
      <c r="M31" s="143" t="s">
        <v>49</v>
      </c>
      <c r="N31" s="143"/>
      <c r="O31" s="132">
        <f>K26+L26+M26</f>
        <v>451047.55200000003</v>
      </c>
    </row>
    <row r="32" spans="1:21" ht="24.9" customHeight="1" x14ac:dyDescent="0.3">
      <c r="M32" s="143" t="s">
        <v>53</v>
      </c>
      <c r="N32" s="143"/>
      <c r="O32" s="132">
        <f>O26</f>
        <v>173984</v>
      </c>
    </row>
    <row r="33" spans="13:15" ht="24.9" customHeight="1" x14ac:dyDescent="0.3">
      <c r="M33" s="144" t="s">
        <v>50</v>
      </c>
      <c r="N33" s="144"/>
      <c r="O33" s="133">
        <f>S27</f>
        <v>395541</v>
      </c>
    </row>
    <row r="34" spans="13:15" ht="24.9" customHeight="1" thickBot="1" x14ac:dyDescent="0.35">
      <c r="M34" s="145" t="s">
        <v>52</v>
      </c>
      <c r="N34" s="145"/>
      <c r="O34" s="134">
        <f>N26-P23-P15-P9</f>
        <v>0</v>
      </c>
    </row>
  </sheetData>
  <mergeCells count="6">
    <mergeCell ref="M30:O30"/>
    <mergeCell ref="M31:N31"/>
    <mergeCell ref="M33:N33"/>
    <mergeCell ref="M34:N34"/>
    <mergeCell ref="M29:O29"/>
    <mergeCell ref="M32:N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20"/>
  <sheetViews>
    <sheetView zoomScale="70" zoomScaleNormal="70" workbookViewId="0">
      <selection activeCell="O7" sqref="O7"/>
    </sheetView>
  </sheetViews>
  <sheetFormatPr defaultColWidth="9" defaultRowHeight="24.9" customHeight="1" x14ac:dyDescent="0.3"/>
  <cols>
    <col min="1" max="1" width="30" style="11" customWidth="1"/>
    <col min="2" max="2" width="13.44140625" style="11" bestFit="1" customWidth="1"/>
    <col min="3" max="3" width="11.5546875" style="11" bestFit="1" customWidth="1"/>
    <col min="4" max="4" width="13.33203125" style="11" bestFit="1" customWidth="1"/>
    <col min="5" max="6" width="13.33203125" style="11" customWidth="1"/>
    <col min="7" max="7" width="14.6640625" style="39" customWidth="1"/>
    <col min="8" max="8" width="12.88671875" style="39" bestFit="1" customWidth="1"/>
    <col min="9" max="9" width="10.6640625" style="11" bestFit="1" customWidth="1"/>
    <col min="10" max="10" width="10.44140625" style="11" bestFit="1" customWidth="1"/>
    <col min="11" max="12" width="10.44140625" style="11" customWidth="1"/>
    <col min="13" max="15" width="14.88671875" style="11" customWidth="1"/>
    <col min="16" max="16" width="7.33203125" style="11" customWidth="1"/>
    <col min="17" max="17" width="21.6640625" style="11" bestFit="1" customWidth="1"/>
    <col min="18" max="18" width="14" style="11" customWidth="1"/>
    <col min="19" max="19" width="84.109375" style="11" bestFit="1" customWidth="1"/>
    <col min="20" max="16384" width="9" style="11"/>
  </cols>
  <sheetData>
    <row r="1" spans="1:19" ht="24.9" customHeight="1" thickBot="1" x14ac:dyDescent="0.35">
      <c r="A1" s="10" t="s">
        <v>16</v>
      </c>
      <c r="D1" s="12"/>
      <c r="E1" s="12"/>
      <c r="F1" s="12"/>
      <c r="G1" s="13"/>
      <c r="H1" s="13"/>
    </row>
    <row r="2" spans="1:19" ht="24.9" customHeight="1" thickBot="1" x14ac:dyDescent="0.35">
      <c r="A2" s="14" t="s">
        <v>0</v>
      </c>
      <c r="B2" s="15"/>
      <c r="C2" s="15" t="s">
        <v>22</v>
      </c>
      <c r="F2" s="16"/>
      <c r="H2" s="87" t="s">
        <v>17</v>
      </c>
      <c r="I2" s="17"/>
      <c r="J2" s="17"/>
      <c r="K2" s="17"/>
      <c r="L2" s="17"/>
      <c r="M2" s="17"/>
      <c r="N2" s="17"/>
      <c r="O2" s="17"/>
      <c r="P2" s="17"/>
      <c r="Q2" s="17"/>
    </row>
    <row r="3" spans="1:19" ht="24.9" customHeight="1" thickBot="1" x14ac:dyDescent="0.35">
      <c r="A3" s="18"/>
      <c r="B3" s="18"/>
      <c r="C3" s="18"/>
      <c r="D3" s="18"/>
      <c r="E3" s="17"/>
      <c r="F3" s="17"/>
      <c r="G3" s="19"/>
      <c r="H3" s="19"/>
      <c r="I3" s="17"/>
      <c r="J3" s="17"/>
      <c r="K3" s="17"/>
      <c r="L3" s="17"/>
      <c r="Q3" s="17"/>
      <c r="R3" s="20"/>
      <c r="S3" s="20"/>
    </row>
    <row r="4" spans="1:19" ht="24.9" customHeight="1" thickBot="1" x14ac:dyDescent="0.35">
      <c r="A4" s="59" t="s">
        <v>1</v>
      </c>
      <c r="B4" s="60" t="s">
        <v>2</v>
      </c>
      <c r="C4" s="60" t="s">
        <v>3</v>
      </c>
      <c r="D4" s="61" t="s">
        <v>4</v>
      </c>
      <c r="E4" s="60" t="s">
        <v>14</v>
      </c>
      <c r="F4" s="61" t="s">
        <v>15</v>
      </c>
      <c r="G4" s="62" t="s">
        <v>5</v>
      </c>
      <c r="H4" s="63" t="s">
        <v>6</v>
      </c>
      <c r="I4" s="64" t="s">
        <v>13</v>
      </c>
      <c r="J4" s="65" t="s">
        <v>12</v>
      </c>
      <c r="K4" s="65" t="s">
        <v>18</v>
      </c>
      <c r="L4" s="65" t="s">
        <v>19</v>
      </c>
      <c r="M4" s="65" t="s">
        <v>7</v>
      </c>
      <c r="N4" s="8" t="s">
        <v>21</v>
      </c>
      <c r="O4" s="8" t="s">
        <v>8</v>
      </c>
      <c r="P4" s="4"/>
      <c r="Q4" s="3" t="s">
        <v>9</v>
      </c>
      <c r="R4" s="3" t="s">
        <v>10</v>
      </c>
      <c r="S4" s="8" t="s">
        <v>11</v>
      </c>
    </row>
    <row r="5" spans="1:19" ht="24.9" customHeight="1" thickBot="1" x14ac:dyDescent="0.35">
      <c r="A5" s="91"/>
      <c r="B5" s="92"/>
      <c r="C5" s="92"/>
      <c r="D5" s="92"/>
      <c r="E5" s="92"/>
      <c r="F5" s="92"/>
      <c r="G5" s="93">
        <v>0.18</v>
      </c>
      <c r="H5" s="92"/>
      <c r="I5" s="93">
        <v>0.01</v>
      </c>
      <c r="J5" s="93">
        <v>0.05</v>
      </c>
      <c r="K5" s="93">
        <v>0.1</v>
      </c>
      <c r="L5" s="93">
        <v>0.1</v>
      </c>
      <c r="M5" s="101">
        <v>0.18</v>
      </c>
      <c r="N5" s="102"/>
      <c r="O5" s="100"/>
      <c r="P5" s="4"/>
      <c r="Q5" s="91"/>
      <c r="R5" s="94"/>
      <c r="S5" s="100"/>
    </row>
    <row r="6" spans="1:19" ht="24.9" customHeight="1" x14ac:dyDescent="0.3">
      <c r="A6" s="96" t="s">
        <v>23</v>
      </c>
      <c r="B6" s="97">
        <v>44907</v>
      </c>
      <c r="C6" s="98">
        <v>6</v>
      </c>
      <c r="D6" s="21">
        <v>312091</v>
      </c>
      <c r="E6" s="21">
        <f>900*89.91</f>
        <v>80919</v>
      </c>
      <c r="F6" s="21">
        <f>D6-E6</f>
        <v>231172</v>
      </c>
      <c r="G6" s="21">
        <f>ROUND(F6*G5,0)</f>
        <v>41611</v>
      </c>
      <c r="H6" s="21">
        <f>ROUND(F6+G6,)</f>
        <v>272783</v>
      </c>
      <c r="I6" s="21">
        <f>F6*$I$5</f>
        <v>2311.7200000000003</v>
      </c>
      <c r="J6" s="21">
        <f>F6*$J$5</f>
        <v>11558.6</v>
      </c>
      <c r="K6" s="21">
        <f>F6*$K$5</f>
        <v>23117.200000000001</v>
      </c>
      <c r="L6" s="21">
        <f>F6*$L$5</f>
        <v>23117.200000000001</v>
      </c>
      <c r="M6" s="25">
        <f>G6</f>
        <v>41611</v>
      </c>
      <c r="N6" s="23">
        <v>9477</v>
      </c>
      <c r="O6" s="23">
        <f>ROUND(H6-SUM(I6:N6),0)</f>
        <v>161590</v>
      </c>
      <c r="P6" s="4"/>
      <c r="Q6" s="24" t="s">
        <v>44</v>
      </c>
      <c r="R6" s="25">
        <v>161590</v>
      </c>
      <c r="S6" s="99" t="s">
        <v>24</v>
      </c>
    </row>
    <row r="7" spans="1:19" ht="24.9" customHeight="1" x14ac:dyDescent="0.3">
      <c r="A7" s="69"/>
      <c r="B7" s="66"/>
      <c r="C7" s="67"/>
      <c r="D7" s="31"/>
      <c r="E7" s="31"/>
      <c r="F7" s="31">
        <f>D7-E7</f>
        <v>0</v>
      </c>
      <c r="G7" s="31">
        <v>0</v>
      </c>
      <c r="H7" s="31">
        <f>F7+G7</f>
        <v>0</v>
      </c>
      <c r="I7" s="31">
        <v>0</v>
      </c>
      <c r="J7" s="31">
        <v>0</v>
      </c>
      <c r="K7" s="31"/>
      <c r="L7" s="31"/>
      <c r="M7" s="33">
        <v>0</v>
      </c>
      <c r="N7" s="23"/>
      <c r="O7" s="23"/>
      <c r="P7" s="4"/>
      <c r="Q7" s="26"/>
      <c r="R7" s="25"/>
      <c r="S7" s="27"/>
    </row>
    <row r="8" spans="1:19" ht="24.9" customHeight="1" x14ac:dyDescent="0.3">
      <c r="A8" s="69"/>
      <c r="B8" s="66"/>
      <c r="C8" s="67"/>
      <c r="D8" s="31"/>
      <c r="E8" s="31"/>
      <c r="F8" s="31">
        <f>D8-E8</f>
        <v>0</v>
      </c>
      <c r="G8" s="31">
        <v>0</v>
      </c>
      <c r="H8" s="31">
        <f>F8+G8</f>
        <v>0</v>
      </c>
      <c r="I8" s="31">
        <f>I5*H8</f>
        <v>0</v>
      </c>
      <c r="J8" s="31"/>
      <c r="K8" s="31"/>
      <c r="L8" s="31"/>
      <c r="M8" s="33"/>
      <c r="N8" s="23"/>
      <c r="O8" s="23">
        <f>H8-SUM(I8:M8)</f>
        <v>0</v>
      </c>
      <c r="P8" s="4"/>
      <c r="Q8" s="26"/>
      <c r="R8" s="25"/>
      <c r="S8" s="27"/>
    </row>
    <row r="9" spans="1:19" ht="24.9" customHeight="1" x14ac:dyDescent="0.3">
      <c r="A9" s="69"/>
      <c r="B9" s="68"/>
      <c r="C9" s="67"/>
      <c r="D9" s="31"/>
      <c r="E9" s="31"/>
      <c r="F9" s="31">
        <f>D9-E9</f>
        <v>0</v>
      </c>
      <c r="G9" s="31">
        <v>0</v>
      </c>
      <c r="H9" s="31">
        <f>F9+G9</f>
        <v>0</v>
      </c>
      <c r="I9" s="31">
        <f>I$5*H9</f>
        <v>0</v>
      </c>
      <c r="J9" s="31">
        <v>0</v>
      </c>
      <c r="K9" s="31"/>
      <c r="L9" s="31"/>
      <c r="M9" s="33">
        <v>0</v>
      </c>
      <c r="N9" s="23"/>
      <c r="O9" s="23">
        <f>H9-SUM(I9:M9)</f>
        <v>0</v>
      </c>
      <c r="P9" s="7"/>
      <c r="Q9" s="26"/>
      <c r="R9" s="25"/>
      <c r="S9" s="27"/>
    </row>
    <row r="10" spans="1:19" ht="24.9" customHeight="1" x14ac:dyDescent="0.3">
      <c r="A10" s="26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3"/>
      <c r="N10" s="32"/>
      <c r="O10" s="32"/>
      <c r="P10" s="7"/>
      <c r="Q10" s="26"/>
      <c r="R10" s="33"/>
      <c r="S10" s="34"/>
    </row>
    <row r="11" spans="1:19" ht="24.9" customHeight="1" x14ac:dyDescent="0.3">
      <c r="A11" s="26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3"/>
      <c r="N11" s="32"/>
      <c r="O11" s="32"/>
      <c r="P11" s="7"/>
      <c r="Q11" s="26"/>
      <c r="R11" s="33"/>
      <c r="S11" s="34"/>
    </row>
    <row r="12" spans="1:19" ht="24.9" customHeight="1" x14ac:dyDescent="0.3">
      <c r="A12" s="26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3"/>
      <c r="N12" s="32"/>
      <c r="O12" s="32"/>
      <c r="P12" s="7"/>
      <c r="Q12" s="26"/>
      <c r="R12" s="33"/>
      <c r="S12" s="34"/>
    </row>
    <row r="13" spans="1:19" ht="24.9" customHeight="1" x14ac:dyDescent="0.3">
      <c r="A13" s="26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3"/>
      <c r="N13" s="32"/>
      <c r="O13" s="32"/>
      <c r="P13" s="7"/>
      <c r="Q13" s="26"/>
      <c r="R13" s="33"/>
      <c r="S13" s="34"/>
    </row>
    <row r="14" spans="1:19" ht="24.9" customHeight="1" x14ac:dyDescent="0.3">
      <c r="A14" s="26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3"/>
      <c r="N14" s="32"/>
      <c r="O14" s="32"/>
      <c r="P14" s="7"/>
      <c r="Q14" s="26"/>
      <c r="R14" s="33"/>
      <c r="S14" s="34"/>
    </row>
    <row r="15" spans="1:19" ht="24.9" customHeight="1" x14ac:dyDescent="0.3">
      <c r="A15" s="26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3"/>
      <c r="N15" s="32"/>
      <c r="O15" s="32"/>
      <c r="P15" s="7"/>
      <c r="Q15" s="26"/>
      <c r="R15" s="33"/>
      <c r="S15" s="34"/>
    </row>
    <row r="16" spans="1:19" ht="24.9" customHeight="1" x14ac:dyDescent="0.3">
      <c r="A16" s="26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3"/>
      <c r="N16" s="32"/>
      <c r="O16" s="32"/>
      <c r="P16" s="7"/>
      <c r="Q16" s="26"/>
      <c r="R16" s="33"/>
      <c r="S16" s="34"/>
    </row>
    <row r="17" spans="1:19" ht="24.9" customHeight="1" thickBot="1" x14ac:dyDescent="0.35">
      <c r="A17" s="70"/>
      <c r="B17" s="71"/>
      <c r="C17" s="71"/>
      <c r="D17" s="72"/>
      <c r="E17" s="72"/>
      <c r="F17" s="72"/>
      <c r="G17" s="35"/>
      <c r="H17" s="35"/>
      <c r="I17" s="35"/>
      <c r="J17" s="35"/>
      <c r="K17" s="35"/>
      <c r="L17" s="35"/>
      <c r="M17" s="38"/>
      <c r="N17" s="36"/>
      <c r="O17" s="36"/>
      <c r="P17" s="7"/>
      <c r="Q17" s="37"/>
      <c r="R17" s="38"/>
      <c r="S17" s="36"/>
    </row>
    <row r="18" spans="1:19" ht="24.9" customHeight="1" x14ac:dyDescent="0.3">
      <c r="A18" s="24"/>
      <c r="B18" s="21"/>
      <c r="C18" s="21"/>
      <c r="D18" s="21"/>
      <c r="E18" s="21"/>
      <c r="F18" s="21"/>
      <c r="G18" s="21"/>
      <c r="H18" s="21"/>
      <c r="I18" s="21"/>
      <c r="J18" s="21"/>
      <c r="K18" s="41" t="s">
        <v>20</v>
      </c>
      <c r="L18" s="41"/>
      <c r="M18" s="41"/>
      <c r="N18" s="54"/>
      <c r="O18" s="55">
        <f>SUM(O6:O17)</f>
        <v>161590</v>
      </c>
      <c r="P18" s="51"/>
      <c r="Q18" s="46" t="s">
        <v>39</v>
      </c>
      <c r="R18" s="47">
        <f>SUM(R5:R17)</f>
        <v>161590</v>
      </c>
      <c r="S18" s="48"/>
    </row>
    <row r="19" spans="1:19" ht="24.9" customHeight="1" x14ac:dyDescent="0.3">
      <c r="A19" s="24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5"/>
      <c r="P19" s="40"/>
      <c r="Q19" s="24"/>
      <c r="R19" s="22"/>
      <c r="S19" s="33"/>
    </row>
    <row r="20" spans="1:19" ht="24.9" customHeight="1" thickBot="1" x14ac:dyDescent="0.35">
      <c r="A20" s="56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8"/>
      <c r="P20" s="40"/>
      <c r="Q20" s="49" t="s">
        <v>40</v>
      </c>
      <c r="R20" s="50">
        <f>O18-R18</f>
        <v>0</v>
      </c>
      <c r="S20" s="38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8"/>
  <sheetViews>
    <sheetView topLeftCell="L1" workbookViewId="0">
      <selection activeCell="Q12" sqref="Q12"/>
    </sheetView>
  </sheetViews>
  <sheetFormatPr defaultColWidth="9" defaultRowHeight="24.9" customHeight="1" x14ac:dyDescent="0.3"/>
  <cols>
    <col min="1" max="1" width="30" style="11" customWidth="1"/>
    <col min="2" max="2" width="13.44140625" style="11" bestFit="1" customWidth="1"/>
    <col min="3" max="3" width="11.5546875" style="11" bestFit="1" customWidth="1"/>
    <col min="4" max="4" width="13.33203125" style="11" bestFit="1" customWidth="1"/>
    <col min="5" max="6" width="13.33203125" style="11" customWidth="1"/>
    <col min="7" max="7" width="14.6640625" style="39" customWidth="1"/>
    <col min="8" max="8" width="12.88671875" style="39" bestFit="1" customWidth="1"/>
    <col min="9" max="9" width="10.6640625" style="11" bestFit="1" customWidth="1"/>
    <col min="10" max="10" width="10.44140625" style="11" bestFit="1" customWidth="1"/>
    <col min="11" max="12" width="10.44140625" style="11" customWidth="1"/>
    <col min="13" max="13" width="14.88671875" style="11" customWidth="1"/>
    <col min="14" max="14" width="17.5546875" style="11" bestFit="1" customWidth="1"/>
    <col min="15" max="15" width="14.88671875" style="11" customWidth="1"/>
    <col min="16" max="16" width="7.33203125" style="11" customWidth="1"/>
    <col min="17" max="17" width="21.6640625" style="11" bestFit="1" customWidth="1"/>
    <col min="18" max="18" width="14" style="11" customWidth="1"/>
    <col min="19" max="19" width="84.109375" style="11" bestFit="1" customWidth="1"/>
    <col min="20" max="16384" width="9" style="11"/>
  </cols>
  <sheetData>
    <row r="1" spans="1:19" ht="24.9" customHeight="1" thickBot="1" x14ac:dyDescent="0.35">
      <c r="A1" s="10" t="s">
        <v>16</v>
      </c>
      <c r="D1" s="12"/>
      <c r="E1" s="12"/>
      <c r="F1" s="12"/>
      <c r="G1" s="13"/>
      <c r="H1" s="13"/>
    </row>
    <row r="2" spans="1:19" ht="24.9" customHeight="1" thickBot="1" x14ac:dyDescent="0.35">
      <c r="A2" s="14" t="s">
        <v>0</v>
      </c>
      <c r="B2" s="15"/>
      <c r="C2" s="15" t="s">
        <v>38</v>
      </c>
      <c r="F2" s="16"/>
      <c r="H2" s="87" t="s">
        <v>17</v>
      </c>
      <c r="I2" s="17"/>
      <c r="J2" s="17"/>
      <c r="K2" s="17"/>
      <c r="L2" s="17"/>
      <c r="M2" s="17"/>
      <c r="N2" s="17"/>
      <c r="O2" s="17"/>
      <c r="P2" s="17"/>
      <c r="Q2" s="17"/>
    </row>
    <row r="3" spans="1:19" ht="24.9" customHeight="1" thickBot="1" x14ac:dyDescent="0.35">
      <c r="A3" s="18"/>
      <c r="B3" s="18"/>
      <c r="C3" s="18"/>
      <c r="D3" s="18"/>
      <c r="E3" s="17"/>
      <c r="F3" s="17"/>
      <c r="G3" s="19"/>
      <c r="H3" s="19"/>
      <c r="I3" s="17"/>
      <c r="J3" s="17"/>
      <c r="K3" s="17"/>
      <c r="L3" s="17"/>
      <c r="Q3" s="17"/>
      <c r="R3" s="20"/>
      <c r="S3" s="20"/>
    </row>
    <row r="4" spans="1:19" ht="24.9" customHeight="1" thickBot="1" x14ac:dyDescent="0.35">
      <c r="A4" s="1" t="s">
        <v>1</v>
      </c>
      <c r="B4" s="5" t="s">
        <v>2</v>
      </c>
      <c r="C4" s="5" t="s">
        <v>3</v>
      </c>
      <c r="D4" s="6" t="s">
        <v>4</v>
      </c>
      <c r="E4" s="5" t="s">
        <v>14</v>
      </c>
      <c r="F4" s="6" t="s">
        <v>15</v>
      </c>
      <c r="G4" s="2" t="s">
        <v>5</v>
      </c>
      <c r="H4" s="9" t="s">
        <v>6</v>
      </c>
      <c r="I4" s="3" t="s">
        <v>13</v>
      </c>
      <c r="J4" s="8" t="s">
        <v>12</v>
      </c>
      <c r="K4" s="8" t="s">
        <v>18</v>
      </c>
      <c r="L4" s="8" t="s">
        <v>19</v>
      </c>
      <c r="M4" s="8" t="s">
        <v>7</v>
      </c>
      <c r="N4" s="8" t="s">
        <v>21</v>
      </c>
      <c r="O4" s="8" t="s">
        <v>8</v>
      </c>
      <c r="P4" s="4"/>
      <c r="Q4" s="3" t="s">
        <v>9</v>
      </c>
      <c r="R4" s="3" t="s">
        <v>10</v>
      </c>
      <c r="S4" s="8" t="s">
        <v>11</v>
      </c>
    </row>
    <row r="5" spans="1:19" ht="24.9" customHeight="1" thickBot="1" x14ac:dyDescent="0.35">
      <c r="A5" s="28"/>
      <c r="B5" s="29"/>
      <c r="C5" s="29"/>
      <c r="D5" s="30"/>
      <c r="E5" s="19"/>
      <c r="F5" s="19"/>
      <c r="G5" s="77">
        <v>0.18</v>
      </c>
      <c r="H5" s="78"/>
      <c r="I5" s="79">
        <v>0.01</v>
      </c>
      <c r="J5" s="80">
        <v>0.05</v>
      </c>
      <c r="K5" s="80">
        <v>0.05</v>
      </c>
      <c r="L5" s="80">
        <v>0.1</v>
      </c>
      <c r="M5" s="80">
        <v>0.18</v>
      </c>
      <c r="N5" s="80"/>
      <c r="O5" s="81"/>
      <c r="P5" s="4"/>
      <c r="Q5" s="91"/>
      <c r="R5" s="94"/>
      <c r="S5" s="100"/>
    </row>
    <row r="6" spans="1:19" ht="24.9" customHeight="1" x14ac:dyDescent="0.3">
      <c r="A6" s="82" t="s">
        <v>25</v>
      </c>
      <c r="B6" s="83">
        <v>44835</v>
      </c>
      <c r="C6" s="84">
        <v>4</v>
      </c>
      <c r="D6" s="53">
        <v>1272181.45</v>
      </c>
      <c r="E6" s="53">
        <f>ROUND((1515*89.91)+(39*96.74),)</f>
        <v>139987</v>
      </c>
      <c r="F6" s="53">
        <f>ROUND(D6-E6,)</f>
        <v>1132194</v>
      </c>
      <c r="G6" s="53">
        <f>ROUND(F6*$G$5,0)</f>
        <v>203795</v>
      </c>
      <c r="H6" s="53">
        <f>F6+G6</f>
        <v>1335989</v>
      </c>
      <c r="I6" s="53">
        <f>F6*$I$5</f>
        <v>11321.94</v>
      </c>
      <c r="J6" s="53">
        <f>F6*$J$5</f>
        <v>56609.700000000004</v>
      </c>
      <c r="K6" s="53">
        <f>F6*$K$5</f>
        <v>56609.700000000004</v>
      </c>
      <c r="L6" s="53">
        <f>F6*$L$5</f>
        <v>113219.40000000001</v>
      </c>
      <c r="M6" s="53">
        <f>G6</f>
        <v>203795</v>
      </c>
      <c r="N6" s="53">
        <f>ROUND((189*95)+(1582.85*50),)</f>
        <v>97098</v>
      </c>
      <c r="O6" s="48">
        <f>ROUND(H6-SUM(I6:N6),0)</f>
        <v>797335</v>
      </c>
      <c r="P6" s="4"/>
      <c r="Q6" s="24" t="s">
        <v>26</v>
      </c>
      <c r="R6" s="25">
        <v>495000</v>
      </c>
      <c r="S6" s="99" t="s">
        <v>27</v>
      </c>
    </row>
    <row r="7" spans="1:19" ht="24.9" customHeight="1" x14ac:dyDescent="0.3">
      <c r="A7" s="69" t="s">
        <v>25</v>
      </c>
      <c r="B7" s="66">
        <v>44879</v>
      </c>
      <c r="C7" s="67">
        <v>5</v>
      </c>
      <c r="D7" s="31">
        <v>559849.94999999995</v>
      </c>
      <c r="E7" s="31">
        <f>ROUND((370*89.91),)</f>
        <v>33267</v>
      </c>
      <c r="F7" s="31">
        <f>ROUND(D7-E7,)</f>
        <v>526583</v>
      </c>
      <c r="G7" s="31">
        <f>ROUND(F7*$G$5,0)</f>
        <v>94785</v>
      </c>
      <c r="H7" s="31">
        <f>F7+G7</f>
        <v>621368</v>
      </c>
      <c r="I7" s="31">
        <f>F7*$I$5</f>
        <v>5265.83</v>
      </c>
      <c r="J7" s="31">
        <f>F7*$J$5</f>
        <v>26329.15</v>
      </c>
      <c r="K7" s="31">
        <f>F7*$K$5</f>
        <v>26329.15</v>
      </c>
      <c r="L7" s="31">
        <f>F7*$L$5</f>
        <v>52658.3</v>
      </c>
      <c r="M7" s="31">
        <f>G7</f>
        <v>94785</v>
      </c>
      <c r="N7" s="31">
        <v>67409</v>
      </c>
      <c r="O7" s="33">
        <f>ROUND(H7-SUM(I7:N7),0)</f>
        <v>348592</v>
      </c>
      <c r="P7" s="4"/>
      <c r="Q7" s="26" t="s">
        <v>28</v>
      </c>
      <c r="R7" s="25">
        <v>297000</v>
      </c>
      <c r="S7" s="27" t="s">
        <v>29</v>
      </c>
    </row>
    <row r="8" spans="1:19" ht="24.9" customHeight="1" x14ac:dyDescent="0.3">
      <c r="A8" s="69"/>
      <c r="B8" s="66"/>
      <c r="C8" s="67"/>
      <c r="D8" s="31"/>
      <c r="E8" s="31"/>
      <c r="F8" s="31">
        <f>D8-E8</f>
        <v>0</v>
      </c>
      <c r="G8" s="31">
        <v>0</v>
      </c>
      <c r="H8" s="31">
        <f>F8+G8</f>
        <v>0</v>
      </c>
      <c r="I8" s="31">
        <f>I5*H8</f>
        <v>0</v>
      </c>
      <c r="J8" s="31"/>
      <c r="K8" s="31"/>
      <c r="L8" s="31"/>
      <c r="M8" s="31"/>
      <c r="N8" s="31"/>
      <c r="O8" s="33">
        <f>H8-SUM(I8:M8)</f>
        <v>0</v>
      </c>
      <c r="P8" s="4"/>
      <c r="Q8" s="26" t="s">
        <v>30</v>
      </c>
      <c r="R8" s="25">
        <v>5335</v>
      </c>
      <c r="S8" s="27" t="s">
        <v>31</v>
      </c>
    </row>
    <row r="9" spans="1:19" ht="24.9" customHeight="1" x14ac:dyDescent="0.3">
      <c r="A9" s="69"/>
      <c r="B9" s="68"/>
      <c r="C9" s="67"/>
      <c r="D9" s="31"/>
      <c r="E9" s="31"/>
      <c r="F9" s="31">
        <f>D9-E9</f>
        <v>0</v>
      </c>
      <c r="G9" s="31">
        <v>0</v>
      </c>
      <c r="H9" s="31">
        <f>F9+G9</f>
        <v>0</v>
      </c>
      <c r="I9" s="31">
        <f>I$5*H9</f>
        <v>0</v>
      </c>
      <c r="J9" s="31">
        <v>0</v>
      </c>
      <c r="K9" s="31"/>
      <c r="L9" s="31"/>
      <c r="M9" s="31">
        <v>0</v>
      </c>
      <c r="N9" s="31"/>
      <c r="O9" s="33">
        <f>H9-SUM(I9:M9)</f>
        <v>0</v>
      </c>
      <c r="P9" s="7"/>
      <c r="Q9" s="26" t="s">
        <v>32</v>
      </c>
      <c r="R9" s="25">
        <v>148500</v>
      </c>
      <c r="S9" s="27" t="s">
        <v>33</v>
      </c>
    </row>
    <row r="10" spans="1:19" ht="24.9" customHeight="1" x14ac:dyDescent="0.3">
      <c r="A10" s="26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3"/>
      <c r="P10" s="7"/>
      <c r="Q10" s="26" t="s">
        <v>46</v>
      </c>
      <c r="R10" s="33">
        <v>200092</v>
      </c>
      <c r="S10" s="34" t="s">
        <v>34</v>
      </c>
    </row>
    <row r="11" spans="1:19" ht="24.9" customHeight="1" x14ac:dyDescent="0.3">
      <c r="A11" s="26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3"/>
      <c r="P11" s="7"/>
      <c r="Q11" s="26"/>
      <c r="R11" s="33"/>
      <c r="S11" s="34"/>
    </row>
    <row r="12" spans="1:19" ht="24.9" customHeight="1" x14ac:dyDescent="0.3">
      <c r="A12" s="26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3"/>
      <c r="P12" s="7"/>
      <c r="Q12" s="26"/>
      <c r="R12" s="33"/>
      <c r="S12" s="34"/>
    </row>
    <row r="13" spans="1:19" ht="24.9" customHeight="1" x14ac:dyDescent="0.3">
      <c r="A13" s="26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3"/>
      <c r="P13" s="7"/>
      <c r="Q13" s="26"/>
      <c r="R13" s="33"/>
      <c r="S13" s="34"/>
    </row>
    <row r="14" spans="1:19" ht="24.9" customHeight="1" x14ac:dyDescent="0.3">
      <c r="A14" s="26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3"/>
      <c r="P14" s="7"/>
      <c r="Q14" s="26"/>
      <c r="R14" s="33"/>
      <c r="S14" s="34"/>
    </row>
    <row r="15" spans="1:19" ht="24.9" customHeight="1" thickBot="1" x14ac:dyDescent="0.35">
      <c r="A15" s="70"/>
      <c r="B15" s="71"/>
      <c r="C15" s="71"/>
      <c r="D15" s="72"/>
      <c r="E15" s="72"/>
      <c r="F15" s="72"/>
      <c r="G15" s="35"/>
      <c r="H15" s="35"/>
      <c r="I15" s="35"/>
      <c r="J15" s="35"/>
      <c r="K15" s="35"/>
      <c r="L15" s="35"/>
      <c r="M15" s="35"/>
      <c r="N15" s="35"/>
      <c r="O15" s="38"/>
      <c r="P15" s="7"/>
      <c r="Q15" s="37"/>
      <c r="R15" s="38"/>
      <c r="S15" s="36"/>
    </row>
    <row r="16" spans="1:19" ht="24.9" customHeight="1" x14ac:dyDescent="0.3">
      <c r="A16" s="24"/>
      <c r="B16" s="21"/>
      <c r="C16" s="21"/>
      <c r="D16" s="21"/>
      <c r="E16" s="21"/>
      <c r="F16" s="21"/>
      <c r="G16" s="21"/>
      <c r="H16" s="21"/>
      <c r="I16" s="21"/>
      <c r="J16" s="21"/>
      <c r="K16" s="41" t="s">
        <v>20</v>
      </c>
      <c r="L16" s="41"/>
      <c r="M16" s="41"/>
      <c r="N16" s="41"/>
      <c r="O16" s="76">
        <f>SUM(O6:O15)</f>
        <v>1145927</v>
      </c>
      <c r="P16" s="51"/>
      <c r="Q16" s="46" t="s">
        <v>42</v>
      </c>
      <c r="R16" s="47">
        <f>SUM(R5:R15)</f>
        <v>1145927</v>
      </c>
      <c r="S16" s="48"/>
    </row>
    <row r="17" spans="1:19" ht="24.9" customHeight="1" x14ac:dyDescent="0.3">
      <c r="A17" s="24"/>
      <c r="B17" s="21"/>
      <c r="C17" s="21"/>
      <c r="D17" s="21"/>
      <c r="E17" s="21"/>
      <c r="F17" s="21" t="s">
        <v>43</v>
      </c>
      <c r="G17" s="21"/>
      <c r="H17" s="21"/>
      <c r="I17" s="21"/>
      <c r="J17" s="21"/>
      <c r="K17" s="21"/>
      <c r="L17" s="21"/>
      <c r="M17" s="21"/>
      <c r="N17" s="21"/>
      <c r="O17" s="25"/>
      <c r="P17" s="40"/>
      <c r="Q17" s="24"/>
      <c r="R17" s="22"/>
      <c r="S17" s="33"/>
    </row>
    <row r="18" spans="1:19" ht="24.9" customHeight="1" thickBot="1" x14ac:dyDescent="0.35">
      <c r="A18" s="56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8"/>
      <c r="P18" s="40"/>
      <c r="Q18" s="49" t="s">
        <v>40</v>
      </c>
      <c r="R18" s="50">
        <f>O16-R16</f>
        <v>0</v>
      </c>
      <c r="S18" s="3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20"/>
  <sheetViews>
    <sheetView zoomScale="85" zoomScaleNormal="85" workbookViewId="0">
      <selection activeCell="E7" sqref="E7"/>
    </sheetView>
  </sheetViews>
  <sheetFormatPr defaultColWidth="9" defaultRowHeight="24.9" customHeight="1" x14ac:dyDescent="0.3"/>
  <cols>
    <col min="1" max="1" width="30" style="11" customWidth="1"/>
    <col min="2" max="2" width="13.44140625" style="11" bestFit="1" customWidth="1"/>
    <col min="3" max="3" width="11.5546875" style="11" bestFit="1" customWidth="1"/>
    <col min="4" max="4" width="13.33203125" style="11" bestFit="1" customWidth="1"/>
    <col min="5" max="6" width="13.33203125" style="11" customWidth="1"/>
    <col min="7" max="7" width="14.6640625" style="39" customWidth="1"/>
    <col min="8" max="8" width="12.88671875" style="39" bestFit="1" customWidth="1"/>
    <col min="9" max="9" width="10.6640625" style="11" bestFit="1" customWidth="1"/>
    <col min="10" max="10" width="10.44140625" style="11" bestFit="1" customWidth="1"/>
    <col min="11" max="12" width="10.44140625" style="11" customWidth="1"/>
    <col min="13" max="15" width="14.88671875" style="11" customWidth="1"/>
    <col min="16" max="16" width="7.33203125" style="11" customWidth="1"/>
    <col min="17" max="17" width="21.6640625" style="11" bestFit="1" customWidth="1"/>
    <col min="18" max="18" width="14" style="11" customWidth="1"/>
    <col min="19" max="19" width="84.109375" style="11" bestFit="1" customWidth="1"/>
    <col min="20" max="16384" width="9" style="11"/>
  </cols>
  <sheetData>
    <row r="1" spans="1:19" ht="24.9" customHeight="1" thickBot="1" x14ac:dyDescent="0.35">
      <c r="A1" s="10" t="s">
        <v>16</v>
      </c>
      <c r="D1" s="12"/>
      <c r="E1" s="12"/>
      <c r="F1" s="12"/>
      <c r="G1" s="13"/>
      <c r="H1" s="13"/>
    </row>
    <row r="2" spans="1:19" ht="24.9" customHeight="1" thickBot="1" x14ac:dyDescent="0.35">
      <c r="A2" s="14" t="s">
        <v>0</v>
      </c>
      <c r="B2" s="15"/>
      <c r="C2" s="15" t="s">
        <v>38</v>
      </c>
      <c r="F2" s="16"/>
      <c r="H2" s="86" t="s">
        <v>17</v>
      </c>
      <c r="I2" s="17"/>
      <c r="J2" s="17"/>
      <c r="K2" s="17"/>
      <c r="L2" s="17"/>
      <c r="M2" s="17"/>
      <c r="N2" s="17"/>
      <c r="O2" s="17"/>
      <c r="P2" s="17"/>
      <c r="Q2" s="17"/>
    </row>
    <row r="3" spans="1:19" ht="24.9" customHeight="1" thickBot="1" x14ac:dyDescent="0.35">
      <c r="A3" s="18"/>
      <c r="B3" s="18"/>
      <c r="C3" s="18"/>
      <c r="D3" s="18"/>
      <c r="E3" s="17"/>
      <c r="F3" s="17"/>
      <c r="G3" s="19"/>
      <c r="H3" s="19"/>
      <c r="I3" s="17"/>
      <c r="J3" s="17"/>
      <c r="K3" s="17"/>
      <c r="L3" s="17"/>
      <c r="Q3" s="17"/>
      <c r="R3" s="20"/>
      <c r="S3" s="20"/>
    </row>
    <row r="4" spans="1:19" ht="24.9" customHeight="1" thickBot="1" x14ac:dyDescent="0.35">
      <c r="A4" s="59" t="s">
        <v>1</v>
      </c>
      <c r="B4" s="60" t="s">
        <v>2</v>
      </c>
      <c r="C4" s="60" t="s">
        <v>3</v>
      </c>
      <c r="D4" s="61" t="s">
        <v>4</v>
      </c>
      <c r="E4" s="60" t="s">
        <v>14</v>
      </c>
      <c r="F4" s="61" t="s">
        <v>15</v>
      </c>
      <c r="G4" s="62" t="s">
        <v>5</v>
      </c>
      <c r="H4" s="63" t="s">
        <v>6</v>
      </c>
      <c r="I4" s="64" t="s">
        <v>13</v>
      </c>
      <c r="J4" s="65" t="s">
        <v>12</v>
      </c>
      <c r="K4" s="65" t="s">
        <v>18</v>
      </c>
      <c r="L4" s="65" t="s">
        <v>19</v>
      </c>
      <c r="M4" s="65" t="s">
        <v>7</v>
      </c>
      <c r="N4" s="65" t="s">
        <v>21</v>
      </c>
      <c r="O4" s="65" t="s">
        <v>8</v>
      </c>
      <c r="P4" s="4"/>
      <c r="Q4" s="64" t="s">
        <v>9</v>
      </c>
      <c r="R4" s="64" t="s">
        <v>10</v>
      </c>
      <c r="S4" s="65" t="s">
        <v>11</v>
      </c>
    </row>
    <row r="5" spans="1:19" ht="24.9" customHeight="1" thickBot="1" x14ac:dyDescent="0.35">
      <c r="A5" s="91"/>
      <c r="B5" s="92"/>
      <c r="C5" s="92"/>
      <c r="D5" s="92"/>
      <c r="E5" s="92"/>
      <c r="F5" s="92"/>
      <c r="G5" s="93">
        <v>0.18</v>
      </c>
      <c r="H5" s="92"/>
      <c r="I5" s="93">
        <v>0.01</v>
      </c>
      <c r="J5" s="93">
        <v>0.05</v>
      </c>
      <c r="K5" s="93">
        <v>0.05</v>
      </c>
      <c r="L5" s="93">
        <v>0.05</v>
      </c>
      <c r="M5" s="93">
        <v>0.18</v>
      </c>
      <c r="N5" s="93"/>
      <c r="O5" s="94"/>
      <c r="P5" s="4"/>
      <c r="Q5" s="91"/>
      <c r="R5" s="92"/>
      <c r="S5" s="94"/>
    </row>
    <row r="6" spans="1:19" ht="24.9" customHeight="1" x14ac:dyDescent="0.3">
      <c r="A6" s="96" t="s">
        <v>35</v>
      </c>
      <c r="B6" s="97">
        <v>44778</v>
      </c>
      <c r="C6" s="98" t="s">
        <v>36</v>
      </c>
      <c r="D6" s="21">
        <v>381511.76</v>
      </c>
      <c r="E6" s="21">
        <v>74016</v>
      </c>
      <c r="F6" s="21">
        <f>D6-E6</f>
        <v>307495.76</v>
      </c>
      <c r="G6" s="21">
        <f>ROUND(F6*G5,0)</f>
        <v>55349</v>
      </c>
      <c r="H6" s="21">
        <f>F6+G6</f>
        <v>362844.76</v>
      </c>
      <c r="I6" s="21">
        <f>F6*$I$5</f>
        <v>3074.9576000000002</v>
      </c>
      <c r="J6" s="21">
        <f>F6*$J$5</f>
        <v>15374.788</v>
      </c>
      <c r="K6" s="21">
        <f>F6*$K$5</f>
        <v>15374.788</v>
      </c>
      <c r="L6" s="21">
        <f>F6*10%</f>
        <v>30749.576000000001</v>
      </c>
      <c r="M6" s="21">
        <f>G6</f>
        <v>55349</v>
      </c>
      <c r="N6" s="21">
        <v>0</v>
      </c>
      <c r="O6" s="25">
        <f>ROUND(H6-SUM(I6:N6),0)</f>
        <v>242922</v>
      </c>
      <c r="P6" s="4"/>
      <c r="Q6" s="85" t="s">
        <v>45</v>
      </c>
      <c r="R6" s="21">
        <v>242921</v>
      </c>
      <c r="S6" s="95" t="s">
        <v>37</v>
      </c>
    </row>
    <row r="7" spans="1:19" ht="24.9" customHeight="1" x14ac:dyDescent="0.3">
      <c r="A7" s="69"/>
      <c r="B7" s="66"/>
      <c r="C7" s="67"/>
      <c r="D7" s="31"/>
      <c r="E7" s="31"/>
      <c r="F7" s="31">
        <f>D7-E7</f>
        <v>0</v>
      </c>
      <c r="G7" s="31">
        <v>0</v>
      </c>
      <c r="H7" s="31">
        <f>F7+G7</f>
        <v>0</v>
      </c>
      <c r="I7" s="21">
        <f>F7*$I$5</f>
        <v>0</v>
      </c>
      <c r="J7" s="21">
        <f>F7*$J$5</f>
        <v>0</v>
      </c>
      <c r="K7" s="31"/>
      <c r="L7" s="31"/>
      <c r="M7" s="21">
        <f>G7</f>
        <v>0</v>
      </c>
      <c r="N7" s="31"/>
      <c r="O7" s="25">
        <f>ROUND(H7-SUM(I7:N7),0)</f>
        <v>0</v>
      </c>
      <c r="P7" s="4"/>
      <c r="Q7" s="26"/>
      <c r="R7" s="31"/>
      <c r="S7" s="95"/>
    </row>
    <row r="8" spans="1:19" ht="24.9" customHeight="1" x14ac:dyDescent="0.3">
      <c r="A8" s="69"/>
      <c r="B8" s="66"/>
      <c r="C8" s="67"/>
      <c r="D8" s="31"/>
      <c r="E8" s="31"/>
      <c r="F8" s="31">
        <f>D8-E8</f>
        <v>0</v>
      </c>
      <c r="G8" s="31">
        <v>0</v>
      </c>
      <c r="H8" s="31">
        <f>F8+G8</f>
        <v>0</v>
      </c>
      <c r="I8" s="31">
        <f>I5*H8</f>
        <v>0</v>
      </c>
      <c r="J8" s="31"/>
      <c r="K8" s="31"/>
      <c r="L8" s="31"/>
      <c r="M8" s="31"/>
      <c r="N8" s="31"/>
      <c r="O8" s="33">
        <f>H8-SUM(I8:M8)</f>
        <v>0</v>
      </c>
      <c r="P8" s="4"/>
      <c r="Q8" s="26"/>
      <c r="R8" s="31"/>
      <c r="S8" s="73"/>
    </row>
    <row r="9" spans="1:19" ht="24.9" customHeight="1" x14ac:dyDescent="0.3">
      <c r="A9" s="69"/>
      <c r="B9" s="68"/>
      <c r="C9" s="67"/>
      <c r="D9" s="31"/>
      <c r="E9" s="31"/>
      <c r="F9" s="31">
        <f>D9-E9</f>
        <v>0</v>
      </c>
      <c r="G9" s="31">
        <v>0</v>
      </c>
      <c r="H9" s="31">
        <f>F9+G9</f>
        <v>0</v>
      </c>
      <c r="I9" s="31">
        <f>I$5*H9</f>
        <v>0</v>
      </c>
      <c r="J9" s="31">
        <v>0</v>
      </c>
      <c r="K9" s="31"/>
      <c r="L9" s="31"/>
      <c r="M9" s="31">
        <v>0</v>
      </c>
      <c r="N9" s="31"/>
      <c r="O9" s="33">
        <f>H9-SUM(I9:M9)</f>
        <v>0</v>
      </c>
      <c r="P9" s="7"/>
      <c r="Q9" s="26"/>
      <c r="R9" s="31"/>
      <c r="S9" s="73"/>
    </row>
    <row r="10" spans="1:19" ht="24.9" customHeight="1" x14ac:dyDescent="0.3">
      <c r="A10" s="26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3"/>
      <c r="P10" s="7"/>
      <c r="Q10" s="26"/>
      <c r="R10" s="31"/>
      <c r="S10" s="73"/>
    </row>
    <row r="11" spans="1:19" ht="24.9" customHeight="1" x14ac:dyDescent="0.3">
      <c r="A11" s="26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3"/>
      <c r="P11" s="7"/>
      <c r="Q11" s="26"/>
      <c r="R11" s="31"/>
      <c r="S11" s="73"/>
    </row>
    <row r="12" spans="1:19" ht="24.9" customHeight="1" x14ac:dyDescent="0.3">
      <c r="A12" s="26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3"/>
      <c r="P12" s="7"/>
      <c r="Q12" s="26"/>
      <c r="R12" s="31"/>
      <c r="S12" s="73"/>
    </row>
    <row r="13" spans="1:19" ht="24.9" customHeight="1" x14ac:dyDescent="0.3">
      <c r="A13" s="26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3"/>
      <c r="P13" s="7"/>
      <c r="Q13" s="26"/>
      <c r="R13" s="31"/>
      <c r="S13" s="73"/>
    </row>
    <row r="14" spans="1:19" ht="24.9" customHeight="1" x14ac:dyDescent="0.3">
      <c r="A14" s="26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3"/>
      <c r="P14" s="7"/>
      <c r="Q14" s="26"/>
      <c r="R14" s="31"/>
      <c r="S14" s="73"/>
    </row>
    <row r="15" spans="1:19" ht="24.9" customHeight="1" x14ac:dyDescent="0.3">
      <c r="A15" s="26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3"/>
      <c r="P15" s="7"/>
      <c r="Q15" s="26"/>
      <c r="R15" s="31"/>
      <c r="S15" s="73"/>
    </row>
    <row r="16" spans="1:19" ht="24.9" customHeight="1" x14ac:dyDescent="0.3">
      <c r="A16" s="26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3"/>
      <c r="P16" s="7"/>
      <c r="Q16" s="26"/>
      <c r="R16" s="31"/>
      <c r="S16" s="73"/>
    </row>
    <row r="17" spans="1:19" ht="24.9" customHeight="1" thickBot="1" x14ac:dyDescent="0.35">
      <c r="A17" s="70"/>
      <c r="B17" s="71"/>
      <c r="C17" s="71"/>
      <c r="D17" s="72"/>
      <c r="E17" s="72"/>
      <c r="F17" s="72"/>
      <c r="G17" s="35"/>
      <c r="H17" s="35"/>
      <c r="I17" s="35"/>
      <c r="J17" s="35"/>
      <c r="K17" s="35"/>
      <c r="L17" s="35"/>
      <c r="M17" s="35"/>
      <c r="N17" s="35"/>
      <c r="O17" s="38"/>
      <c r="P17" s="7"/>
      <c r="Q17" s="37"/>
      <c r="R17" s="35"/>
      <c r="S17" s="38"/>
    </row>
    <row r="18" spans="1:19" ht="24.9" customHeight="1" x14ac:dyDescent="0.3">
      <c r="A18" s="52"/>
      <c r="B18" s="53"/>
      <c r="C18" s="53"/>
      <c r="D18" s="53"/>
      <c r="E18" s="53"/>
      <c r="F18" s="53"/>
      <c r="G18" s="53"/>
      <c r="H18" s="53"/>
      <c r="I18" s="53"/>
      <c r="J18" s="53"/>
      <c r="K18" s="53"/>
      <c r="L18" s="53"/>
      <c r="M18" s="146" t="s">
        <v>41</v>
      </c>
      <c r="N18" s="147"/>
      <c r="O18" s="55">
        <f>SUM(O6:O17)</f>
        <v>242922</v>
      </c>
      <c r="P18" s="40"/>
      <c r="Q18" s="46" t="s">
        <v>39</v>
      </c>
      <c r="R18" s="47">
        <f>SUM(R5:R17)</f>
        <v>242921</v>
      </c>
      <c r="S18" s="48"/>
    </row>
    <row r="19" spans="1:19" ht="24.9" customHeight="1" x14ac:dyDescent="0.3">
      <c r="A19" s="24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5"/>
      <c r="P19" s="40"/>
      <c r="Q19" s="74"/>
      <c r="R19" s="22"/>
      <c r="S19" s="33"/>
    </row>
    <row r="20" spans="1:19" ht="24.9" customHeight="1" thickBot="1" x14ac:dyDescent="0.35">
      <c r="A20" s="56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8"/>
      <c r="P20" s="40"/>
      <c r="Q20" s="49" t="s">
        <v>40</v>
      </c>
      <c r="R20" s="50">
        <f>O18-R18</f>
        <v>1</v>
      </c>
      <c r="S20" s="38"/>
    </row>
  </sheetData>
  <mergeCells count="1">
    <mergeCell ref="M18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Combined</vt:lpstr>
      <vt:lpstr>53361</vt:lpstr>
      <vt:lpstr>51556</vt:lpstr>
      <vt:lpstr>51555</vt:lpstr>
    </vt:vector>
  </TitlesOfParts>
  <Company>LG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 GRAM 17</dc:creator>
  <cp:lastModifiedBy>admin</cp:lastModifiedBy>
  <cp:lastPrinted>2022-06-10T14:20:18Z</cp:lastPrinted>
  <dcterms:created xsi:type="dcterms:W3CDTF">2022-06-10T14:11:52Z</dcterms:created>
  <dcterms:modified xsi:type="dcterms:W3CDTF">2025-05-16T09:12:42Z</dcterms:modified>
</cp:coreProperties>
</file>