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ov 2018 (2)" sheetId="2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K43" i="2"/>
  <c r="K51"/>
  <c r="K13"/>
  <c r="K44" l="1"/>
  <c r="K42"/>
  <c r="K50"/>
  <c r="K49"/>
  <c r="K48"/>
  <c r="K23"/>
  <c r="K10"/>
  <c r="K7"/>
  <c r="J37"/>
  <c r="L4"/>
  <c r="K36"/>
  <c r="K35"/>
  <c r="K34"/>
  <c r="K33"/>
  <c r="K32"/>
  <c r="K31"/>
  <c r="K30"/>
  <c r="K29"/>
  <c r="K28"/>
  <c r="K26"/>
  <c r="K20"/>
  <c r="K24"/>
  <c r="K15"/>
  <c r="K12"/>
  <c r="K6"/>
  <c r="K5"/>
  <c r="L5" l="1"/>
  <c r="L6" s="1"/>
  <c r="L7" s="1"/>
  <c r="L8" s="1"/>
  <c r="L9" s="1"/>
  <c r="L10" s="1"/>
  <c r="L11" s="1"/>
  <c r="L12" s="1"/>
  <c r="L13" s="1"/>
  <c r="L14" s="1"/>
  <c r="L15" s="1"/>
  <c r="K45"/>
  <c r="K54" s="1"/>
  <c r="K53"/>
  <c r="J55" l="1"/>
  <c r="L16"/>
  <c r="L17" s="1"/>
  <c r="L18" s="1"/>
  <c r="L19" s="1"/>
  <c r="L20" s="1"/>
  <c r="K37"/>
  <c r="L37" s="1"/>
  <c r="L23" l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21"/>
  <c r="L22" s="1"/>
</calcChain>
</file>

<file path=xl/comments1.xml><?xml version="1.0" encoding="utf-8"?>
<comments xmlns="http://schemas.openxmlformats.org/spreadsheetml/2006/main">
  <authors>
    <author>user</author>
  </authors>
  <commentList>
    <comment ref="I4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<sst xmlns="http://schemas.openxmlformats.org/spreadsheetml/2006/main" count="215" uniqueCount="63">
  <si>
    <t>dz-</t>
  </si>
  <si>
    <t>fooj.k</t>
  </si>
  <si>
    <t>ek=k</t>
  </si>
  <si>
    <t>xkslckjk %&amp;</t>
  </si>
  <si>
    <t>lhesUV</t>
  </si>
  <si>
    <r>
      <t xml:space="preserve">VksVy </t>
    </r>
    <r>
      <rPr>
        <b/>
        <sz val="14"/>
        <color theme="1"/>
        <rFont val="Calibri"/>
        <family val="2"/>
        <scheme val="minor"/>
      </rPr>
      <t>=</t>
    </r>
  </si>
  <si>
    <t>----</t>
  </si>
  <si>
    <t>20 csx</t>
  </si>
  <si>
    <t>nj</t>
  </si>
  <si>
    <t>jkf'k</t>
  </si>
  <si>
    <t>---</t>
  </si>
  <si>
    <t>bZaV</t>
  </si>
  <si>
    <t>fxV~Vh</t>
  </si>
  <si>
    <t>fnukWd</t>
  </si>
  <si>
    <t>ukes jkf'k</t>
  </si>
  <si>
    <t>tek jkf'k</t>
  </si>
  <si>
    <t>dqy jkf'k</t>
  </si>
  <si>
    <t>110 fQV</t>
  </si>
  <si>
    <t>220 fQV</t>
  </si>
  <si>
    <t>400 fQV</t>
  </si>
  <si>
    <t>2000 ux</t>
  </si>
  <si>
    <t>uxn tek</t>
  </si>
  <si>
    <r>
      <t xml:space="preserve">fxV~Vh 20 </t>
    </r>
    <r>
      <rPr>
        <sz val="15"/>
        <color theme="1"/>
        <rFont val="Calibri"/>
        <family val="2"/>
        <scheme val="minor"/>
      </rPr>
      <t>mm</t>
    </r>
    <r>
      <rPr>
        <sz val="15"/>
        <color theme="1"/>
        <rFont val="Kruti Dev 010"/>
      </rPr>
      <t xml:space="preserve"> </t>
    </r>
  </si>
  <si>
    <r>
      <t xml:space="preserve">fxV~Vh 40 </t>
    </r>
    <r>
      <rPr>
        <sz val="15"/>
        <color theme="1"/>
        <rFont val="Calibri"/>
        <family val="2"/>
        <scheme val="minor"/>
      </rPr>
      <t>mm</t>
    </r>
    <r>
      <rPr>
        <sz val="15"/>
        <color theme="1"/>
        <rFont val="Kruti Dev 010"/>
      </rPr>
      <t xml:space="preserve"> </t>
    </r>
  </si>
  <si>
    <t>20 @&amp;</t>
  </si>
  <si>
    <t>16 @&amp;</t>
  </si>
  <si>
    <t>3-50 @&amp;</t>
  </si>
  <si>
    <t>-----</t>
  </si>
  <si>
    <t xml:space="preserve">         fnukWd &amp; --------@---------@------------</t>
  </si>
  <si>
    <t>ukes jkf'k ¼vU; [kpkZ½</t>
  </si>
  <si>
    <r>
      <t xml:space="preserve">                   dqy ukes jkf'k </t>
    </r>
    <r>
      <rPr>
        <b/>
        <sz val="16"/>
        <color theme="1"/>
        <rFont val="Calibri"/>
        <family val="2"/>
        <scheme val="minor"/>
      </rPr>
      <t>=</t>
    </r>
  </si>
  <si>
    <r>
      <t xml:space="preserve">                  dqy tek jkf'k </t>
    </r>
    <r>
      <rPr>
        <b/>
        <sz val="16"/>
        <color theme="1"/>
        <rFont val="Calibri"/>
        <family val="2"/>
        <scheme val="minor"/>
      </rPr>
      <t>=</t>
    </r>
  </si>
  <si>
    <r>
      <t xml:space="preserve">dqy ns; jkf'k </t>
    </r>
    <r>
      <rPr>
        <b/>
        <sz val="16"/>
        <color theme="1"/>
        <rFont val="Calibri"/>
        <family val="2"/>
        <scheme val="minor"/>
      </rPr>
      <t>=</t>
    </r>
  </si>
  <si>
    <t xml:space="preserve">          ukes jkf'k ¼&amp;½</t>
  </si>
  <si>
    <r>
      <t xml:space="preserve">fxV~Vh 20 </t>
    </r>
    <r>
      <rPr>
        <sz val="14"/>
        <color theme="1"/>
        <rFont val="Calibri"/>
        <family val="2"/>
        <scheme val="minor"/>
      </rPr>
      <t>mm</t>
    </r>
  </si>
  <si>
    <t>440 fQV</t>
  </si>
  <si>
    <t>&gt;kyk&lt;kuk bZaV</t>
  </si>
  <si>
    <t>1500 ux</t>
  </si>
  <si>
    <r>
      <t xml:space="preserve">fxV~Vh 20 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ljsdk&lt;kuk</t>
    </r>
  </si>
  <si>
    <r>
      <t xml:space="preserve">fxV~Vh 40 </t>
    </r>
    <r>
      <rPr>
        <sz val="14"/>
        <color theme="1"/>
        <rFont val="Calibri"/>
        <family val="2"/>
        <scheme val="minor"/>
      </rPr>
      <t>mm</t>
    </r>
  </si>
  <si>
    <t>550 fQV</t>
  </si>
  <si>
    <r>
      <t xml:space="preserve">fxV~Vh 20 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&gt;kyk&lt;kuk</t>
    </r>
  </si>
  <si>
    <r>
      <t xml:space="preserve">fxV~Vh 65 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cVdh&lt;kuk</t>
    </r>
  </si>
  <si>
    <r>
      <t xml:space="preserve">fxV~Vh 65 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ik.Mqfiifj;k</t>
    </r>
  </si>
  <si>
    <t>bZaV lkgw fczDl f'ko eafnj</t>
  </si>
  <si>
    <t>pank ueZnk th</t>
  </si>
  <si>
    <t>ftRrw ls tek</t>
  </si>
  <si>
    <t>vk;qc iqfyl okyk cVdk</t>
  </si>
  <si>
    <t>uxn fn;s</t>
  </si>
  <si>
    <t>lsfVªax HkkMk</t>
  </si>
  <si>
    <t>vYVªVsd lhesUV cEguh lpho</t>
  </si>
  <si>
    <t>fnukWd &amp; 01@09@2018 ls 30@09@2018</t>
  </si>
  <si>
    <t>vYVªkVsd lhesUV</t>
  </si>
  <si>
    <r>
      <t xml:space="preserve">fxV~Vh 65 </t>
    </r>
    <r>
      <rPr>
        <sz val="15"/>
        <color theme="1"/>
        <rFont val="Calibri"/>
        <family val="2"/>
        <scheme val="minor"/>
      </rPr>
      <t>mm</t>
    </r>
    <r>
      <rPr>
        <sz val="15"/>
        <color theme="1"/>
        <rFont val="Kruti Dev 010"/>
      </rPr>
      <t xml:space="preserve"> </t>
    </r>
  </si>
  <si>
    <t>14 @&amp;</t>
  </si>
  <si>
    <t>1210 fQV</t>
  </si>
  <si>
    <t>1310 fQV</t>
  </si>
  <si>
    <t>1900 fQV</t>
  </si>
  <si>
    <t>290 @&amp;</t>
  </si>
  <si>
    <t>iqjkuk ysuk ckdh</t>
  </si>
  <si>
    <t>xksYgkuh LVksu dzslj] ik.Mqfiifj;k</t>
  </si>
  <si>
    <t>1520 ux</t>
  </si>
  <si>
    <t>9020 ux</t>
  </si>
</sst>
</file>

<file path=xl/styles.xml><?xml version="1.0" encoding="utf-8"?>
<styleSheet xmlns="http://schemas.openxmlformats.org/spreadsheetml/2006/main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22"/>
      <color theme="1"/>
      <name val="Kruti Dev 010"/>
    </font>
    <font>
      <b/>
      <sz val="14"/>
      <color theme="1"/>
      <name val="Kruti Dev 010"/>
    </font>
    <font>
      <sz val="14"/>
      <color theme="1"/>
      <name val="Kruti Dev 010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Kruti Dev 010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Kruti Dev 010"/>
    </font>
    <font>
      <sz val="13"/>
      <color theme="1"/>
      <name val="Calibri"/>
      <family val="2"/>
      <scheme val="minor"/>
    </font>
    <font>
      <sz val="15"/>
      <color theme="1"/>
      <name val="Kruti Dev 010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Kruti Dev 010"/>
    </font>
    <font>
      <b/>
      <sz val="11"/>
      <color theme="1"/>
      <name val="Kruti Dev 010"/>
    </font>
    <font>
      <b/>
      <sz val="20"/>
      <color theme="1"/>
      <name val="Calibri"/>
      <family val="2"/>
      <scheme val="minor"/>
    </font>
    <font>
      <b/>
      <sz val="20"/>
      <color theme="1"/>
      <name val="Kruti Dev 010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14" fontId="11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6" fillId="0" borderId="1" xfId="0" applyNumberFormat="1" applyFont="1" applyBorder="1" applyAlignment="1">
      <alignment horizontal="center"/>
    </xf>
    <xf numFmtId="14" fontId="11" fillId="0" borderId="1" xfId="0" quotePrefix="1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/>
    <xf numFmtId="0" fontId="14" fillId="0" borderId="0" xfId="0" applyFont="1"/>
    <xf numFmtId="0" fontId="3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4" fillId="0" borderId="0" xfId="0" applyFont="1" applyBorder="1"/>
    <xf numFmtId="0" fontId="1" fillId="4" borderId="0" xfId="0" applyFont="1" applyFill="1" applyBorder="1"/>
    <xf numFmtId="0" fontId="17" fillId="4" borderId="0" xfId="0" applyFont="1" applyFill="1" applyBorder="1" applyAlignment="1"/>
    <xf numFmtId="0" fontId="16" fillId="4" borderId="0" xfId="0" applyFont="1" applyFill="1" applyBorder="1"/>
    <xf numFmtId="0" fontId="7" fillId="2" borderId="2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3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" fontId="6" fillId="8" borderId="1" xfId="0" applyNumberFormat="1" applyFont="1" applyFill="1" applyBorder="1" applyAlignment="1">
      <alignment horizontal="center"/>
    </xf>
    <xf numFmtId="0" fontId="6" fillId="8" borderId="1" xfId="0" quotePrefix="1" applyFont="1" applyFill="1" applyBorder="1" applyAlignment="1">
      <alignment horizontal="center"/>
    </xf>
    <xf numFmtId="2" fontId="6" fillId="8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6" fillId="9" borderId="2" xfId="0" quotePrefix="1" applyNumberFormat="1" applyFont="1" applyFill="1" applyBorder="1" applyAlignment="1">
      <alignment horizontal="center"/>
    </xf>
    <xf numFmtId="2" fontId="13" fillId="4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7" xfId="0" applyFont="1" applyBorder="1"/>
    <xf numFmtId="2" fontId="8" fillId="0" borderId="6" xfId="0" quotePrefix="1" applyNumberFormat="1" applyFont="1" applyBorder="1" applyAlignment="1">
      <alignment horizontal="center"/>
    </xf>
    <xf numFmtId="2" fontId="6" fillId="0" borderId="2" xfId="0" quotePrefix="1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2" fillId="4" borderId="1" xfId="0" quotePrefix="1" applyFont="1" applyFill="1" applyBorder="1" applyAlignment="1">
      <alignment horizontal="center"/>
    </xf>
    <xf numFmtId="2" fontId="9" fillId="5" borderId="8" xfId="0" applyNumberFormat="1" applyFont="1" applyFill="1" applyBorder="1" applyAlignment="1">
      <alignment horizontal="center"/>
    </xf>
    <xf numFmtId="2" fontId="6" fillId="0" borderId="0" xfId="0" quotePrefix="1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/>
    </xf>
    <xf numFmtId="2" fontId="9" fillId="4" borderId="0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9" fillId="5" borderId="1" xfId="0" applyNumberFormat="1" applyFont="1" applyFill="1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64" fontId="18" fillId="4" borderId="0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64" fontId="7" fillId="3" borderId="7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7" fillId="7" borderId="2" xfId="0" applyNumberFormat="1" applyFont="1" applyFill="1" applyBorder="1" applyAlignment="1">
      <alignment horizontal="center"/>
    </xf>
    <xf numFmtId="2" fontId="9" fillId="7" borderId="2" xfId="0" applyNumberFormat="1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3"/>
  <sheetViews>
    <sheetView tabSelected="1" workbookViewId="0">
      <selection activeCell="J12" sqref="J12"/>
    </sheetView>
  </sheetViews>
  <sheetFormatPr defaultRowHeight="15"/>
  <cols>
    <col min="1" max="1" width="14.85546875" bestFit="1" customWidth="1"/>
    <col min="3" max="3" width="11.85546875" style="18" customWidth="1"/>
    <col min="4" max="4" width="1.5703125" hidden="1" customWidth="1"/>
    <col min="5" max="5" width="9.140625" hidden="1" customWidth="1"/>
    <col min="6" max="6" width="4.28515625" customWidth="1"/>
    <col min="7" max="7" width="8.5703125" customWidth="1"/>
    <col min="8" max="8" width="10" customWidth="1"/>
    <col min="9" max="9" width="9.85546875" customWidth="1"/>
    <col min="10" max="10" width="17" customWidth="1"/>
    <col min="11" max="11" width="15.85546875" customWidth="1"/>
    <col min="12" max="12" width="19.28515625" customWidth="1"/>
    <col min="13" max="13" width="10.5703125" bestFit="1" customWidth="1"/>
  </cols>
  <sheetData>
    <row r="1" spans="1:14" ht="30.75" customHeight="1">
      <c r="A1" s="66" t="s">
        <v>60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28"/>
      <c r="N1" s="28"/>
    </row>
    <row r="2" spans="1:14" ht="18.75" customHeight="1" thickBot="1">
      <c r="A2" s="19" t="s">
        <v>51</v>
      </c>
      <c r="B2" s="4"/>
      <c r="C2" s="6"/>
      <c r="D2" s="4"/>
      <c r="E2" s="4"/>
      <c r="F2" s="4"/>
      <c r="G2" s="4"/>
      <c r="I2" s="2"/>
      <c r="K2" s="29" t="s">
        <v>28</v>
      </c>
    </row>
    <row r="3" spans="1:14" ht="20.25" customHeight="1" thickBot="1">
      <c r="A3" s="27" t="s">
        <v>13</v>
      </c>
      <c r="B3" s="67" t="s">
        <v>1</v>
      </c>
      <c r="C3" s="67"/>
      <c r="D3" s="67"/>
      <c r="E3" s="67"/>
      <c r="F3" s="67"/>
      <c r="G3" s="67" t="s">
        <v>2</v>
      </c>
      <c r="H3" s="67"/>
      <c r="I3" s="67"/>
      <c r="J3" s="8" t="s">
        <v>14</v>
      </c>
      <c r="K3" s="8" t="s">
        <v>15</v>
      </c>
      <c r="L3" s="8" t="s">
        <v>16</v>
      </c>
    </row>
    <row r="4" spans="1:14" ht="17.25" customHeight="1" thickBot="1">
      <c r="A4" s="40"/>
      <c r="B4" s="77"/>
      <c r="C4" s="77"/>
      <c r="D4" s="77"/>
      <c r="E4" s="77"/>
      <c r="F4" s="77"/>
      <c r="G4" s="8" t="s">
        <v>4</v>
      </c>
      <c r="H4" s="8" t="s">
        <v>12</v>
      </c>
      <c r="I4" s="8" t="s">
        <v>11</v>
      </c>
      <c r="J4" s="36">
        <v>14356</v>
      </c>
      <c r="K4" s="42" t="s">
        <v>10</v>
      </c>
      <c r="L4" s="14">
        <f>J4</f>
        <v>14356</v>
      </c>
    </row>
    <row r="5" spans="1:14" ht="18.75">
      <c r="A5" s="11">
        <v>43345</v>
      </c>
      <c r="B5" s="63" t="s">
        <v>34</v>
      </c>
      <c r="C5" s="64"/>
      <c r="D5" s="64"/>
      <c r="E5" s="64"/>
      <c r="F5" s="65"/>
      <c r="G5" s="3" t="s">
        <v>6</v>
      </c>
      <c r="H5" s="20" t="s">
        <v>35</v>
      </c>
      <c r="I5" s="3" t="s">
        <v>6</v>
      </c>
      <c r="J5" s="3" t="s">
        <v>6</v>
      </c>
      <c r="K5" s="13">
        <f>440*20</f>
        <v>8800</v>
      </c>
      <c r="L5" s="10">
        <f>L4-K5</f>
        <v>5556</v>
      </c>
      <c r="M5" s="9"/>
    </row>
    <row r="6" spans="1:14" ht="18.75">
      <c r="A6" s="11">
        <v>43346</v>
      </c>
      <c r="B6" s="63" t="s">
        <v>34</v>
      </c>
      <c r="C6" s="64"/>
      <c r="D6" s="64"/>
      <c r="E6" s="64"/>
      <c r="F6" s="65"/>
      <c r="G6" s="3" t="s">
        <v>6</v>
      </c>
      <c r="H6" s="20" t="s">
        <v>18</v>
      </c>
      <c r="I6" s="3" t="s">
        <v>6</v>
      </c>
      <c r="J6" s="3" t="s">
        <v>6</v>
      </c>
      <c r="K6" s="13">
        <f>220*20</f>
        <v>4400</v>
      </c>
      <c r="L6" s="10">
        <f>L5-K6</f>
        <v>1156</v>
      </c>
      <c r="M6" s="9"/>
    </row>
    <row r="7" spans="1:14" ht="18.75">
      <c r="A7" s="11">
        <v>43347</v>
      </c>
      <c r="B7" s="63" t="s">
        <v>34</v>
      </c>
      <c r="C7" s="64"/>
      <c r="D7" s="64"/>
      <c r="E7" s="64"/>
      <c r="F7" s="65"/>
      <c r="G7" s="3" t="s">
        <v>6</v>
      </c>
      <c r="H7" s="35" t="s">
        <v>18</v>
      </c>
      <c r="I7" s="3" t="s">
        <v>6</v>
      </c>
      <c r="J7" s="3" t="s">
        <v>6</v>
      </c>
      <c r="K7" s="13">
        <f>220*20</f>
        <v>4400</v>
      </c>
      <c r="L7" s="10">
        <f t="shared" ref="L7:L8" si="0">L6-K7</f>
        <v>-3244</v>
      </c>
      <c r="M7" s="9"/>
    </row>
    <row r="8" spans="1:14" ht="18.75">
      <c r="A8" s="11">
        <v>43347</v>
      </c>
      <c r="B8" s="63" t="s">
        <v>21</v>
      </c>
      <c r="C8" s="64"/>
      <c r="D8" s="64"/>
      <c r="E8" s="64"/>
      <c r="F8" s="65"/>
      <c r="G8" s="3" t="s">
        <v>6</v>
      </c>
      <c r="H8" s="3" t="s">
        <v>6</v>
      </c>
      <c r="I8" s="3" t="s">
        <v>6</v>
      </c>
      <c r="J8" s="3" t="s">
        <v>6</v>
      </c>
      <c r="K8" s="12">
        <v>35000</v>
      </c>
      <c r="L8" s="10">
        <f t="shared" si="0"/>
        <v>-38244</v>
      </c>
      <c r="M8" s="9"/>
    </row>
    <row r="9" spans="1:14" ht="18.75">
      <c r="A9" s="11">
        <v>43348</v>
      </c>
      <c r="B9" s="63" t="s">
        <v>21</v>
      </c>
      <c r="C9" s="64"/>
      <c r="D9" s="64"/>
      <c r="E9" s="64"/>
      <c r="F9" s="65"/>
      <c r="G9" s="3" t="s">
        <v>6</v>
      </c>
      <c r="H9" s="3" t="s">
        <v>6</v>
      </c>
      <c r="I9" s="3" t="s">
        <v>6</v>
      </c>
      <c r="J9" s="3" t="s">
        <v>6</v>
      </c>
      <c r="K9" s="12">
        <v>15000</v>
      </c>
      <c r="L9" s="10">
        <f t="shared" ref="L9:L10" si="1">L8-K9</f>
        <v>-53244</v>
      </c>
      <c r="M9" s="9"/>
    </row>
    <row r="10" spans="1:14" ht="18.75">
      <c r="A10" s="11">
        <v>43348</v>
      </c>
      <c r="B10" s="63" t="s">
        <v>34</v>
      </c>
      <c r="C10" s="64"/>
      <c r="D10" s="64"/>
      <c r="E10" s="64"/>
      <c r="F10" s="65"/>
      <c r="G10" s="3"/>
      <c r="H10" s="35" t="s">
        <v>17</v>
      </c>
      <c r="I10" s="3" t="s">
        <v>6</v>
      </c>
      <c r="J10" s="3" t="s">
        <v>6</v>
      </c>
      <c r="K10" s="12">
        <f>110*20</f>
        <v>2200</v>
      </c>
      <c r="L10" s="10">
        <f t="shared" si="1"/>
        <v>-55444</v>
      </c>
      <c r="M10" s="9"/>
    </row>
    <row r="11" spans="1:14" ht="18.75">
      <c r="A11" s="11">
        <v>43349</v>
      </c>
      <c r="B11" s="63" t="s">
        <v>46</v>
      </c>
      <c r="C11" s="64"/>
      <c r="D11" s="64"/>
      <c r="E11" s="64"/>
      <c r="F11" s="65"/>
      <c r="G11" s="3" t="s">
        <v>6</v>
      </c>
      <c r="H11" s="3" t="s">
        <v>6</v>
      </c>
      <c r="I11" s="3" t="s">
        <v>6</v>
      </c>
      <c r="J11" s="13">
        <v>10000</v>
      </c>
      <c r="K11" s="3" t="s">
        <v>6</v>
      </c>
      <c r="L11" s="10">
        <f>L10+J11</f>
        <v>-45444</v>
      </c>
      <c r="M11" s="9"/>
    </row>
    <row r="12" spans="1:14" ht="18.75">
      <c r="A12" s="11">
        <v>43351</v>
      </c>
      <c r="B12" s="63" t="s">
        <v>11</v>
      </c>
      <c r="C12" s="64"/>
      <c r="D12" s="64"/>
      <c r="E12" s="64"/>
      <c r="F12" s="65"/>
      <c r="G12" s="3" t="s">
        <v>6</v>
      </c>
      <c r="H12" s="3" t="s">
        <v>6</v>
      </c>
      <c r="I12" s="20" t="s">
        <v>20</v>
      </c>
      <c r="J12" s="3" t="s">
        <v>6</v>
      </c>
      <c r="K12" s="41">
        <f>2000*3.5</f>
        <v>7000</v>
      </c>
      <c r="L12" s="10">
        <f>L11-K12</f>
        <v>-52444</v>
      </c>
      <c r="M12" s="9"/>
    </row>
    <row r="13" spans="1:14" ht="18.75">
      <c r="A13" s="11">
        <v>43352</v>
      </c>
      <c r="B13" s="63" t="s">
        <v>11</v>
      </c>
      <c r="C13" s="64"/>
      <c r="D13" s="64"/>
      <c r="E13" s="64"/>
      <c r="F13" s="65"/>
      <c r="G13" s="3" t="s">
        <v>6</v>
      </c>
      <c r="H13" s="3" t="s">
        <v>6</v>
      </c>
      <c r="I13" s="35" t="s">
        <v>61</v>
      </c>
      <c r="J13" s="3" t="s">
        <v>6</v>
      </c>
      <c r="K13" s="41">
        <f>1520*3.5</f>
        <v>5320</v>
      </c>
      <c r="L13" s="10">
        <f t="shared" ref="L13:L14" si="2">L12-K13</f>
        <v>-57764</v>
      </c>
      <c r="M13" s="9"/>
    </row>
    <row r="14" spans="1:14" ht="18.75">
      <c r="A14" s="11">
        <v>43356</v>
      </c>
      <c r="B14" s="63" t="s">
        <v>21</v>
      </c>
      <c r="C14" s="64"/>
      <c r="D14" s="64"/>
      <c r="E14" s="64"/>
      <c r="F14" s="65"/>
      <c r="G14" s="3" t="s">
        <v>6</v>
      </c>
      <c r="H14" s="3" t="s">
        <v>6</v>
      </c>
      <c r="I14" s="3" t="s">
        <v>6</v>
      </c>
      <c r="J14" s="3" t="s">
        <v>6</v>
      </c>
      <c r="K14" s="41">
        <v>10000</v>
      </c>
      <c r="L14" s="10">
        <f t="shared" si="2"/>
        <v>-67764</v>
      </c>
      <c r="M14" s="9"/>
    </row>
    <row r="15" spans="1:14" ht="18.75">
      <c r="A15" s="11">
        <v>43356</v>
      </c>
      <c r="B15" s="63" t="s">
        <v>36</v>
      </c>
      <c r="C15" s="64"/>
      <c r="D15" s="64"/>
      <c r="E15" s="64"/>
      <c r="F15" s="65"/>
      <c r="G15" s="3" t="s">
        <v>6</v>
      </c>
      <c r="H15" s="3" t="s">
        <v>6</v>
      </c>
      <c r="I15" s="20" t="s">
        <v>37</v>
      </c>
      <c r="J15" s="3" t="s">
        <v>6</v>
      </c>
      <c r="K15" s="41">
        <f>1500*3.5</f>
        <v>5250</v>
      </c>
      <c r="L15" s="10">
        <f t="shared" ref="L15" si="3">L14-K15</f>
        <v>-73014</v>
      </c>
    </row>
    <row r="16" spans="1:14" ht="18.75">
      <c r="A16" s="11">
        <v>43357</v>
      </c>
      <c r="B16" s="63" t="s">
        <v>46</v>
      </c>
      <c r="C16" s="64"/>
      <c r="D16" s="64"/>
      <c r="E16" s="64"/>
      <c r="F16" s="65"/>
      <c r="G16" s="3" t="s">
        <v>6</v>
      </c>
      <c r="H16" s="3" t="s">
        <v>6</v>
      </c>
      <c r="I16" s="3" t="s">
        <v>6</v>
      </c>
      <c r="J16" s="13">
        <v>1000</v>
      </c>
      <c r="K16" s="3" t="s">
        <v>6</v>
      </c>
      <c r="L16" s="10">
        <f>L15+J16</f>
        <v>-72014</v>
      </c>
    </row>
    <row r="17" spans="1:12" ht="18.75">
      <c r="A17" s="11">
        <v>43358</v>
      </c>
      <c r="B17" s="63" t="s">
        <v>46</v>
      </c>
      <c r="C17" s="64"/>
      <c r="D17" s="64"/>
      <c r="E17" s="64"/>
      <c r="F17" s="65"/>
      <c r="G17" s="3" t="s">
        <v>6</v>
      </c>
      <c r="H17" s="3" t="s">
        <v>6</v>
      </c>
      <c r="I17" s="3" t="s">
        <v>6</v>
      </c>
      <c r="J17" s="13">
        <v>9000</v>
      </c>
      <c r="K17" s="3" t="s">
        <v>6</v>
      </c>
      <c r="L17" s="10">
        <f t="shared" ref="L17:L18" si="4">L16+J17</f>
        <v>-63014</v>
      </c>
    </row>
    <row r="18" spans="1:12" ht="18.75">
      <c r="A18" s="11">
        <v>43358</v>
      </c>
      <c r="B18" s="63" t="s">
        <v>49</v>
      </c>
      <c r="C18" s="64"/>
      <c r="D18" s="64"/>
      <c r="E18" s="64"/>
      <c r="F18" s="65"/>
      <c r="G18" s="3" t="s">
        <v>6</v>
      </c>
      <c r="H18" s="3" t="s">
        <v>6</v>
      </c>
      <c r="I18" s="3" t="s">
        <v>6</v>
      </c>
      <c r="J18" s="13">
        <v>300</v>
      </c>
      <c r="K18" s="3" t="s">
        <v>6</v>
      </c>
      <c r="L18" s="10">
        <f t="shared" si="4"/>
        <v>-62714</v>
      </c>
    </row>
    <row r="19" spans="1:12" ht="18.75">
      <c r="A19" s="11">
        <v>43358</v>
      </c>
      <c r="B19" s="63" t="s">
        <v>45</v>
      </c>
      <c r="C19" s="64"/>
      <c r="D19" s="64"/>
      <c r="E19" s="64"/>
      <c r="F19" s="65"/>
      <c r="G19" s="3" t="s">
        <v>6</v>
      </c>
      <c r="H19" s="3" t="s">
        <v>6</v>
      </c>
      <c r="I19" s="3" t="s">
        <v>6</v>
      </c>
      <c r="J19" s="3" t="s">
        <v>6</v>
      </c>
      <c r="K19" s="41">
        <v>10000</v>
      </c>
      <c r="L19" s="10">
        <f>L18-K19</f>
        <v>-72714</v>
      </c>
    </row>
    <row r="20" spans="1:12" ht="18.75">
      <c r="A20" s="11">
        <v>43358</v>
      </c>
      <c r="B20" s="63" t="s">
        <v>38</v>
      </c>
      <c r="C20" s="64"/>
      <c r="D20" s="64"/>
      <c r="E20" s="64"/>
      <c r="F20" s="65"/>
      <c r="G20" s="3" t="s">
        <v>6</v>
      </c>
      <c r="H20" s="20" t="s">
        <v>19</v>
      </c>
      <c r="I20" s="3" t="s">
        <v>6</v>
      </c>
      <c r="J20" s="3" t="s">
        <v>6</v>
      </c>
      <c r="K20" s="13">
        <f>400*20</f>
        <v>8000</v>
      </c>
      <c r="L20" s="10">
        <f>L19-K20</f>
        <v>-80714</v>
      </c>
    </row>
    <row r="21" spans="1:12" ht="18.75">
      <c r="A21" s="11">
        <v>43358</v>
      </c>
      <c r="B21" s="63" t="s">
        <v>49</v>
      </c>
      <c r="C21" s="64"/>
      <c r="D21" s="64"/>
      <c r="E21" s="64"/>
      <c r="F21" s="65"/>
      <c r="G21" s="3" t="s">
        <v>6</v>
      </c>
      <c r="H21" s="3" t="s">
        <v>6</v>
      </c>
      <c r="I21" s="3" t="s">
        <v>6</v>
      </c>
      <c r="J21" s="13">
        <v>3000</v>
      </c>
      <c r="K21" s="3" t="s">
        <v>6</v>
      </c>
      <c r="L21" s="10">
        <f>L20+J21</f>
        <v>-77714</v>
      </c>
    </row>
    <row r="22" spans="1:12" ht="18.75">
      <c r="A22" s="11">
        <v>43359</v>
      </c>
      <c r="B22" s="63" t="s">
        <v>50</v>
      </c>
      <c r="C22" s="64"/>
      <c r="D22" s="64"/>
      <c r="E22" s="64"/>
      <c r="F22" s="65"/>
      <c r="G22" s="20" t="s">
        <v>7</v>
      </c>
      <c r="H22" s="3" t="s">
        <v>6</v>
      </c>
      <c r="I22" s="3" t="s">
        <v>6</v>
      </c>
      <c r="J22" s="13">
        <v>5800</v>
      </c>
      <c r="K22" s="3" t="s">
        <v>6</v>
      </c>
      <c r="L22" s="10">
        <f>L21+J22</f>
        <v>-71914</v>
      </c>
    </row>
    <row r="23" spans="1:12" ht="18.75">
      <c r="A23" s="11">
        <v>43359</v>
      </c>
      <c r="B23" s="63" t="s">
        <v>34</v>
      </c>
      <c r="C23" s="64"/>
      <c r="D23" s="64"/>
      <c r="E23" s="64"/>
      <c r="F23" s="65"/>
      <c r="G23" s="3" t="s">
        <v>6</v>
      </c>
      <c r="H23" s="35" t="s">
        <v>19</v>
      </c>
      <c r="I23" s="3" t="s">
        <v>6</v>
      </c>
      <c r="J23" s="3" t="s">
        <v>6</v>
      </c>
      <c r="K23" s="13">
        <f>400*20</f>
        <v>8000</v>
      </c>
      <c r="L23" s="10">
        <f>L22-K23</f>
        <v>-79914</v>
      </c>
    </row>
    <row r="24" spans="1:12" ht="18.75">
      <c r="A24" s="11">
        <v>43361</v>
      </c>
      <c r="B24" s="63" t="s">
        <v>36</v>
      </c>
      <c r="C24" s="64"/>
      <c r="D24" s="64"/>
      <c r="E24" s="64"/>
      <c r="F24" s="65"/>
      <c r="G24" s="3" t="s">
        <v>6</v>
      </c>
      <c r="H24" s="3" t="s">
        <v>6</v>
      </c>
      <c r="I24" s="20" t="s">
        <v>20</v>
      </c>
      <c r="J24" s="3" t="s">
        <v>6</v>
      </c>
      <c r="K24" s="41">
        <f>2000*3.5</f>
        <v>7000</v>
      </c>
      <c r="L24" s="10">
        <f>L23-K24</f>
        <v>-86914</v>
      </c>
    </row>
    <row r="25" spans="1:12" ht="18.75">
      <c r="A25" s="11">
        <v>43363</v>
      </c>
      <c r="B25" s="63" t="s">
        <v>47</v>
      </c>
      <c r="C25" s="64"/>
      <c r="D25" s="64"/>
      <c r="E25" s="64"/>
      <c r="F25" s="65"/>
      <c r="G25" s="3" t="s">
        <v>6</v>
      </c>
      <c r="H25" s="3" t="s">
        <v>6</v>
      </c>
      <c r="I25" s="3" t="s">
        <v>6</v>
      </c>
      <c r="J25" s="13">
        <v>5000</v>
      </c>
      <c r="K25" s="3" t="s">
        <v>6</v>
      </c>
      <c r="L25" s="10">
        <f>L24+J25</f>
        <v>-81914</v>
      </c>
    </row>
    <row r="26" spans="1:12" ht="18.75">
      <c r="A26" s="11">
        <v>43365</v>
      </c>
      <c r="B26" s="63" t="s">
        <v>39</v>
      </c>
      <c r="C26" s="64"/>
      <c r="D26" s="64"/>
      <c r="E26" s="64"/>
      <c r="F26" s="65"/>
      <c r="G26" s="3" t="s">
        <v>6</v>
      </c>
      <c r="H26" s="20" t="s">
        <v>35</v>
      </c>
      <c r="I26" s="3" t="s">
        <v>6</v>
      </c>
      <c r="J26" s="3" t="s">
        <v>6</v>
      </c>
      <c r="K26" s="41">
        <f>440*16</f>
        <v>7040</v>
      </c>
      <c r="L26" s="10">
        <f>L25-K26</f>
        <v>-88954</v>
      </c>
    </row>
    <row r="27" spans="1:12" ht="18.75">
      <c r="A27" s="11">
        <v>43367</v>
      </c>
      <c r="B27" s="63" t="s">
        <v>48</v>
      </c>
      <c r="C27" s="64"/>
      <c r="D27" s="64"/>
      <c r="E27" s="64"/>
      <c r="F27" s="65"/>
      <c r="G27" s="3" t="s">
        <v>6</v>
      </c>
      <c r="H27" s="3" t="s">
        <v>6</v>
      </c>
      <c r="I27" s="3" t="s">
        <v>6</v>
      </c>
      <c r="J27" s="13">
        <v>10000</v>
      </c>
      <c r="K27" s="3" t="s">
        <v>6</v>
      </c>
      <c r="L27" s="10">
        <f>L26+J27</f>
        <v>-78954</v>
      </c>
    </row>
    <row r="28" spans="1:12" ht="18.75">
      <c r="A28" s="7">
        <v>43369</v>
      </c>
      <c r="B28" s="63" t="s">
        <v>39</v>
      </c>
      <c r="C28" s="64"/>
      <c r="D28" s="64"/>
      <c r="E28" s="64"/>
      <c r="F28" s="65"/>
      <c r="G28" s="3" t="s">
        <v>6</v>
      </c>
      <c r="H28" s="20" t="s">
        <v>40</v>
      </c>
      <c r="I28" s="3" t="s">
        <v>6</v>
      </c>
      <c r="J28" s="3" t="s">
        <v>6</v>
      </c>
      <c r="K28" s="41">
        <f>550*16</f>
        <v>8800</v>
      </c>
      <c r="L28" s="10">
        <f>L27-K28</f>
        <v>-87754</v>
      </c>
    </row>
    <row r="29" spans="1:12" ht="18.75">
      <c r="A29" s="7">
        <v>43370</v>
      </c>
      <c r="B29" s="63" t="s">
        <v>41</v>
      </c>
      <c r="C29" s="64"/>
      <c r="D29" s="64"/>
      <c r="E29" s="64"/>
      <c r="F29" s="65"/>
      <c r="G29" s="3" t="s">
        <v>6</v>
      </c>
      <c r="H29" s="20" t="s">
        <v>17</v>
      </c>
      <c r="I29" s="3" t="s">
        <v>6</v>
      </c>
      <c r="J29" s="3" t="s">
        <v>6</v>
      </c>
      <c r="K29" s="41">
        <f>110*20</f>
        <v>2200</v>
      </c>
      <c r="L29" s="10">
        <f t="shared" ref="L29:L36" si="5">L28-K29</f>
        <v>-89954</v>
      </c>
    </row>
    <row r="30" spans="1:12" ht="18.75">
      <c r="A30" s="7">
        <v>43370</v>
      </c>
      <c r="B30" s="63" t="s">
        <v>43</v>
      </c>
      <c r="C30" s="64"/>
      <c r="D30" s="64"/>
      <c r="E30" s="64"/>
      <c r="F30" s="65"/>
      <c r="G30" s="3" t="s">
        <v>6</v>
      </c>
      <c r="H30" s="20" t="s">
        <v>19</v>
      </c>
      <c r="I30" s="3" t="s">
        <v>6</v>
      </c>
      <c r="J30" s="3" t="s">
        <v>6</v>
      </c>
      <c r="K30" s="41">
        <f>400*14</f>
        <v>5600</v>
      </c>
      <c r="L30" s="10">
        <f t="shared" si="5"/>
        <v>-95554</v>
      </c>
    </row>
    <row r="31" spans="1:12" ht="18.75">
      <c r="A31" s="7">
        <v>43372</v>
      </c>
      <c r="B31" s="63" t="s">
        <v>42</v>
      </c>
      <c r="C31" s="64"/>
      <c r="D31" s="64"/>
      <c r="E31" s="64"/>
      <c r="F31" s="65"/>
      <c r="G31" s="3" t="s">
        <v>6</v>
      </c>
      <c r="H31" s="20" t="s">
        <v>19</v>
      </c>
      <c r="I31" s="3" t="s">
        <v>6</v>
      </c>
      <c r="J31" s="3" t="s">
        <v>6</v>
      </c>
      <c r="K31" s="41">
        <f>400*14</f>
        <v>5600</v>
      </c>
      <c r="L31" s="10">
        <f t="shared" si="5"/>
        <v>-101154</v>
      </c>
    </row>
    <row r="32" spans="1:12" ht="18.75">
      <c r="A32" s="7">
        <v>43372</v>
      </c>
      <c r="B32" s="63" t="s">
        <v>39</v>
      </c>
      <c r="C32" s="64"/>
      <c r="D32" s="64"/>
      <c r="E32" s="64"/>
      <c r="F32" s="65"/>
      <c r="G32" s="3" t="s">
        <v>6</v>
      </c>
      <c r="H32" s="20" t="s">
        <v>17</v>
      </c>
      <c r="I32" s="3" t="s">
        <v>6</v>
      </c>
      <c r="J32" s="3" t="s">
        <v>6</v>
      </c>
      <c r="K32" s="41">
        <f>110*16</f>
        <v>1760</v>
      </c>
      <c r="L32" s="10">
        <f t="shared" si="5"/>
        <v>-102914</v>
      </c>
    </row>
    <row r="33" spans="1:17" ht="18.75">
      <c r="A33" s="7">
        <v>43373</v>
      </c>
      <c r="B33" s="63" t="s">
        <v>42</v>
      </c>
      <c r="C33" s="64"/>
      <c r="D33" s="64"/>
      <c r="E33" s="64"/>
      <c r="F33" s="65"/>
      <c r="G33" s="3" t="s">
        <v>6</v>
      </c>
      <c r="H33" s="20" t="s">
        <v>19</v>
      </c>
      <c r="I33" s="3" t="s">
        <v>6</v>
      </c>
      <c r="J33" s="3" t="s">
        <v>6</v>
      </c>
      <c r="K33" s="41">
        <f>400*14</f>
        <v>5600</v>
      </c>
      <c r="L33" s="10">
        <f t="shared" si="5"/>
        <v>-108514</v>
      </c>
    </row>
    <row r="34" spans="1:17" ht="18.75">
      <c r="A34" s="7">
        <v>43373</v>
      </c>
      <c r="B34" s="63" t="s">
        <v>43</v>
      </c>
      <c r="C34" s="64"/>
      <c r="D34" s="64"/>
      <c r="E34" s="64"/>
      <c r="F34" s="65"/>
      <c r="G34" s="3" t="s">
        <v>6</v>
      </c>
      <c r="H34" s="20" t="s">
        <v>17</v>
      </c>
      <c r="I34" s="3" t="s">
        <v>6</v>
      </c>
      <c r="J34" s="3" t="s">
        <v>6</v>
      </c>
      <c r="K34" s="41">
        <f>110*14</f>
        <v>1540</v>
      </c>
      <c r="L34" s="10">
        <f t="shared" si="5"/>
        <v>-110054</v>
      </c>
    </row>
    <row r="35" spans="1:17" ht="18.75">
      <c r="A35" s="7">
        <v>43373</v>
      </c>
      <c r="B35" s="63" t="s">
        <v>39</v>
      </c>
      <c r="C35" s="64"/>
      <c r="D35" s="64"/>
      <c r="E35" s="64"/>
      <c r="F35" s="65"/>
      <c r="G35" s="3" t="s">
        <v>6</v>
      </c>
      <c r="H35" s="20" t="s">
        <v>17</v>
      </c>
      <c r="I35" s="3" t="s">
        <v>6</v>
      </c>
      <c r="J35" s="3" t="s">
        <v>6</v>
      </c>
      <c r="K35" s="41">
        <f>16*110</f>
        <v>1760</v>
      </c>
      <c r="L35" s="10">
        <f t="shared" si="5"/>
        <v>-111814</v>
      </c>
    </row>
    <row r="36" spans="1:17" ht="18.75">
      <c r="A36" s="7">
        <v>43373</v>
      </c>
      <c r="B36" s="63" t="s">
        <v>44</v>
      </c>
      <c r="C36" s="64"/>
      <c r="D36" s="64"/>
      <c r="E36" s="64"/>
      <c r="F36" s="65"/>
      <c r="G36" s="3" t="s">
        <v>6</v>
      </c>
      <c r="H36" s="3" t="s">
        <v>6</v>
      </c>
      <c r="I36" s="20" t="s">
        <v>20</v>
      </c>
      <c r="J36" s="3" t="s">
        <v>6</v>
      </c>
      <c r="K36" s="41">
        <f>2000*3.5</f>
        <v>7000</v>
      </c>
      <c r="L36" s="10">
        <f t="shared" si="5"/>
        <v>-118814</v>
      </c>
    </row>
    <row r="37" spans="1:17" ht="18.75">
      <c r="A37" s="30"/>
      <c r="B37" s="71" t="s">
        <v>5</v>
      </c>
      <c r="C37" s="71"/>
      <c r="D37" s="71"/>
      <c r="E37" s="71"/>
      <c r="F37" s="71"/>
      <c r="G37" s="31">
        <v>20</v>
      </c>
      <c r="H37" s="32">
        <v>4420</v>
      </c>
      <c r="I37" s="33">
        <v>9000</v>
      </c>
      <c r="J37" s="34">
        <f>SUM(J4:J36)</f>
        <v>58456</v>
      </c>
      <c r="K37" s="34">
        <f>SUM(K4:K36)</f>
        <v>177270</v>
      </c>
      <c r="L37" s="34">
        <f>J37-K37</f>
        <v>-118814</v>
      </c>
    </row>
    <row r="38" spans="1:17" ht="18.75">
      <c r="A38" s="5"/>
      <c r="B38" s="78"/>
      <c r="C38" s="78"/>
      <c r="D38" s="78"/>
      <c r="E38" s="78"/>
      <c r="F38" s="78"/>
      <c r="G38" s="5"/>
      <c r="H38" s="5"/>
      <c r="I38" s="5"/>
    </row>
    <row r="39" spans="1:17" ht="24.75" customHeight="1" thickBot="1">
      <c r="A39" s="5"/>
      <c r="B39" s="49" t="s">
        <v>3</v>
      </c>
      <c r="C39" s="16"/>
      <c r="D39" s="16"/>
      <c r="E39" s="16"/>
      <c r="F39" s="16"/>
      <c r="G39" s="16"/>
      <c r="H39" s="9"/>
      <c r="I39" s="43"/>
      <c r="J39" s="50" t="s">
        <v>51</v>
      </c>
      <c r="K39" s="43"/>
      <c r="L39" s="9"/>
      <c r="M39" s="9"/>
      <c r="N39" s="9"/>
    </row>
    <row r="40" spans="1:17" ht="18" customHeight="1" thickBot="1">
      <c r="A40" s="15"/>
      <c r="B40" s="75" t="s">
        <v>14</v>
      </c>
      <c r="C40" s="75"/>
      <c r="D40" s="75"/>
      <c r="E40" s="75"/>
      <c r="F40" s="75"/>
      <c r="G40" s="75"/>
      <c r="H40" s="75"/>
      <c r="I40" s="75"/>
      <c r="J40" s="75"/>
      <c r="K40" s="76"/>
      <c r="L40" s="51"/>
      <c r="M40" s="52"/>
      <c r="N40" s="53"/>
    </row>
    <row r="41" spans="1:17" ht="18" customHeight="1">
      <c r="A41" s="1"/>
      <c r="B41" s="45" t="s">
        <v>0</v>
      </c>
      <c r="C41" s="72" t="s">
        <v>1</v>
      </c>
      <c r="D41" s="73"/>
      <c r="E41" s="73"/>
      <c r="F41" s="73"/>
      <c r="G41" s="73"/>
      <c r="H41" s="74"/>
      <c r="I41" s="45" t="s">
        <v>2</v>
      </c>
      <c r="J41" s="45" t="s">
        <v>8</v>
      </c>
      <c r="K41" s="39" t="s">
        <v>9</v>
      </c>
      <c r="L41" s="54"/>
      <c r="M41" s="55"/>
      <c r="N41" s="55"/>
      <c r="O41" s="1"/>
    </row>
    <row r="42" spans="1:17" ht="18" customHeight="1">
      <c r="A42" s="1"/>
      <c r="B42" s="38">
        <v>1</v>
      </c>
      <c r="C42" s="68" t="s">
        <v>52</v>
      </c>
      <c r="D42" s="69"/>
      <c r="E42" s="69"/>
      <c r="F42" s="69"/>
      <c r="G42" s="69"/>
      <c r="H42" s="70"/>
      <c r="I42" s="38" t="s">
        <v>7</v>
      </c>
      <c r="J42" s="38" t="s">
        <v>58</v>
      </c>
      <c r="K42" s="37">
        <f>20*290</f>
        <v>5800</v>
      </c>
      <c r="L42" s="54"/>
      <c r="M42" s="55"/>
      <c r="N42" s="55"/>
      <c r="O42" s="1"/>
    </row>
    <row r="43" spans="1:17" ht="18" customHeight="1">
      <c r="A43" s="1"/>
      <c r="B43" s="38">
        <v>2</v>
      </c>
      <c r="C43" s="68" t="s">
        <v>29</v>
      </c>
      <c r="D43" s="69"/>
      <c r="E43" s="69"/>
      <c r="F43" s="69"/>
      <c r="G43" s="69"/>
      <c r="H43" s="70"/>
      <c r="I43" s="46" t="s">
        <v>27</v>
      </c>
      <c r="J43" s="46" t="s">
        <v>27</v>
      </c>
      <c r="K43" s="37">
        <f>35300+5000-2000</f>
        <v>38300</v>
      </c>
      <c r="L43" s="54"/>
      <c r="M43" s="55"/>
      <c r="N43" s="55"/>
      <c r="O43" s="1"/>
    </row>
    <row r="44" spans="1:17" ht="18" customHeight="1">
      <c r="A44" s="1"/>
      <c r="B44" s="38">
        <v>3</v>
      </c>
      <c r="C44" s="68" t="s">
        <v>59</v>
      </c>
      <c r="D44" s="69"/>
      <c r="E44" s="69"/>
      <c r="F44" s="69"/>
      <c r="G44" s="69"/>
      <c r="H44" s="70"/>
      <c r="I44" s="46" t="s">
        <v>27</v>
      </c>
      <c r="J44" s="46" t="s">
        <v>27</v>
      </c>
      <c r="K44" s="37">
        <f>J4</f>
        <v>14356</v>
      </c>
      <c r="L44" s="54"/>
      <c r="M44" s="55"/>
      <c r="N44" s="55"/>
      <c r="O44" s="1"/>
    </row>
    <row r="45" spans="1:17" ht="18" customHeight="1" thickBot="1">
      <c r="A45" s="1"/>
      <c r="B45" s="56"/>
      <c r="C45" s="90" t="s">
        <v>30</v>
      </c>
      <c r="D45" s="91"/>
      <c r="E45" s="91"/>
      <c r="F45" s="91"/>
      <c r="G45" s="91"/>
      <c r="H45" s="91"/>
      <c r="I45" s="91"/>
      <c r="J45" s="92"/>
      <c r="K45" s="47">
        <f>SUM(K42:K44)</f>
        <v>58456</v>
      </c>
      <c r="L45" s="54"/>
      <c r="M45" s="55"/>
      <c r="N45" s="55"/>
      <c r="O45" s="1"/>
    </row>
    <row r="46" spans="1:17" ht="18" customHeight="1" thickBot="1">
      <c r="A46" s="1"/>
      <c r="B46" s="75" t="s">
        <v>15</v>
      </c>
      <c r="C46" s="75"/>
      <c r="D46" s="75"/>
      <c r="E46" s="75"/>
      <c r="F46" s="75"/>
      <c r="G46" s="75"/>
      <c r="H46" s="75"/>
      <c r="I46" s="75"/>
      <c r="J46" s="75"/>
      <c r="K46" s="76"/>
      <c r="L46" s="51"/>
      <c r="M46" s="52"/>
      <c r="N46" s="57"/>
      <c r="O46" s="1"/>
      <c r="P46" s="1"/>
      <c r="Q46" s="1"/>
    </row>
    <row r="47" spans="1:17" ht="18" customHeight="1">
      <c r="A47" s="1"/>
      <c r="B47" s="45" t="s">
        <v>0</v>
      </c>
      <c r="C47" s="72" t="s">
        <v>1</v>
      </c>
      <c r="D47" s="73"/>
      <c r="E47" s="73"/>
      <c r="F47" s="73"/>
      <c r="G47" s="73"/>
      <c r="H47" s="74"/>
      <c r="I47" s="45" t="s">
        <v>2</v>
      </c>
      <c r="J47" s="45" t="s">
        <v>8</v>
      </c>
      <c r="K47" s="39" t="s">
        <v>9</v>
      </c>
      <c r="L47" s="54"/>
      <c r="M47" s="53"/>
      <c r="N47" s="55"/>
      <c r="O47" s="1"/>
      <c r="P47" s="1"/>
    </row>
    <row r="48" spans="1:17" ht="18" customHeight="1">
      <c r="A48" s="1"/>
      <c r="B48" s="38">
        <v>1</v>
      </c>
      <c r="C48" s="68" t="s">
        <v>22</v>
      </c>
      <c r="D48" s="69"/>
      <c r="E48" s="69"/>
      <c r="F48" s="69"/>
      <c r="G48" s="69"/>
      <c r="H48" s="70"/>
      <c r="I48" s="38" t="s">
        <v>57</v>
      </c>
      <c r="J48" s="38" t="s">
        <v>24</v>
      </c>
      <c r="K48" s="37">
        <f>1900*20</f>
        <v>38000</v>
      </c>
      <c r="L48" s="54"/>
      <c r="M48" s="48"/>
      <c r="N48" s="55"/>
      <c r="O48" s="1"/>
    </row>
    <row r="49" spans="1:36" ht="18" customHeight="1">
      <c r="A49" s="1"/>
      <c r="B49" s="38">
        <v>2</v>
      </c>
      <c r="C49" s="68" t="s">
        <v>23</v>
      </c>
      <c r="D49" s="69"/>
      <c r="E49" s="69"/>
      <c r="F49" s="69"/>
      <c r="G49" s="69"/>
      <c r="H49" s="70"/>
      <c r="I49" s="38" t="s">
        <v>55</v>
      </c>
      <c r="J49" s="38" t="s">
        <v>25</v>
      </c>
      <c r="K49" s="37">
        <f>1210*16</f>
        <v>19360</v>
      </c>
      <c r="L49" s="54"/>
      <c r="M49" s="55"/>
      <c r="N49" s="55"/>
      <c r="O49" s="1"/>
    </row>
    <row r="50" spans="1:36" ht="18" customHeight="1">
      <c r="A50" s="1"/>
      <c r="B50" s="38">
        <v>3</v>
      </c>
      <c r="C50" s="68" t="s">
        <v>53</v>
      </c>
      <c r="D50" s="69"/>
      <c r="E50" s="69"/>
      <c r="F50" s="69"/>
      <c r="G50" s="69"/>
      <c r="H50" s="70"/>
      <c r="I50" s="38" t="s">
        <v>56</v>
      </c>
      <c r="J50" s="38" t="s">
        <v>54</v>
      </c>
      <c r="K50" s="37">
        <f>1310*14</f>
        <v>18340</v>
      </c>
      <c r="L50" s="54"/>
      <c r="M50" s="55"/>
      <c r="N50" s="55"/>
      <c r="O50" s="1"/>
    </row>
    <row r="51" spans="1:36" ht="18" customHeight="1">
      <c r="A51" s="1"/>
      <c r="B51" s="38">
        <v>4</v>
      </c>
      <c r="C51" s="68" t="s">
        <v>11</v>
      </c>
      <c r="D51" s="69"/>
      <c r="E51" s="69"/>
      <c r="F51" s="69"/>
      <c r="G51" s="69"/>
      <c r="H51" s="70"/>
      <c r="I51" s="38" t="s">
        <v>62</v>
      </c>
      <c r="J51" s="38" t="s">
        <v>26</v>
      </c>
      <c r="K51" s="37">
        <f>9020*3.5</f>
        <v>31570</v>
      </c>
      <c r="L51" s="54"/>
      <c r="M51" s="55"/>
      <c r="N51" s="55"/>
      <c r="O51" s="1"/>
    </row>
    <row r="52" spans="1:36" ht="18" customHeight="1">
      <c r="A52" s="1"/>
      <c r="B52" s="38">
        <v>5</v>
      </c>
      <c r="C52" s="68" t="s">
        <v>21</v>
      </c>
      <c r="D52" s="69"/>
      <c r="E52" s="69"/>
      <c r="F52" s="69"/>
      <c r="G52" s="69"/>
      <c r="H52" s="70"/>
      <c r="I52" s="46" t="s">
        <v>27</v>
      </c>
      <c r="J52" s="46" t="s">
        <v>27</v>
      </c>
      <c r="K52" s="37">
        <v>70000</v>
      </c>
      <c r="L52" s="54"/>
      <c r="M52" s="55"/>
      <c r="N52" s="55"/>
      <c r="O52" s="1"/>
    </row>
    <row r="53" spans="1:36" ht="18" customHeight="1">
      <c r="A53" s="1"/>
      <c r="B53" s="58"/>
      <c r="C53" s="81" t="s">
        <v>31</v>
      </c>
      <c r="D53" s="82"/>
      <c r="E53" s="82"/>
      <c r="F53" s="82"/>
      <c r="G53" s="82"/>
      <c r="H53" s="82"/>
      <c r="I53" s="82"/>
      <c r="J53" s="83"/>
      <c r="K53" s="59">
        <f>SUM(K48:K52)</f>
        <v>177270</v>
      </c>
      <c r="L53" s="54"/>
      <c r="M53" s="55"/>
      <c r="N53" s="55"/>
      <c r="O53" s="1"/>
    </row>
    <row r="54" spans="1:36" ht="18" customHeight="1" thickBot="1">
      <c r="A54" s="1"/>
      <c r="B54" s="84"/>
      <c r="C54" s="85"/>
      <c r="D54" s="85"/>
      <c r="E54" s="85"/>
      <c r="F54" s="86"/>
      <c r="G54" s="44"/>
      <c r="H54" s="87" t="s">
        <v>33</v>
      </c>
      <c r="I54" s="88"/>
      <c r="J54" s="89"/>
      <c r="K54" s="60">
        <f>K45</f>
        <v>58456</v>
      </c>
      <c r="L54" s="54"/>
      <c r="M54" s="57"/>
      <c r="N54" s="55"/>
      <c r="O54" s="1"/>
      <c r="P54" s="1"/>
    </row>
    <row r="55" spans="1:36" ht="21.75" customHeight="1" thickBot="1">
      <c r="A55" s="1"/>
      <c r="B55" s="79" t="s">
        <v>32</v>
      </c>
      <c r="C55" s="79"/>
      <c r="D55" s="79"/>
      <c r="E55" s="79"/>
      <c r="F55" s="79"/>
      <c r="G55" s="79"/>
      <c r="H55" s="79"/>
      <c r="I55" s="79"/>
      <c r="J55" s="80">
        <f>K53-K54</f>
        <v>118814</v>
      </c>
      <c r="K55" s="80"/>
      <c r="L55" s="61"/>
      <c r="M55" s="62"/>
      <c r="N55" s="57"/>
      <c r="O55" s="1"/>
      <c r="P55" s="1"/>
      <c r="Q55" s="1"/>
    </row>
    <row r="56" spans="1:36" ht="19.5" customHeight="1">
      <c r="A56" s="1"/>
      <c r="B56" s="24"/>
      <c r="C56" s="24"/>
      <c r="D56" s="26"/>
      <c r="E56" s="24"/>
      <c r="F56" s="24"/>
      <c r="G56" s="24"/>
      <c r="H56" s="24"/>
      <c r="I56" s="24"/>
      <c r="J56" s="24"/>
      <c r="K56" s="24"/>
      <c r="L56" s="24"/>
      <c r="M56" s="24"/>
      <c r="N56" s="25"/>
      <c r="O56" s="1"/>
      <c r="P56" s="1"/>
      <c r="Q56" s="1"/>
    </row>
    <row r="57" spans="1:36">
      <c r="A57" s="1"/>
      <c r="B57" s="24"/>
      <c r="C57" s="24"/>
      <c r="D57" s="26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1"/>
      <c r="P57" s="1"/>
      <c r="Q57" s="1"/>
    </row>
    <row r="58" spans="1:36">
      <c r="A58" s="1"/>
      <c r="B58" s="22"/>
      <c r="C58" s="21"/>
      <c r="D58" s="23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1"/>
      <c r="P58" s="1"/>
      <c r="Q58" s="1"/>
    </row>
    <row r="59" spans="1:36">
      <c r="B59" s="21"/>
      <c r="C59" s="23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T59" s="1"/>
      <c r="U59" s="1"/>
      <c r="W59" s="18"/>
      <c r="AH59" s="1"/>
      <c r="AI59" s="1"/>
      <c r="AJ59" s="1"/>
    </row>
    <row r="60" spans="1:36">
      <c r="A60" s="1"/>
      <c r="B60" s="21"/>
      <c r="C60" s="23"/>
      <c r="D60" s="21"/>
      <c r="E60" s="21"/>
      <c r="F60" s="21"/>
      <c r="G60" s="21"/>
      <c r="H60" s="21"/>
      <c r="I60" s="21"/>
      <c r="J60" s="22"/>
      <c r="K60" s="22"/>
      <c r="L60" s="22"/>
      <c r="M60" s="21"/>
      <c r="N60" s="21"/>
    </row>
    <row r="61" spans="1:36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</row>
    <row r="62" spans="1:36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</row>
    <row r="63" spans="1:36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</row>
  </sheetData>
  <mergeCells count="56">
    <mergeCell ref="C45:J45"/>
    <mergeCell ref="C47:H47"/>
    <mergeCell ref="B46:K46"/>
    <mergeCell ref="C48:H48"/>
    <mergeCell ref="C49:H49"/>
    <mergeCell ref="B55:I55"/>
    <mergeCell ref="J55:K55"/>
    <mergeCell ref="C51:H51"/>
    <mergeCell ref="C52:H52"/>
    <mergeCell ref="C50:H50"/>
    <mergeCell ref="C53:J53"/>
    <mergeCell ref="B54:F54"/>
    <mergeCell ref="H54:J54"/>
    <mergeCell ref="B4:F4"/>
    <mergeCell ref="G3:I3"/>
    <mergeCell ref="B38:F38"/>
    <mergeCell ref="B15:F15"/>
    <mergeCell ref="B20:F20"/>
    <mergeCell ref="B28:F28"/>
    <mergeCell ref="B5:F5"/>
    <mergeCell ref="B7:F7"/>
    <mergeCell ref="B10:F10"/>
    <mergeCell ref="B13:F13"/>
    <mergeCell ref="B23:F23"/>
    <mergeCell ref="B8:F8"/>
    <mergeCell ref="B9:F9"/>
    <mergeCell ref="B14:F14"/>
    <mergeCell ref="B19:F19"/>
    <mergeCell ref="B21:F21"/>
    <mergeCell ref="C44:H44"/>
    <mergeCell ref="B37:F37"/>
    <mergeCell ref="B29:F29"/>
    <mergeCell ref="B33:F33"/>
    <mergeCell ref="B34:F34"/>
    <mergeCell ref="B35:F35"/>
    <mergeCell ref="C41:H41"/>
    <mergeCell ref="C42:H42"/>
    <mergeCell ref="C43:H43"/>
    <mergeCell ref="B31:F31"/>
    <mergeCell ref="B40:K40"/>
    <mergeCell ref="B26:F26"/>
    <mergeCell ref="B11:F11"/>
    <mergeCell ref="A1:L1"/>
    <mergeCell ref="B36:F36"/>
    <mergeCell ref="B16:F16"/>
    <mergeCell ref="B17:F17"/>
    <mergeCell ref="B25:F25"/>
    <mergeCell ref="B27:F27"/>
    <mergeCell ref="B18:F18"/>
    <mergeCell ref="B22:F22"/>
    <mergeCell ref="B6:F6"/>
    <mergeCell ref="B24:F24"/>
    <mergeCell ref="B12:F12"/>
    <mergeCell ref="B32:F32"/>
    <mergeCell ref="B30:F30"/>
    <mergeCell ref="B3:F3"/>
  </mergeCells>
  <pageMargins left="1.07" right="0.24" top="0.3" bottom="0.17" header="0.16" footer="0.3"/>
  <pageSetup scale="75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2018 (2)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2019-01-23T11:50:48Z</cp:lastPrinted>
  <dcterms:created xsi:type="dcterms:W3CDTF">2018-11-12T04:35:55Z</dcterms:created>
  <dcterms:modified xsi:type="dcterms:W3CDTF">2019-01-23T11:51:11Z</dcterms:modified>
</cp:coreProperties>
</file>