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.chupp\Downloads\"/>
    </mc:Choice>
  </mc:AlternateContent>
  <xr:revisionPtr revIDLastSave="0" documentId="13_ncr:1_{152008BB-EE07-4AEE-B453-8FBD453B149D}" xr6:coauthVersionLast="47" xr6:coauthVersionMax="47" xr10:uidLastSave="{00000000-0000-0000-0000-000000000000}"/>
  <bookViews>
    <workbookView xWindow="-120" yWindow="-120" windowWidth="29040" windowHeight="15840" xr2:uid="{87F8A5DD-1827-40DF-B1BB-8050EDDC12DF}"/>
  </bookViews>
  <sheets>
    <sheet name="Assessment" sheetId="11" r:id="rId1"/>
    <sheet name="Charts" sheetId="35" r:id="rId2"/>
    <sheet name="Tables" sheetId="6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P3" i="6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C55" i="11" l="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5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M141" i="11" s="1" a="1"/>
  <c r="C140" i="11"/>
  <c r="M140" i="11" s="1" a="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4" i="11"/>
  <c r="C53" i="11"/>
  <c r="C52" i="11"/>
  <c r="C51" i="11"/>
  <c r="C50" i="11"/>
  <c r="C49" i="11"/>
  <c r="C48" i="11"/>
  <c r="C47" i="11"/>
  <c r="C186" i="11"/>
  <c r="C184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M10" i="11" s="1" a="1"/>
  <c r="M10" i="11" s="1"/>
  <c r="C9" i="11"/>
  <c r="C8" i="11"/>
  <c r="C7" i="11"/>
  <c r="C6" i="11"/>
  <c r="C5" i="11"/>
  <c r="C4" i="11"/>
  <c r="C3" i="11"/>
  <c r="Q150" i="11" a="1"/>
  <c r="U153" i="11" a="1"/>
  <c r="M126" i="11" a="1"/>
  <c r="U108" i="11" a="1"/>
  <c r="U53" i="11" a="1"/>
  <c r="U74" i="11" a="1"/>
  <c r="Y216" i="11" a="1"/>
  <c r="M196" i="11" a="1"/>
  <c r="Q85" i="11" a="1"/>
  <c r="Q185" i="11" a="1"/>
  <c r="U32" i="11" a="1"/>
  <c r="U131" i="11" a="1"/>
  <c r="Q118" i="11" a="1"/>
  <c r="Y144" i="11" a="1"/>
  <c r="M123" i="11" a="1"/>
  <c r="U76" i="11" a="1"/>
  <c r="Y25" i="11" a="1"/>
  <c r="M108" i="11" a="1"/>
  <c r="U141" i="11" a="1"/>
  <c r="M210" i="11" a="1"/>
  <c r="Q186" i="11" a="1"/>
  <c r="Q190" i="11" a="1"/>
  <c r="M182" i="11" a="1"/>
  <c r="Q131" i="11" a="1"/>
  <c r="Y89" i="11" a="1"/>
  <c r="Q18" i="11" a="1"/>
  <c r="U138" i="11" a="1"/>
  <c r="Y120" i="11" a="1"/>
  <c r="M133" i="11" a="1"/>
  <c r="Q122" i="11" a="1"/>
  <c r="Y125" i="11" a="1"/>
  <c r="Q127" i="11" a="1"/>
  <c r="Y193" i="11" a="1"/>
  <c r="U214" i="11" a="1"/>
  <c r="Y71" i="11" a="1"/>
  <c r="Y188" i="11" a="1"/>
  <c r="Y202" i="11" a="1"/>
  <c r="M155" i="11" a="1"/>
  <c r="Q107" i="11" a="1"/>
  <c r="M60" i="11" a="1"/>
  <c r="U28" i="11" a="1"/>
  <c r="Y56" i="11" a="1"/>
  <c r="U26" i="11" a="1"/>
  <c r="U86" i="11" a="1"/>
  <c r="U73" i="11" a="1"/>
  <c r="M119" i="11" a="1"/>
  <c r="U139" i="11" a="1"/>
  <c r="Y181" i="11" a="1"/>
  <c r="Y194" i="11" a="1"/>
  <c r="Q134" i="11" a="1"/>
  <c r="M190" i="11" a="1"/>
  <c r="Q210" i="11" a="1"/>
  <c r="Y24" i="11" a="1"/>
  <c r="U134" i="11" a="1"/>
  <c r="Q123" i="11" a="1"/>
  <c r="U87" i="11" a="1"/>
  <c r="M94" i="11" a="1"/>
  <c r="Y111" i="11" a="1"/>
  <c r="Y62" i="11" a="1"/>
  <c r="U96" i="11" a="1"/>
  <c r="Y170" i="11" a="1"/>
  <c r="Q55" i="11" a="1"/>
  <c r="M95" i="11" a="1"/>
  <c r="U173" i="11" a="1"/>
  <c r="M79" i="11" a="1"/>
  <c r="U35" i="11" a="1"/>
  <c r="Y18" i="11" a="1"/>
  <c r="Q89" i="11" a="1"/>
  <c r="M161" i="11" a="1"/>
  <c r="Y116" i="11" a="1"/>
  <c r="Y35" i="11" a="1"/>
  <c r="U22" i="11" a="1"/>
  <c r="U203" i="11" a="1"/>
  <c r="M47" i="11" a="1"/>
  <c r="Q197" i="11" a="1"/>
  <c r="Q92" i="11" a="1"/>
  <c r="U90" i="11" a="1"/>
  <c r="U55" i="11" a="1"/>
  <c r="M154" i="11" a="1"/>
  <c r="Y173" i="11" a="1"/>
  <c r="U174" i="11" a="1"/>
  <c r="Y177" i="11" a="1"/>
  <c r="M153" i="11" a="1"/>
  <c r="M209" i="11" a="1"/>
  <c r="Q162" i="11" a="1"/>
  <c r="Q165" i="11" a="1"/>
  <c r="Q148" i="11" a="1"/>
  <c r="Y28" i="11" a="1"/>
  <c r="M142" i="11" a="1"/>
  <c r="U210" i="11" a="1"/>
  <c r="Y76" i="11" a="1"/>
  <c r="Q216" i="11" a="1"/>
  <c r="U79" i="11" a="1"/>
  <c r="U94" i="11" a="1"/>
  <c r="M52" i="11" a="1"/>
  <c r="M164" i="11" a="1"/>
  <c r="M204" i="11" a="1"/>
  <c r="Y171" i="11" a="1"/>
  <c r="U157" i="11" a="1"/>
  <c r="U145" i="11" a="1"/>
  <c r="M174" i="11" a="1"/>
  <c r="Q5" i="11" a="1"/>
  <c r="M73" i="11" a="1"/>
  <c r="U77" i="11" a="1"/>
  <c r="Q45" i="11" a="1"/>
  <c r="Y212" i="11" a="1"/>
  <c r="M138" i="11" a="1"/>
  <c r="Q27" i="11" a="1"/>
  <c r="Y65" i="11" a="1"/>
  <c r="M194" i="11" a="1"/>
  <c r="Y174" i="11" a="1"/>
  <c r="Q182" i="11" a="1"/>
  <c r="M211" i="11" a="1"/>
  <c r="Y127" i="11" a="1"/>
  <c r="Q39" i="11" a="1"/>
  <c r="Q76" i="11" a="1"/>
  <c r="Y140" i="11" a="1"/>
  <c r="Q64" i="11" a="1"/>
  <c r="M6" i="11" a="1"/>
  <c r="Y165" i="11" a="1"/>
  <c r="M214" i="11" a="1"/>
  <c r="U95" i="11" a="1"/>
  <c r="U31" i="11" a="1"/>
  <c r="M9" i="11" a="1"/>
  <c r="U171" i="11" a="1"/>
  <c r="Q105" i="11" a="1"/>
  <c r="M149" i="11" a="1"/>
  <c r="Q44" i="11" a="1"/>
  <c r="Q47" i="11" a="1"/>
  <c r="U6" i="11" a="1"/>
  <c r="U109" i="11" a="1"/>
  <c r="Y149" i="11" a="1"/>
  <c r="U126" i="11" a="1"/>
  <c r="M162" i="11" a="1"/>
  <c r="Y100" i="11" a="1"/>
  <c r="Y10" i="11" a="1"/>
  <c r="M24" i="11" a="1"/>
  <c r="U199" i="11" a="1"/>
  <c r="M25" i="11" a="1"/>
  <c r="U66" i="11" a="1"/>
  <c r="U167" i="11" a="1"/>
  <c r="Y66" i="11" a="1"/>
  <c r="Q31" i="11" a="1"/>
  <c r="U206" i="11" a="1"/>
  <c r="Q154" i="11" a="1"/>
  <c r="Q193" i="11" a="1"/>
  <c r="Q21" i="11" a="1"/>
  <c r="Q97" i="11" a="1"/>
  <c r="M88" i="11" a="1"/>
  <c r="Y215" i="11" a="1"/>
  <c r="U147" i="11" a="1"/>
  <c r="U185" i="11" a="1"/>
  <c r="Q208" i="11" a="1"/>
  <c r="M157" i="11" a="1"/>
  <c r="U85" i="11" a="1"/>
  <c r="M106" i="11" a="1"/>
  <c r="Y44" i="11" a="1"/>
  <c r="Y162" i="11" a="1"/>
  <c r="Q79" i="11" a="1"/>
  <c r="Y179" i="11" a="1"/>
  <c r="Q119" i="11" a="1"/>
  <c r="M150" i="11" a="1"/>
  <c r="Y101" i="11" a="1"/>
  <c r="U169" i="11" a="1"/>
  <c r="M5" i="11" a="1"/>
  <c r="U92" i="11" a="1"/>
  <c r="M188" i="11" a="1"/>
  <c r="M167" i="11" a="1"/>
  <c r="Y49" i="11" a="1"/>
  <c r="U120" i="11" a="1"/>
  <c r="U69" i="11" a="1"/>
  <c r="Q62" i="11" a="1"/>
  <c r="Q34" i="11" a="1"/>
  <c r="M191" i="11" a="1"/>
  <c r="Q91" i="11" a="1"/>
  <c r="Q69" i="11" a="1"/>
  <c r="U152" i="11" a="1"/>
  <c r="Y118" i="11" a="1"/>
  <c r="M34" i="11" a="1"/>
  <c r="Y198" i="11" a="1"/>
  <c r="U211" i="11" a="1"/>
  <c r="M168" i="11" a="1"/>
  <c r="U44" i="11" a="1"/>
  <c r="U5" i="11" a="1"/>
  <c r="U78" i="11" a="1"/>
  <c r="Y211" i="11" a="1"/>
  <c r="Y32" i="11" a="1"/>
  <c r="Y67" i="11" a="1"/>
  <c r="Q160" i="11" a="1"/>
  <c r="M103" i="11" a="1"/>
  <c r="U117" i="11" a="1"/>
  <c r="M208" i="11" a="1"/>
  <c r="U127" i="11" a="1"/>
  <c r="Q110" i="11" a="1"/>
  <c r="M98" i="11" a="1"/>
  <c r="Q164" i="11" a="1"/>
  <c r="Q172" i="11" a="1"/>
  <c r="U112" i="11" a="1"/>
  <c r="M63" i="11" a="1"/>
  <c r="U142" i="11" a="1"/>
  <c r="U149" i="11" a="1"/>
  <c r="M144" i="11" a="1"/>
  <c r="Y34" i="11" a="1"/>
  <c r="M205" i="11" a="1"/>
  <c r="Y55" i="11" a="1"/>
  <c r="M31" i="11" a="1"/>
  <c r="Q100" i="11" a="1"/>
  <c r="Q138" i="11" a="1"/>
  <c r="Y14" i="11" a="1"/>
  <c r="Q86" i="11" a="1"/>
  <c r="Q65" i="11" a="1"/>
  <c r="U122" i="11" a="1"/>
  <c r="Q14" i="11" a="1"/>
  <c r="M145" i="11" a="1"/>
  <c r="M215" i="11" a="1"/>
  <c r="Q101" i="11" a="1"/>
  <c r="Q189" i="11" a="1"/>
  <c r="Y157" i="11" a="1"/>
  <c r="Y148" i="11" a="1"/>
  <c r="M21" i="11" a="1"/>
  <c r="Y87" i="11" a="1"/>
  <c r="Q145" i="11" a="1"/>
  <c r="Q178" i="11" a="1"/>
  <c r="M28" i="11" a="1"/>
  <c r="U176" i="11" a="1"/>
  <c r="U192" i="11" a="1"/>
  <c r="Y21" i="11" a="1"/>
  <c r="U45" i="11" a="1"/>
  <c r="U191" i="11" a="1"/>
  <c r="Y139" i="11" a="1"/>
  <c r="Q108" i="11" a="1"/>
  <c r="U170" i="11" a="1"/>
  <c r="Q30" i="11" a="1"/>
  <c r="U110" i="11" a="1"/>
  <c r="Q109" i="11" a="1"/>
  <c r="U154" i="11" a="1"/>
  <c r="Y178" i="11" a="1"/>
  <c r="U165" i="11" a="1"/>
  <c r="Q99" i="11" a="1"/>
  <c r="Q152" i="11" a="1"/>
  <c r="Q53" i="11" a="1"/>
  <c r="Y160" i="11" a="1"/>
  <c r="U99" i="11" a="1"/>
  <c r="Q48" i="11" a="1"/>
  <c r="M216" i="11" a="1"/>
  <c r="Y45" i="11" a="1"/>
  <c r="M80" i="11" a="1"/>
  <c r="U63" i="11" a="1"/>
  <c r="M147" i="11" a="1"/>
  <c r="Q93" i="11" a="1"/>
  <c r="M27" i="11" a="1"/>
  <c r="Q88" i="11" a="1"/>
  <c r="U100" i="11" a="1"/>
  <c r="U129" i="11" a="1"/>
  <c r="M111" i="11" a="1"/>
  <c r="Q28" i="11" a="1"/>
  <c r="Y38" i="11" a="1"/>
  <c r="Y11" i="11" a="1"/>
  <c r="U40" i="11" a="1"/>
  <c r="M179" i="11" a="1"/>
  <c r="Y109" i="11" a="1"/>
  <c r="Q202" i="11" a="1"/>
  <c r="Q137" i="11" a="1"/>
  <c r="M13" i="11" a="1"/>
  <c r="Y110" i="11" a="1"/>
  <c r="Y105" i="11" a="1"/>
  <c r="M122" i="11" a="1"/>
  <c r="Y13" i="11" a="1"/>
  <c r="U197" i="11" a="1"/>
  <c r="Y27" i="11" a="1"/>
  <c r="Q158" i="11" a="1"/>
  <c r="M93" i="11" a="1"/>
  <c r="U30" i="11" a="1"/>
  <c r="M7" i="11" a="1"/>
  <c r="M160" i="11" a="1"/>
  <c r="Q198" i="11" a="1"/>
  <c r="Q51" i="11" a="1"/>
  <c r="U43" i="11" a="1"/>
  <c r="Q25" i="11" a="1"/>
  <c r="Y106" i="11" a="1"/>
  <c r="U101" i="11" a="1"/>
  <c r="M56" i="11" a="1"/>
  <c r="U143" i="11" a="1"/>
  <c r="Q156" i="11" a="1"/>
  <c r="Y166" i="11" a="1"/>
  <c r="U162" i="11" a="1"/>
  <c r="U144" i="11" a="1"/>
  <c r="M170" i="11" a="1"/>
  <c r="M67" i="11" a="1"/>
  <c r="M185" i="11" a="1"/>
  <c r="M37" i="11" a="1"/>
  <c r="Q155" i="11" a="1"/>
  <c r="Y107" i="11" a="1"/>
  <c r="Y60" i="11" a="1"/>
  <c r="Q74" i="11" a="1"/>
  <c r="Q142" i="11" a="1"/>
  <c r="M152" i="11" a="1"/>
  <c r="Y51" i="11" a="1"/>
  <c r="U161" i="11" a="1"/>
  <c r="M64" i="11" a="1"/>
  <c r="Q7" i="11" a="1"/>
  <c r="Q24" i="11" a="1"/>
  <c r="Q38" i="11" a="1"/>
  <c r="M187" i="11" a="1"/>
  <c r="U168" i="11" a="1"/>
  <c r="Y164" i="11" a="1"/>
  <c r="Y153" i="11" a="1"/>
  <c r="M186" i="11" a="1"/>
  <c r="U91" i="11" a="1"/>
  <c r="Y117" i="11" a="1"/>
  <c r="Y43" i="11" a="1"/>
  <c r="Y103" i="11" a="1"/>
  <c r="M110" i="11" a="1"/>
  <c r="Q125" i="11" a="1"/>
  <c r="M45" i="11" a="1"/>
  <c r="Q10" i="11" a="1"/>
  <c r="Q11" i="11" a="1"/>
  <c r="M197" i="11" a="1"/>
  <c r="Y137" i="11" a="1"/>
  <c r="M99" i="11" a="1"/>
  <c r="Y154" i="11" a="1"/>
  <c r="Q9" i="11" a="1"/>
  <c r="M82" i="11" a="1"/>
  <c r="U38" i="11" a="1"/>
  <c r="U187" i="11" a="1"/>
  <c r="M202" i="11" a="1"/>
  <c r="Q184" i="11" a="1"/>
  <c r="M40" i="11" a="1"/>
  <c r="U106" i="11" a="1"/>
  <c r="U39" i="11" a="1"/>
  <c r="U116" i="11" a="1"/>
  <c r="Y147" i="11" a="1"/>
  <c r="Q13" i="11" a="1"/>
  <c r="U209" i="11" a="1"/>
  <c r="M173" i="11" a="1"/>
  <c r="Q117" i="11" a="1"/>
  <c r="Y203" i="11" a="1"/>
  <c r="M59" i="11" a="1"/>
  <c r="Y156" i="11" a="1"/>
  <c r="M48" i="11" a="1"/>
  <c r="Y99" i="11" a="1"/>
  <c r="U48" i="11" a="1"/>
  <c r="Q133" i="11" a="1"/>
  <c r="Y131" i="11" a="1"/>
  <c r="M175" i="11" a="1"/>
  <c r="U194" i="11" a="1"/>
  <c r="U159" i="11" a="1"/>
  <c r="Y159" i="11" a="1"/>
  <c r="Y205" i="11" a="1"/>
  <c r="Y73" i="11" a="1"/>
  <c r="M184" i="11" a="1"/>
  <c r="U181" i="11" a="1"/>
  <c r="Q90" i="11" a="1"/>
  <c r="Q120" i="11" a="1"/>
  <c r="Y182" i="11" a="1"/>
  <c r="Q49" i="11" a="1"/>
  <c r="Y183" i="11" a="1"/>
  <c r="Q181" i="11" a="1"/>
  <c r="Y134" i="11" a="1"/>
  <c r="U82" i="11" a="1"/>
  <c r="Q77" i="11" a="1"/>
  <c r="M89" i="11" a="1"/>
  <c r="Q95" i="11" a="1"/>
  <c r="Y108" i="11" a="1"/>
  <c r="Q94" i="11" a="1"/>
  <c r="Q130" i="11" a="1"/>
  <c r="Q80" i="11" a="1"/>
  <c r="M125" i="11" a="1"/>
  <c r="U20" i="11" a="1"/>
  <c r="U52" i="11" a="1"/>
  <c r="U183" i="11" a="1"/>
  <c r="Q177" i="11" a="1"/>
  <c r="Q167" i="11" a="1"/>
  <c r="Y20" i="11" a="1"/>
  <c r="Q192" i="11" a="1"/>
  <c r="M203" i="11" a="1"/>
  <c r="Y22" i="11" a="1"/>
  <c r="U97" i="11" a="1"/>
  <c r="M137" i="11" a="1"/>
  <c r="U123" i="11" a="1"/>
  <c r="M44" i="11" a="1"/>
  <c r="U130" i="11" a="1"/>
  <c r="U80" i="11" a="1"/>
  <c r="Y95" i="11" a="1"/>
  <c r="Y210" i="11" a="1"/>
  <c r="Q206" i="11" a="1"/>
  <c r="Q169" i="11" a="1"/>
  <c r="M105" i="11" a="1"/>
  <c r="Q153" i="11" a="1"/>
  <c r="M62" i="11" a="1"/>
  <c r="Q170" i="11" a="1"/>
  <c r="U64" i="11" a="1"/>
  <c r="M18" i="11" a="1"/>
  <c r="Y77" i="11" a="1"/>
  <c r="Q187" i="11" a="1"/>
  <c r="Y186" i="11" a="1"/>
  <c r="U70" i="11" a="1"/>
  <c r="Y79" i="11" a="1"/>
  <c r="U37" i="11" a="1"/>
  <c r="M14" i="11" a="1"/>
  <c r="U115" i="11" a="1"/>
  <c r="Q149" i="11" a="1"/>
  <c r="Q40" i="11" a="1"/>
  <c r="U25" i="11" a="1"/>
  <c r="U114" i="11" a="1"/>
  <c r="U88" i="11" a="1"/>
  <c r="Y126" i="11" a="1"/>
  <c r="M165" i="11" a="1"/>
  <c r="Y115" i="11" a="1"/>
  <c r="Q144" i="11" a="1"/>
  <c r="M69" i="11" a="1"/>
  <c r="U59" i="11" a="1"/>
  <c r="M107" i="11" a="1"/>
  <c r="M172" i="11" a="1"/>
  <c r="Y63" i="11" a="1"/>
  <c r="M116" i="11" a="1"/>
  <c r="M178" i="11" a="1"/>
  <c r="U125" i="11" a="1"/>
  <c r="Q102" i="11" a="1"/>
  <c r="M120" i="11" a="1"/>
  <c r="U21" i="11" a="1"/>
  <c r="U160" i="11" a="1"/>
  <c r="M112" i="11" a="1"/>
  <c r="Q173" i="11" a="1"/>
  <c r="Q199" i="11" a="1"/>
  <c r="Q35" i="11" a="1"/>
  <c r="Q87" i="11" a="1"/>
  <c r="Y199" i="11" a="1"/>
  <c r="U24" i="11" a="1"/>
  <c r="Y197" i="11" a="1"/>
  <c r="Y119" i="11" a="1"/>
  <c r="Y80" i="11" a="1"/>
  <c r="U51" i="11" a="1"/>
  <c r="Y168" i="11" a="1"/>
  <c r="Y150" i="11" a="1"/>
  <c r="M97" i="11" a="1"/>
  <c r="Q147" i="11" a="1"/>
  <c r="U202" i="11" a="1"/>
  <c r="M70" i="11" a="1"/>
  <c r="Y123" i="11" a="1"/>
  <c r="M169" i="11" a="1"/>
  <c r="Y130" i="11" a="1"/>
  <c r="U184" i="11" a="1"/>
  <c r="M77" i="11" a="1"/>
  <c r="M199" i="11" a="1"/>
  <c r="Q66" i="11" a="1"/>
  <c r="Q126" i="11" a="1"/>
  <c r="Q129" i="11" a="1"/>
  <c r="M35" i="11" a="1"/>
  <c r="Q60" i="11" a="1"/>
  <c r="U156" i="11" a="1"/>
  <c r="Q43" i="11" a="1"/>
  <c r="U182" i="11" a="1"/>
  <c r="M127" i="11" a="1"/>
  <c r="Y69" i="11" a="1"/>
  <c r="M176" i="11" a="1"/>
  <c r="M131" i="11" a="1"/>
  <c r="U9" i="11" a="1"/>
  <c r="Q174" i="11" a="1"/>
  <c r="Y5" i="11" a="1"/>
  <c r="Y37" i="11" a="1"/>
  <c r="U13" i="11" a="1"/>
  <c r="Y78" i="11" a="1"/>
  <c r="Y122" i="11" a="1"/>
  <c r="Y192" i="11" a="1"/>
  <c r="M55" i="11" a="1"/>
  <c r="U198" i="11" a="1"/>
  <c r="Q211" i="11" a="1"/>
  <c r="Q32" i="11" a="1"/>
  <c r="Y70" i="11" a="1"/>
  <c r="U204" i="11" a="1"/>
  <c r="U49" i="11" a="1"/>
  <c r="M171" i="11" a="1"/>
  <c r="Y143" i="11" a="1"/>
  <c r="Y167" i="11" a="1"/>
  <c r="M129" i="11" a="1"/>
  <c r="Q143" i="11" a="1"/>
  <c r="Q78" i="11" a="1"/>
  <c r="Q26" i="11" a="1"/>
  <c r="Q188" i="11" a="1"/>
  <c r="U56" i="11" a="1"/>
  <c r="M113" i="11" a="1"/>
  <c r="Q6" i="11" a="1"/>
  <c r="M109" i="11" a="1"/>
  <c r="Q168" i="11" a="1"/>
  <c r="U189" i="11" a="1"/>
  <c r="Y48" i="11" a="1"/>
  <c r="M92" i="11" a="1"/>
  <c r="Y82" i="11" a="1"/>
  <c r="Q71" i="11" a="1"/>
  <c r="M192" i="11" a="1"/>
  <c r="U148" i="11" a="1"/>
  <c r="U113" i="11" a="1"/>
  <c r="M159" i="11" a="1"/>
  <c r="Q140" i="11" a="1"/>
  <c r="M100" i="11" a="1"/>
  <c r="Q67" i="11" a="1"/>
  <c r="M206" i="11" a="1"/>
  <c r="M91" i="11" a="1"/>
  <c r="Q166" i="11" a="1"/>
  <c r="U137" i="11" a="1"/>
  <c r="U67" i="11" a="1"/>
  <c r="Q215" i="11" a="1"/>
  <c r="U93" i="11" a="1"/>
  <c r="U27" i="11" a="1"/>
  <c r="Y102" i="11" a="1"/>
  <c r="Y169" i="11" a="1"/>
  <c r="Q171" i="11" a="1"/>
  <c r="Y113" i="11" a="1"/>
  <c r="M166" i="11" a="1"/>
  <c r="U140" i="11" a="1"/>
  <c r="Q112" i="11" a="1"/>
  <c r="Y91" i="11" a="1"/>
  <c r="Q194" i="11" a="1"/>
  <c r="Y196" i="11" a="1"/>
  <c r="Q159" i="11" a="1"/>
  <c r="U150" i="11" a="1"/>
  <c r="M193" i="11" a="1"/>
  <c r="Y90" i="11" a="1"/>
  <c r="M66" i="11" a="1"/>
  <c r="Y172" i="11" a="1"/>
  <c r="U118" i="11" a="1"/>
  <c r="M177" i="11" a="1"/>
  <c r="M51" i="11" a="1"/>
  <c r="Y184" i="11" a="1"/>
  <c r="U105" i="11" a="1"/>
  <c r="Y209" i="11" a="1"/>
  <c r="Q161" i="11" a="1"/>
  <c r="Y31" i="11" a="1"/>
  <c r="Y40" i="11" a="1"/>
  <c r="U89" i="11" a="1"/>
  <c r="Y86" i="11" a="1"/>
  <c r="Q96" i="11" a="1"/>
  <c r="M130" i="11" a="1"/>
  <c r="U107" i="11" a="1"/>
  <c r="M65" i="11" a="1"/>
  <c r="M148" i="11" a="1"/>
  <c r="M102" i="11" a="1"/>
  <c r="Q176" i="11" a="1"/>
  <c r="M85" i="11" a="1"/>
  <c r="M96" i="11" a="1"/>
  <c r="M76" i="11" a="1"/>
  <c r="M158" i="11" a="1"/>
  <c r="U178" i="11" a="1"/>
  <c r="M43" i="11" a="1"/>
  <c r="U164" i="11" a="1"/>
  <c r="U71" i="11" a="1"/>
  <c r="M86" i="11" a="1"/>
  <c r="Q205" i="11" a="1"/>
  <c r="M74" i="11" a="1"/>
  <c r="Q141" i="11" a="1"/>
  <c r="Y74" i="11" a="1"/>
  <c r="Y52" i="11" a="1"/>
  <c r="U212" i="11" a="1"/>
  <c r="Q191" i="11" a="1"/>
  <c r="U119" i="11" a="1"/>
  <c r="M115" i="11" a="1"/>
  <c r="U175" i="11" a="1"/>
  <c r="U34" i="11" a="1"/>
  <c r="Y47" i="11" a="1"/>
  <c r="Q63" i="11" a="1"/>
  <c r="Y208" i="11" a="1"/>
  <c r="Q56" i="11" a="1"/>
  <c r="Q175" i="11" a="1"/>
  <c r="Y133" i="11" a="1"/>
  <c r="U177" i="11" a="1"/>
  <c r="U14" i="11" a="1"/>
  <c r="Y6" i="11" a="1"/>
  <c r="Y94" i="11" a="1"/>
  <c r="Y114" i="11" a="1"/>
  <c r="Y152" i="11" a="1"/>
  <c r="Y17" i="11" a="1"/>
  <c r="Q116" i="11" a="1"/>
  <c r="M181" i="11" a="1"/>
  <c r="Y88" i="11" a="1"/>
  <c r="Y175" i="11" a="1"/>
  <c r="Y96" i="11" a="1"/>
  <c r="Q106" i="11" a="1"/>
  <c r="U98" i="11" a="1"/>
  <c r="Y187" i="11" a="1"/>
  <c r="Q179" i="11" a="1"/>
  <c r="Y155" i="11" a="1"/>
  <c r="U188" i="11" a="1"/>
  <c r="M22" i="11" a="1"/>
  <c r="U7" i="11" a="1"/>
  <c r="Q214" i="11" a="1"/>
  <c r="M90" i="11" a="1"/>
  <c r="Q37" i="11" a="1"/>
  <c r="Y112" i="11" a="1"/>
  <c r="U102" i="11" a="1"/>
  <c r="M30" i="11" a="1"/>
  <c r="U196" i="11" a="1"/>
  <c r="Y190" i="11" a="1"/>
  <c r="Q114" i="11" a="1"/>
  <c r="Y39" i="11" a="1"/>
  <c r="Y98" i="11" a="1"/>
  <c r="M114" i="11" a="1"/>
  <c r="Q73" i="11" a="1"/>
  <c r="M156" i="11" a="1"/>
  <c r="U190" i="11" a="1"/>
  <c r="M134" i="11" a="1"/>
  <c r="M87" i="11" a="1"/>
  <c r="U158" i="11" a="1"/>
  <c r="U60" i="11" a="1"/>
  <c r="Q22" i="11" a="1"/>
  <c r="U215" i="11" a="1"/>
  <c r="U103" i="11" a="1"/>
  <c r="Q17" i="11" a="1"/>
  <c r="Q196" i="11" a="1"/>
  <c r="U65" i="11" a="1"/>
  <c r="M101" i="11" a="1"/>
  <c r="U155" i="11" a="1"/>
  <c r="Q111" i="11" a="1"/>
  <c r="Y214" i="11" a="1"/>
  <c r="M118" i="11" a="1"/>
  <c r="Y9" i="11" a="1"/>
  <c r="Q209" i="11" a="1"/>
  <c r="Q20" i="11" a="1"/>
  <c r="U205" i="11" a="1"/>
  <c r="U166" i="11" a="1"/>
  <c r="Y59" i="11" a="1"/>
  <c r="Y85" i="11" a="1"/>
  <c r="Y64" i="11" a="1"/>
  <c r="Y185" i="11" a="1"/>
  <c r="Y92" i="11" a="1"/>
  <c r="Q203" i="11" a="1"/>
  <c r="Q212" i="11" a="1"/>
  <c r="Q70" i="11" a="1"/>
  <c r="Y189" i="11" a="1"/>
  <c r="M71" i="11" a="1"/>
  <c r="Q59" i="11" a="1"/>
  <c r="Y145" i="11" a="1"/>
  <c r="M212" i="11" a="1"/>
  <c r="Y129" i="11" a="1"/>
  <c r="U133" i="11" a="1"/>
  <c r="M32" i="11" a="1"/>
  <c r="Q204" i="11" a="1"/>
  <c r="U47" i="11" a="1"/>
  <c r="M78" i="11" a="1"/>
  <c r="M198" i="11" a="1"/>
  <c r="Y206" i="11" a="1"/>
  <c r="Q115" i="11" a="1"/>
  <c r="U111" i="11" a="1"/>
  <c r="Q157" i="11" a="1"/>
  <c r="M117" i="11" a="1"/>
  <c r="Y204" i="11" a="1"/>
  <c r="Y176" i="11" a="1"/>
  <c r="U216" i="11" a="1"/>
  <c r="Y93" i="11" a="1"/>
  <c r="Y161" i="11" a="1"/>
  <c r="U172" i="11" a="1"/>
  <c r="Q52" i="11" a="1"/>
  <c r="Q183" i="11" a="1"/>
  <c r="Q113" i="11" a="1"/>
  <c r="Y97" i="11" a="1"/>
  <c r="U186" i="11" a="1"/>
  <c r="Y26" i="11" a="1"/>
  <c r="U193" i="11" a="1"/>
  <c r="Q82" i="11" a="1"/>
  <c r="Q139" i="11" a="1"/>
  <c r="M38" i="11" a="1"/>
  <c r="Y141" i="11" a="1"/>
  <c r="U62" i="11" a="1"/>
  <c r="M189" i="11" a="1"/>
  <c r="U208" i="11" a="1"/>
  <c r="Y53" i="11" a="1"/>
  <c r="Y7" i="11" a="1"/>
  <c r="Y138" i="11" a="1"/>
  <c r="M39" i="11" a="1"/>
  <c r="Y158" i="11" a="1"/>
  <c r="Y191" i="11" a="1"/>
  <c r="Q98" i="11" a="1"/>
  <c r="Y30" i="11" a="1"/>
  <c r="U179" i="11" a="1"/>
  <c r="U18" i="11" a="1"/>
  <c r="Q103" i="11" a="1"/>
  <c r="Y32" i="11" l="1"/>
  <c r="U32" i="11"/>
  <c r="Q32" i="11"/>
  <c r="Y186" i="11"/>
  <c r="U186" i="11"/>
  <c r="Q186" i="11"/>
  <c r="Y63" i="11"/>
  <c r="U63" i="11"/>
  <c r="Q63" i="11"/>
  <c r="Y79" i="11"/>
  <c r="U79" i="11"/>
  <c r="Q79" i="11"/>
  <c r="Y95" i="11"/>
  <c r="U95" i="11"/>
  <c r="Q95" i="11"/>
  <c r="Y111" i="11"/>
  <c r="U111" i="11"/>
  <c r="Q111" i="11"/>
  <c r="Y127" i="11"/>
  <c r="U127" i="11"/>
  <c r="Q127" i="11"/>
  <c r="Y143" i="11"/>
  <c r="U143" i="11"/>
  <c r="Q143" i="11"/>
  <c r="Y159" i="11"/>
  <c r="U159" i="11"/>
  <c r="Q159" i="11"/>
  <c r="Y175" i="11"/>
  <c r="U175" i="11"/>
  <c r="Q175" i="11"/>
  <c r="Y193" i="11"/>
  <c r="U193" i="11"/>
  <c r="Q193" i="11"/>
  <c r="Y17" i="11"/>
  <c r="Q17" i="11"/>
  <c r="Y47" i="11"/>
  <c r="U47" i="11"/>
  <c r="Q47" i="11"/>
  <c r="Y88" i="11"/>
  <c r="U88" i="11"/>
  <c r="Q88" i="11"/>
  <c r="Y120" i="11"/>
  <c r="U120" i="11"/>
  <c r="Q120" i="11"/>
  <c r="Y152" i="11"/>
  <c r="U152" i="11"/>
  <c r="Q152" i="11"/>
  <c r="Y168" i="11"/>
  <c r="U168" i="11"/>
  <c r="Q168" i="11"/>
  <c r="Y185" i="11"/>
  <c r="U185" i="11"/>
  <c r="Q185" i="11"/>
  <c r="Y194" i="11"/>
  <c r="U194" i="11"/>
  <c r="Q194" i="11"/>
  <c r="Y210" i="11"/>
  <c r="U210" i="11"/>
  <c r="Q210" i="11"/>
  <c r="Y11" i="11"/>
  <c r="Q11" i="11"/>
  <c r="Y27" i="11"/>
  <c r="U27" i="11"/>
  <c r="Q27" i="11"/>
  <c r="Y35" i="11"/>
  <c r="U35" i="11"/>
  <c r="Q35" i="11"/>
  <c r="Y43" i="11"/>
  <c r="U43" i="11"/>
  <c r="Q43" i="11"/>
  <c r="Y49" i="11"/>
  <c r="U49" i="11"/>
  <c r="Q49" i="11"/>
  <c r="Y66" i="11"/>
  <c r="U66" i="11"/>
  <c r="Q66" i="11"/>
  <c r="Y74" i="11"/>
  <c r="U74" i="11"/>
  <c r="Q74" i="11"/>
  <c r="Y82" i="11"/>
  <c r="Y81" i="11" s="1" a="1"/>
  <c r="Y81" i="11" s="1"/>
  <c r="U82" i="11"/>
  <c r="U81" i="11" s="1" a="1"/>
  <c r="U81" i="11" s="1"/>
  <c r="Q82" i="11"/>
  <c r="Q81" i="11" s="1" a="1"/>
  <c r="Q81" i="11" s="1"/>
  <c r="Y90" i="11"/>
  <c r="U90" i="11"/>
  <c r="Q90" i="11"/>
  <c r="Y98" i="11"/>
  <c r="U98" i="11"/>
  <c r="Q98" i="11"/>
  <c r="Y106" i="11"/>
  <c r="U106" i="11"/>
  <c r="Q106" i="11"/>
  <c r="Y114" i="11"/>
  <c r="U114" i="11"/>
  <c r="Q114" i="11"/>
  <c r="Y122" i="11"/>
  <c r="U122" i="11"/>
  <c r="Q122" i="11"/>
  <c r="Y130" i="11"/>
  <c r="U130" i="11"/>
  <c r="Q130" i="11"/>
  <c r="Y138" i="11"/>
  <c r="U138" i="11"/>
  <c r="Q138" i="11"/>
  <c r="Y154" i="11"/>
  <c r="U154" i="11"/>
  <c r="Q154" i="11"/>
  <c r="Y162" i="11"/>
  <c r="U162" i="11"/>
  <c r="Q162" i="11"/>
  <c r="Y170" i="11"/>
  <c r="U170" i="11"/>
  <c r="Q170" i="11"/>
  <c r="Y178" i="11"/>
  <c r="U178" i="11"/>
  <c r="Q178" i="11"/>
  <c r="Y188" i="11"/>
  <c r="U188" i="11"/>
  <c r="Q188" i="11"/>
  <c r="Y196" i="11"/>
  <c r="U196" i="11"/>
  <c r="Q196" i="11"/>
  <c r="Y204" i="11"/>
  <c r="U204" i="11"/>
  <c r="Q204" i="11"/>
  <c r="Y212" i="11"/>
  <c r="U212" i="11"/>
  <c r="Q212" i="11"/>
  <c r="Y67" i="11"/>
  <c r="U67" i="11"/>
  <c r="Q67" i="11"/>
  <c r="Y99" i="11"/>
  <c r="U99" i="11"/>
  <c r="Q99" i="11"/>
  <c r="Y115" i="11"/>
  <c r="U115" i="11"/>
  <c r="Q115" i="11"/>
  <c r="Y131" i="11"/>
  <c r="U131" i="11"/>
  <c r="Q131" i="11"/>
  <c r="Y147" i="11"/>
  <c r="U147" i="11"/>
  <c r="Q147" i="11"/>
  <c r="Y155" i="11"/>
  <c r="U155" i="11"/>
  <c r="Q155" i="11"/>
  <c r="Y171" i="11"/>
  <c r="U171" i="11"/>
  <c r="Q171" i="11"/>
  <c r="Y189" i="11"/>
  <c r="U189" i="11"/>
  <c r="Q189" i="11"/>
  <c r="Y205" i="11"/>
  <c r="U205" i="11"/>
  <c r="Q205" i="11"/>
  <c r="Y5" i="11"/>
  <c r="U5" i="11"/>
  <c r="Q5" i="11"/>
  <c r="Y21" i="11"/>
  <c r="U21" i="11"/>
  <c r="Q21" i="11"/>
  <c r="Y37" i="11"/>
  <c r="U37" i="11"/>
  <c r="Q37" i="11"/>
  <c r="Y51" i="11"/>
  <c r="U51" i="11"/>
  <c r="Q51" i="11"/>
  <c r="Y100" i="11"/>
  <c r="U100" i="11"/>
  <c r="Q100" i="11"/>
  <c r="Y116" i="11"/>
  <c r="U116" i="11"/>
  <c r="Q116" i="11"/>
  <c r="Y148" i="11"/>
  <c r="U148" i="11"/>
  <c r="Q148" i="11"/>
  <c r="Y164" i="11"/>
  <c r="U164" i="11"/>
  <c r="Q164" i="11"/>
  <c r="Y198" i="11"/>
  <c r="U198" i="11"/>
  <c r="Q198" i="11"/>
  <c r="Y206" i="11"/>
  <c r="U206" i="11"/>
  <c r="Q206" i="11"/>
  <c r="Y6" i="11"/>
  <c r="U6" i="11"/>
  <c r="Q6" i="11"/>
  <c r="Y14" i="11"/>
  <c r="U14" i="11"/>
  <c r="Q14" i="11"/>
  <c r="Y22" i="11"/>
  <c r="U22" i="11"/>
  <c r="Q22" i="11"/>
  <c r="Y30" i="11"/>
  <c r="U30" i="11"/>
  <c r="Q30" i="11"/>
  <c r="Y38" i="11"/>
  <c r="U38" i="11"/>
  <c r="Q38" i="11"/>
  <c r="Y52" i="11"/>
  <c r="U52" i="11"/>
  <c r="Q52" i="11"/>
  <c r="Y69" i="11"/>
  <c r="U69" i="11"/>
  <c r="Q69" i="11"/>
  <c r="Y77" i="11"/>
  <c r="U77" i="11"/>
  <c r="Q77" i="11"/>
  <c r="Y85" i="11"/>
  <c r="U85" i="11"/>
  <c r="Q85" i="11"/>
  <c r="Y93" i="11"/>
  <c r="U93" i="11"/>
  <c r="Q93" i="11"/>
  <c r="Y101" i="11"/>
  <c r="U101" i="11"/>
  <c r="Q101" i="11"/>
  <c r="Y109" i="11"/>
  <c r="U109" i="11"/>
  <c r="Q109" i="11"/>
  <c r="Y117" i="11"/>
  <c r="U117" i="11"/>
  <c r="Q117" i="11"/>
  <c r="Y125" i="11"/>
  <c r="U125" i="11"/>
  <c r="Q125" i="11"/>
  <c r="Y133" i="11"/>
  <c r="U133" i="11"/>
  <c r="Q133" i="11"/>
  <c r="Y141" i="11"/>
  <c r="U141" i="11"/>
  <c r="Q141" i="11"/>
  <c r="Y149" i="11"/>
  <c r="U149" i="11"/>
  <c r="Q149" i="11"/>
  <c r="Y157" i="11"/>
  <c r="U157" i="11"/>
  <c r="Q157" i="11"/>
  <c r="Y165" i="11"/>
  <c r="U165" i="11"/>
  <c r="Q165" i="11"/>
  <c r="Y173" i="11"/>
  <c r="U173" i="11"/>
  <c r="Q173" i="11"/>
  <c r="Y181" i="11"/>
  <c r="U181" i="11"/>
  <c r="Q181" i="11"/>
  <c r="Y191" i="11"/>
  <c r="U191" i="11"/>
  <c r="Q191" i="11"/>
  <c r="Y199" i="11"/>
  <c r="U199" i="11"/>
  <c r="Q199" i="11"/>
  <c r="Y215" i="11"/>
  <c r="U215" i="11"/>
  <c r="Q215" i="11"/>
  <c r="Y20" i="11"/>
  <c r="U20" i="11"/>
  <c r="Q20" i="11"/>
  <c r="Y28" i="11"/>
  <c r="U28" i="11"/>
  <c r="Q28" i="11"/>
  <c r="Y44" i="11"/>
  <c r="U44" i="11"/>
  <c r="Q44" i="11"/>
  <c r="Y59" i="11"/>
  <c r="U59" i="11"/>
  <c r="Q59" i="11"/>
  <c r="Y91" i="11"/>
  <c r="U91" i="11"/>
  <c r="Q91" i="11"/>
  <c r="Y107" i="11"/>
  <c r="U107" i="11"/>
  <c r="Q107" i="11"/>
  <c r="Y123" i="11"/>
  <c r="U123" i="11"/>
  <c r="Q123" i="11"/>
  <c r="Y139" i="11"/>
  <c r="U139" i="11"/>
  <c r="Q139" i="11"/>
  <c r="Y179" i="11"/>
  <c r="U179" i="11"/>
  <c r="Q179" i="11"/>
  <c r="Y197" i="11"/>
  <c r="U197" i="11"/>
  <c r="Q197" i="11"/>
  <c r="Y13" i="11"/>
  <c r="U13" i="11"/>
  <c r="Q13" i="11"/>
  <c r="Y45" i="11"/>
  <c r="U45" i="11"/>
  <c r="Q45" i="11"/>
  <c r="Y60" i="11"/>
  <c r="U60" i="11"/>
  <c r="Q60" i="11"/>
  <c r="Y76" i="11"/>
  <c r="U76" i="11"/>
  <c r="Q76" i="11"/>
  <c r="Y92" i="11"/>
  <c r="U92" i="11"/>
  <c r="Q92" i="11"/>
  <c r="Y108" i="11"/>
  <c r="U108" i="11"/>
  <c r="Q108" i="11"/>
  <c r="Y140" i="11"/>
  <c r="U140" i="11"/>
  <c r="Q140" i="11"/>
  <c r="Y156" i="11"/>
  <c r="U156" i="11"/>
  <c r="Q156" i="11"/>
  <c r="Y172" i="11"/>
  <c r="U172" i="11"/>
  <c r="Q172" i="11"/>
  <c r="Y190" i="11"/>
  <c r="U190" i="11"/>
  <c r="Q190" i="11"/>
  <c r="Y214" i="11"/>
  <c r="U214" i="11"/>
  <c r="Q214" i="11"/>
  <c r="Y7" i="11"/>
  <c r="U7" i="11"/>
  <c r="Q7" i="11"/>
  <c r="Y31" i="11"/>
  <c r="U31" i="11"/>
  <c r="Q31" i="11"/>
  <c r="Y39" i="11"/>
  <c r="U39" i="11"/>
  <c r="Q39" i="11"/>
  <c r="Y184" i="11"/>
  <c r="U184" i="11"/>
  <c r="Q184" i="11"/>
  <c r="Y53" i="11"/>
  <c r="U53" i="11"/>
  <c r="Q53" i="11"/>
  <c r="Y62" i="11"/>
  <c r="U62" i="11"/>
  <c r="Q62" i="11"/>
  <c r="Y70" i="11"/>
  <c r="U70" i="11"/>
  <c r="Q70" i="11"/>
  <c r="Y78" i="11"/>
  <c r="U78" i="11"/>
  <c r="Q78" i="11"/>
  <c r="Y86" i="11"/>
  <c r="U86" i="11"/>
  <c r="Q86" i="11"/>
  <c r="Y94" i="11"/>
  <c r="U94" i="11"/>
  <c r="Q94" i="11"/>
  <c r="Y102" i="11"/>
  <c r="U102" i="11"/>
  <c r="Q102" i="11"/>
  <c r="Y110" i="11"/>
  <c r="U110" i="11"/>
  <c r="Q110" i="11"/>
  <c r="Y118" i="11"/>
  <c r="U118" i="11"/>
  <c r="Q118" i="11"/>
  <c r="Y126" i="11"/>
  <c r="U126" i="11"/>
  <c r="Q126" i="11"/>
  <c r="Y134" i="11"/>
  <c r="U134" i="11"/>
  <c r="Q134" i="11"/>
  <c r="U142" i="11"/>
  <c r="Q142" i="11"/>
  <c r="Y150" i="11"/>
  <c r="U150" i="11"/>
  <c r="Q150" i="11"/>
  <c r="Y158" i="11"/>
  <c r="U158" i="11"/>
  <c r="Q158" i="11"/>
  <c r="Y166" i="11"/>
  <c r="U166" i="11"/>
  <c r="Q166" i="11"/>
  <c r="Y174" i="11"/>
  <c r="U174" i="11"/>
  <c r="Q174" i="11"/>
  <c r="Y182" i="11"/>
  <c r="U182" i="11"/>
  <c r="Q182" i="11"/>
  <c r="Y192" i="11"/>
  <c r="U192" i="11"/>
  <c r="Q192" i="11"/>
  <c r="Y208" i="11"/>
  <c r="U208" i="11"/>
  <c r="Q208" i="11"/>
  <c r="Y216" i="11"/>
  <c r="U216" i="11"/>
  <c r="Q216" i="11"/>
  <c r="Y24" i="11"/>
  <c r="U24" i="11"/>
  <c r="Q24" i="11"/>
  <c r="Y40" i="11"/>
  <c r="U40" i="11"/>
  <c r="Q40" i="11"/>
  <c r="Y71" i="11"/>
  <c r="U71" i="11"/>
  <c r="Q71" i="11"/>
  <c r="Y87" i="11"/>
  <c r="U87" i="11"/>
  <c r="Q87" i="11"/>
  <c r="Y103" i="11"/>
  <c r="U103" i="11"/>
  <c r="Q103" i="11"/>
  <c r="Y119" i="11"/>
  <c r="U119" i="11"/>
  <c r="Q119" i="11"/>
  <c r="Y167" i="11"/>
  <c r="U167" i="11"/>
  <c r="Q167" i="11"/>
  <c r="Y183" i="11"/>
  <c r="U183" i="11"/>
  <c r="Q183" i="11"/>
  <c r="Y209" i="11"/>
  <c r="U209" i="11"/>
  <c r="Q209" i="11"/>
  <c r="Y55" i="11"/>
  <c r="U55" i="11"/>
  <c r="Q55" i="11"/>
  <c r="Y9" i="11"/>
  <c r="U9" i="11"/>
  <c r="Q9" i="11"/>
  <c r="Y25" i="11"/>
  <c r="U25" i="11"/>
  <c r="Q25" i="11"/>
  <c r="Y56" i="11"/>
  <c r="U56" i="11"/>
  <c r="Q56" i="11"/>
  <c r="Y64" i="11"/>
  <c r="U64" i="11"/>
  <c r="Q64" i="11"/>
  <c r="Y80" i="11"/>
  <c r="U80" i="11"/>
  <c r="Q80" i="11"/>
  <c r="Y96" i="11"/>
  <c r="U96" i="11"/>
  <c r="Q96" i="11"/>
  <c r="Y112" i="11"/>
  <c r="U112" i="11"/>
  <c r="Q112" i="11"/>
  <c r="Y144" i="11"/>
  <c r="U144" i="11"/>
  <c r="Q144" i="11"/>
  <c r="Y160" i="11"/>
  <c r="U160" i="11"/>
  <c r="Q160" i="11"/>
  <c r="Y176" i="11"/>
  <c r="U176" i="11"/>
  <c r="Q176" i="11"/>
  <c r="Y202" i="11"/>
  <c r="U202" i="11"/>
  <c r="Q202" i="11"/>
  <c r="Y10" i="11"/>
  <c r="Q10" i="11"/>
  <c r="Y18" i="11"/>
  <c r="U18" i="11"/>
  <c r="Q18" i="11"/>
  <c r="Y26" i="11"/>
  <c r="U26" i="11"/>
  <c r="Q26" i="11"/>
  <c r="Y34" i="11"/>
  <c r="U34" i="11"/>
  <c r="Q34" i="11"/>
  <c r="Y48" i="11"/>
  <c r="U48" i="11"/>
  <c r="Q48" i="11"/>
  <c r="Y65" i="11"/>
  <c r="U65" i="11"/>
  <c r="Q65" i="11"/>
  <c r="Y73" i="11"/>
  <c r="U73" i="11"/>
  <c r="Q73" i="11"/>
  <c r="Y89" i="11"/>
  <c r="U89" i="11"/>
  <c r="Q89" i="11"/>
  <c r="Y97" i="11"/>
  <c r="U97" i="11"/>
  <c r="Q97" i="11"/>
  <c r="Y105" i="11"/>
  <c r="U105" i="11"/>
  <c r="Q105" i="11"/>
  <c r="Y113" i="11"/>
  <c r="U113" i="11"/>
  <c r="Q113" i="11"/>
  <c r="Y129" i="11"/>
  <c r="U129" i="11"/>
  <c r="Q129" i="11"/>
  <c r="Y137" i="11"/>
  <c r="U137" i="11"/>
  <c r="Q137" i="11"/>
  <c r="Y145" i="11"/>
  <c r="U145" i="11"/>
  <c r="Q145" i="11"/>
  <c r="Y153" i="11"/>
  <c r="U153" i="11"/>
  <c r="Q153" i="11"/>
  <c r="Y161" i="11"/>
  <c r="U161" i="11"/>
  <c r="Q161" i="11"/>
  <c r="Y169" i="11"/>
  <c r="U169" i="11"/>
  <c r="Q169" i="11"/>
  <c r="Y177" i="11"/>
  <c r="U177" i="11"/>
  <c r="Q177" i="11"/>
  <c r="Y187" i="11"/>
  <c r="U187" i="11"/>
  <c r="Q187" i="11"/>
  <c r="Y203" i="11"/>
  <c r="U203" i="11"/>
  <c r="Q203" i="11"/>
  <c r="Y211" i="11"/>
  <c r="U211" i="11"/>
  <c r="Q211" i="11"/>
  <c r="Z32" i="11" a="1"/>
  <c r="Z32" i="11" s="1"/>
  <c r="V32" i="11" a="1"/>
  <c r="V32" i="11" s="1"/>
  <c r="R32" i="11" a="1"/>
  <c r="R32" i="11" s="1"/>
  <c r="V186" i="11" a="1"/>
  <c r="V186" i="11" s="1"/>
  <c r="Z186" i="11" a="1"/>
  <c r="Z186" i="11" s="1"/>
  <c r="R186" i="11" a="1"/>
  <c r="R186" i="11" s="1"/>
  <c r="R63" i="11" a="1"/>
  <c r="R63" i="11" s="1"/>
  <c r="Z63" i="11" a="1"/>
  <c r="Z63" i="11" s="1"/>
  <c r="V63" i="11" a="1"/>
  <c r="V63" i="11" s="1"/>
  <c r="R79" i="11" a="1"/>
  <c r="R79" i="11" s="1"/>
  <c r="Z79" i="11" a="1"/>
  <c r="Z79" i="11" s="1"/>
  <c r="V79" i="11" a="1"/>
  <c r="V79" i="11" s="1"/>
  <c r="Z95" i="11" a="1"/>
  <c r="Z95" i="11" s="1"/>
  <c r="V95" i="11" a="1"/>
  <c r="V95" i="11" s="1"/>
  <c r="R95" i="11" a="1"/>
  <c r="R95" i="11" s="1"/>
  <c r="V111" i="11" a="1"/>
  <c r="V111" i="11" s="1"/>
  <c r="Z111" i="11" a="1"/>
  <c r="Z111" i="11" s="1"/>
  <c r="R111" i="11" a="1"/>
  <c r="R111" i="11" s="1"/>
  <c r="R127" i="11" a="1"/>
  <c r="R127" i="11" s="1"/>
  <c r="V127" i="11" a="1"/>
  <c r="V127" i="11" s="1"/>
  <c r="Z127" i="11" a="1"/>
  <c r="Z127" i="11" s="1"/>
  <c r="M143" i="11" a="1"/>
  <c r="M143" i="11" s="1"/>
  <c r="Z143" i="11" a="1"/>
  <c r="Z143" i="11" s="1"/>
  <c r="R143" i="11" a="1"/>
  <c r="R143" i="11" s="1"/>
  <c r="V143" i="11" a="1"/>
  <c r="V143" i="11" s="1"/>
  <c r="V159" i="11" a="1"/>
  <c r="V159" i="11" s="1"/>
  <c r="Z159" i="11" a="1"/>
  <c r="Z159" i="11" s="1"/>
  <c r="R159" i="11" a="1"/>
  <c r="R159" i="11" s="1"/>
  <c r="R175" i="11" a="1"/>
  <c r="R175" i="11" s="1"/>
  <c r="V175" i="11" a="1"/>
  <c r="V175" i="11" s="1"/>
  <c r="Z175" i="11" a="1"/>
  <c r="Z175" i="11" s="1"/>
  <c r="V193" i="11" a="1"/>
  <c r="V193" i="11" s="1"/>
  <c r="Z193" i="11" a="1"/>
  <c r="Z193" i="11" s="1"/>
  <c r="R193" i="11" a="1"/>
  <c r="R193" i="11" s="1"/>
  <c r="U17" i="11" a="1"/>
  <c r="U17" i="11" s="1"/>
  <c r="R17" i="11" a="1"/>
  <c r="R17" i="11" s="1"/>
  <c r="V17" i="11" a="1"/>
  <c r="V17" i="11" s="1"/>
  <c r="Z17" i="11" a="1"/>
  <c r="Z17" i="11" s="1"/>
  <c r="R47" i="11" a="1"/>
  <c r="R47" i="11" s="1"/>
  <c r="Z47" i="11" a="1"/>
  <c r="Z47" i="11" s="1"/>
  <c r="V47" i="11" a="1"/>
  <c r="V47" i="11" s="1"/>
  <c r="Z88" i="11" a="1"/>
  <c r="Z88" i="11" s="1"/>
  <c r="V88" i="11" a="1"/>
  <c r="V88" i="11" s="1"/>
  <c r="R88" i="11" a="1"/>
  <c r="R88" i="11" s="1"/>
  <c r="V120" i="11" a="1"/>
  <c r="V120" i="11" s="1"/>
  <c r="Z120" i="11" a="1"/>
  <c r="Z120" i="11" s="1"/>
  <c r="R120" i="11" a="1"/>
  <c r="R120" i="11" s="1"/>
  <c r="V152" i="11" a="1"/>
  <c r="V152" i="11" s="1"/>
  <c r="Z152" i="11" a="1"/>
  <c r="Z152" i="11" s="1"/>
  <c r="R152" i="11" a="1"/>
  <c r="R152" i="11" s="1"/>
  <c r="V168" i="11" a="1"/>
  <c r="V168" i="11" s="1"/>
  <c r="R168" i="11" a="1"/>
  <c r="R168" i="11" s="1"/>
  <c r="Z168" i="11" a="1"/>
  <c r="Z168" i="11" s="1"/>
  <c r="V185" i="11" a="1"/>
  <c r="V185" i="11" s="1"/>
  <c r="Z185" i="11" a="1"/>
  <c r="Z185" i="11" s="1"/>
  <c r="R185" i="11" a="1"/>
  <c r="R185" i="11" s="1"/>
  <c r="Z194" i="11" a="1"/>
  <c r="Z194" i="11" s="1"/>
  <c r="R194" i="11" a="1"/>
  <c r="R194" i="11" s="1"/>
  <c r="V194" i="11" a="1"/>
  <c r="V194" i="11" s="1"/>
  <c r="R210" i="11" a="1"/>
  <c r="R210" i="11" s="1"/>
  <c r="V210" i="11" a="1"/>
  <c r="V210" i="11" s="1"/>
  <c r="Z210" i="11" a="1"/>
  <c r="Z210" i="11" s="1"/>
  <c r="Z11" i="11" a="1"/>
  <c r="Z11" i="11" s="1"/>
  <c r="V11" i="11" a="1"/>
  <c r="V11" i="11" s="1"/>
  <c r="U11" i="11" a="1"/>
  <c r="U11" i="11" s="1"/>
  <c r="R11" i="11" a="1"/>
  <c r="R11" i="11" s="1"/>
  <c r="R27" i="11" a="1"/>
  <c r="R27" i="11" s="1"/>
  <c r="Z27" i="11" a="1"/>
  <c r="Z27" i="11" s="1"/>
  <c r="V27" i="11" a="1"/>
  <c r="V27" i="11" s="1"/>
  <c r="R35" i="11" a="1"/>
  <c r="R35" i="11" s="1"/>
  <c r="Z35" i="11" a="1"/>
  <c r="Z35" i="11" s="1"/>
  <c r="V35" i="11" a="1"/>
  <c r="V35" i="11" s="1"/>
  <c r="Z43" i="11" a="1"/>
  <c r="Z43" i="11" s="1"/>
  <c r="V43" i="11" a="1"/>
  <c r="V43" i="11" s="1"/>
  <c r="R43" i="11" a="1"/>
  <c r="R43" i="11" s="1"/>
  <c r="M49" i="11" a="1"/>
  <c r="M49" i="11" s="1"/>
  <c r="R49" i="11" a="1"/>
  <c r="R49" i="11" s="1"/>
  <c r="Z49" i="11" a="1"/>
  <c r="Z49" i="11" s="1"/>
  <c r="V49" i="11" a="1"/>
  <c r="V49" i="11" s="1"/>
  <c r="Z66" i="11" a="1"/>
  <c r="Z66" i="11" s="1"/>
  <c r="V66" i="11" a="1"/>
  <c r="V66" i="11" s="1"/>
  <c r="R66" i="11" a="1"/>
  <c r="R66" i="11" s="1"/>
  <c r="Z74" i="11" a="1"/>
  <c r="Z74" i="11" s="1"/>
  <c r="V74" i="11" a="1"/>
  <c r="V74" i="11" s="1"/>
  <c r="R74" i="11" a="1"/>
  <c r="R74" i="11" s="1"/>
  <c r="R82" i="11" a="1"/>
  <c r="R82" i="11" s="1"/>
  <c r="R81" i="11" s="1" a="1"/>
  <c r="R81" i="11" s="1"/>
  <c r="Z82" i="11" a="1"/>
  <c r="Z82" i="11" s="1"/>
  <c r="Z81" i="11" s="1" a="1"/>
  <c r="Z81" i="11" s="1"/>
  <c r="V82" i="11" a="1"/>
  <c r="V82" i="11" s="1"/>
  <c r="V81" i="11" s="1" a="1"/>
  <c r="V81" i="11" s="1"/>
  <c r="R90" i="11" a="1"/>
  <c r="R90" i="11" s="1"/>
  <c r="V90" i="11" a="1"/>
  <c r="V90" i="11" s="1"/>
  <c r="Z90" i="11" a="1"/>
  <c r="Z90" i="11" s="1"/>
  <c r="R98" i="11" a="1"/>
  <c r="R98" i="11" s="1"/>
  <c r="Z98" i="11" a="1"/>
  <c r="Z98" i="11" s="1"/>
  <c r="V98" i="11" a="1"/>
  <c r="V98" i="11" s="1"/>
  <c r="Z106" i="11" a="1"/>
  <c r="Z106" i="11" s="1"/>
  <c r="V106" i="11" a="1"/>
  <c r="V106" i="11" s="1"/>
  <c r="R106" i="11" a="1"/>
  <c r="R106" i="11" s="1"/>
  <c r="Z114" i="11" a="1"/>
  <c r="Z114" i="11" s="1"/>
  <c r="V114" i="11" a="1"/>
  <c r="V114" i="11" s="1"/>
  <c r="R114" i="11" a="1"/>
  <c r="R114" i="11" s="1"/>
  <c r="V122" i="11" a="1"/>
  <c r="V122" i="11" s="1"/>
  <c r="Z122" i="11" a="1"/>
  <c r="Z122" i="11" s="1"/>
  <c r="R122" i="11" a="1"/>
  <c r="R122" i="11" s="1"/>
  <c r="V130" i="11" a="1"/>
  <c r="V130" i="11" s="1"/>
  <c r="Z130" i="11" a="1"/>
  <c r="Z130" i="11" s="1"/>
  <c r="R130" i="11" a="1"/>
  <c r="R130" i="11" s="1"/>
  <c r="R138" i="11" a="1"/>
  <c r="R138" i="11" s="1"/>
  <c r="V138" i="11" a="1"/>
  <c r="V138" i="11" s="1"/>
  <c r="Z138" i="11" a="1"/>
  <c r="Z138" i="11" s="1"/>
  <c r="Z154" i="11" a="1"/>
  <c r="Z154" i="11" s="1"/>
  <c r="R154" i="11" a="1"/>
  <c r="R154" i="11" s="1"/>
  <c r="V154" i="11" a="1"/>
  <c r="V154" i="11" s="1"/>
  <c r="Z162" i="11" a="1"/>
  <c r="Z162" i="11" s="1"/>
  <c r="R162" i="11" a="1"/>
  <c r="R162" i="11" s="1"/>
  <c r="V162" i="11" a="1"/>
  <c r="V162" i="11" s="1"/>
  <c r="Z170" i="11" a="1"/>
  <c r="Z170" i="11" s="1"/>
  <c r="V170" i="11" a="1"/>
  <c r="V170" i="11" s="1"/>
  <c r="R170" i="11" a="1"/>
  <c r="R170" i="11" s="1"/>
  <c r="Z178" i="11" a="1"/>
  <c r="Z178" i="11" s="1"/>
  <c r="R178" i="11" a="1"/>
  <c r="R178" i="11" s="1"/>
  <c r="V178" i="11" a="1"/>
  <c r="V178" i="11" s="1"/>
  <c r="Z188" i="11" a="1"/>
  <c r="Z188" i="11" s="1"/>
  <c r="R188" i="11" a="1"/>
  <c r="R188" i="11" s="1"/>
  <c r="V188" i="11" a="1"/>
  <c r="V188" i="11" s="1"/>
  <c r="Z196" i="11" a="1"/>
  <c r="Z196" i="11" s="1"/>
  <c r="R196" i="11" a="1"/>
  <c r="R196" i="11" s="1"/>
  <c r="V196" i="11" a="1"/>
  <c r="V196" i="11" s="1"/>
  <c r="V204" i="11" a="1"/>
  <c r="V204" i="11" s="1"/>
  <c r="Z204" i="11" a="1"/>
  <c r="Z204" i="11" s="1"/>
  <c r="R204" i="11" a="1"/>
  <c r="R204" i="11" s="1"/>
  <c r="V212" i="11" a="1"/>
  <c r="V212" i="11" s="1"/>
  <c r="Z212" i="11" a="1"/>
  <c r="Z212" i="11" s="1"/>
  <c r="R212" i="11" a="1"/>
  <c r="R212" i="11" s="1"/>
  <c r="Z67" i="11" a="1"/>
  <c r="Z67" i="11" s="1"/>
  <c r="V67" i="11" a="1"/>
  <c r="V67" i="11" s="1"/>
  <c r="R67" i="11" a="1"/>
  <c r="R67" i="11" s="1"/>
  <c r="R99" i="11" a="1"/>
  <c r="R99" i="11" s="1"/>
  <c r="Z99" i="11" a="1"/>
  <c r="Z99" i="11" s="1"/>
  <c r="V99" i="11" a="1"/>
  <c r="V99" i="11" s="1"/>
  <c r="R115" i="11" a="1"/>
  <c r="R115" i="11" s="1"/>
  <c r="Z115" i="11" a="1"/>
  <c r="Z115" i="11" s="1"/>
  <c r="V115" i="11" a="1"/>
  <c r="V115" i="11" s="1"/>
  <c r="V131" i="11" a="1"/>
  <c r="V131" i="11" s="1"/>
  <c r="Z131" i="11" a="1"/>
  <c r="Z131" i="11" s="1"/>
  <c r="R131" i="11" a="1"/>
  <c r="R131" i="11" s="1"/>
  <c r="R147" i="11" a="1"/>
  <c r="R147" i="11" s="1"/>
  <c r="V147" i="11" a="1"/>
  <c r="V147" i="11" s="1"/>
  <c r="Z147" i="11" a="1"/>
  <c r="Z147" i="11" s="1"/>
  <c r="R155" i="11" a="1"/>
  <c r="R155" i="11" s="1"/>
  <c r="V155" i="11" a="1"/>
  <c r="V155" i="11" s="1"/>
  <c r="Z155" i="11" a="1"/>
  <c r="Z155" i="11" s="1"/>
  <c r="Z171" i="11" a="1"/>
  <c r="Z171" i="11" s="1"/>
  <c r="R171" i="11" a="1"/>
  <c r="R171" i="11" s="1"/>
  <c r="V171" i="11" a="1"/>
  <c r="V171" i="11" s="1"/>
  <c r="R189" i="11" a="1"/>
  <c r="R189" i="11" s="1"/>
  <c r="V189" i="11" a="1"/>
  <c r="V189" i="11" s="1"/>
  <c r="Z189" i="11" a="1"/>
  <c r="Z189" i="11" s="1"/>
  <c r="Z205" i="11" a="1"/>
  <c r="Z205" i="11" s="1"/>
  <c r="V205" i="11" a="1"/>
  <c r="V205" i="11" s="1"/>
  <c r="R205" i="11" a="1"/>
  <c r="R205" i="11" s="1"/>
  <c r="R5" i="11" a="1"/>
  <c r="R5" i="11" s="1"/>
  <c r="V5" i="11" a="1"/>
  <c r="V5" i="11" s="1"/>
  <c r="Z5" i="11" a="1"/>
  <c r="Z5" i="11" s="1"/>
  <c r="Z21" i="11" a="1"/>
  <c r="Z21" i="11" s="1"/>
  <c r="V21" i="11" a="1"/>
  <c r="V21" i="11" s="1"/>
  <c r="R21" i="11" a="1"/>
  <c r="R21" i="11" s="1"/>
  <c r="R37" i="11" a="1"/>
  <c r="R37" i="11" s="1"/>
  <c r="Z37" i="11" a="1"/>
  <c r="Z37" i="11" s="1"/>
  <c r="V37" i="11" a="1"/>
  <c r="V37" i="11" s="1"/>
  <c r="R51" i="11" a="1"/>
  <c r="R51" i="11" s="1"/>
  <c r="Z51" i="11" a="1"/>
  <c r="Z51" i="11" s="1"/>
  <c r="V51" i="11" a="1"/>
  <c r="V51" i="11" s="1"/>
  <c r="R100" i="11" a="1"/>
  <c r="R100" i="11" s="1"/>
  <c r="Z100" i="11" a="1"/>
  <c r="Z100" i="11" s="1"/>
  <c r="V100" i="11" a="1"/>
  <c r="V100" i="11" s="1"/>
  <c r="R116" i="11" a="1"/>
  <c r="R116" i="11" s="1"/>
  <c r="V116" i="11" a="1"/>
  <c r="V116" i="11" s="1"/>
  <c r="Z116" i="11" a="1"/>
  <c r="Z116" i="11" s="1"/>
  <c r="R148" i="11" a="1"/>
  <c r="R148" i="11" s="1"/>
  <c r="V148" i="11" a="1"/>
  <c r="V148" i="11" s="1"/>
  <c r="Z148" i="11" a="1"/>
  <c r="Z148" i="11" s="1"/>
  <c r="Z164" i="11" a="1"/>
  <c r="Z164" i="11" s="1"/>
  <c r="R164" i="11" a="1"/>
  <c r="R164" i="11" s="1"/>
  <c r="V164" i="11" a="1"/>
  <c r="V164" i="11" s="1"/>
  <c r="R198" i="11" a="1"/>
  <c r="R198" i="11" s="1"/>
  <c r="Z198" i="11" a="1"/>
  <c r="Z198" i="11" s="1"/>
  <c r="V198" i="11" a="1"/>
  <c r="V198" i="11" s="1"/>
  <c r="Z206" i="11" a="1"/>
  <c r="Z206" i="11" s="1"/>
  <c r="R206" i="11" a="1"/>
  <c r="R206" i="11" s="1"/>
  <c r="V206" i="11" a="1"/>
  <c r="V206" i="11" s="1"/>
  <c r="R6" i="11" a="1"/>
  <c r="R6" i="11" s="1"/>
  <c r="V6" i="11" a="1"/>
  <c r="V6" i="11" s="1"/>
  <c r="Z6" i="11" a="1"/>
  <c r="Z6" i="11" s="1"/>
  <c r="V14" i="11" a="1"/>
  <c r="V14" i="11" s="1"/>
  <c r="R14" i="11" a="1"/>
  <c r="R14" i="11" s="1"/>
  <c r="Z14" i="11" a="1"/>
  <c r="Z14" i="11" s="1"/>
  <c r="Z22" i="11" a="1"/>
  <c r="Z22" i="11" s="1"/>
  <c r="V22" i="11" a="1"/>
  <c r="V22" i="11" s="1"/>
  <c r="R22" i="11" a="1"/>
  <c r="R22" i="11" s="1"/>
  <c r="Z30" i="11" a="1"/>
  <c r="Z30" i="11" s="1"/>
  <c r="V30" i="11" a="1"/>
  <c r="V30" i="11" s="1"/>
  <c r="R30" i="11" a="1"/>
  <c r="R30" i="11" s="1"/>
  <c r="R38" i="11" a="1"/>
  <c r="R38" i="11" s="1"/>
  <c r="Z38" i="11" a="1"/>
  <c r="Z38" i="11" s="1"/>
  <c r="V38" i="11" a="1"/>
  <c r="V38" i="11" s="1"/>
  <c r="Z52" i="11" a="1"/>
  <c r="Z52" i="11" s="1"/>
  <c r="V52" i="11" a="1"/>
  <c r="V52" i="11" s="1"/>
  <c r="R52" i="11" a="1"/>
  <c r="R52" i="11" s="1"/>
  <c r="V69" i="11" a="1"/>
  <c r="V69" i="11" s="1"/>
  <c r="R69" i="11" a="1"/>
  <c r="R69" i="11" s="1"/>
  <c r="Z69" i="11" a="1"/>
  <c r="Z69" i="11" s="1"/>
  <c r="Z77" i="11" a="1"/>
  <c r="Z77" i="11" s="1"/>
  <c r="V77" i="11" a="1"/>
  <c r="V77" i="11" s="1"/>
  <c r="R77" i="11" a="1"/>
  <c r="R77" i="11" s="1"/>
  <c r="R85" i="11" a="1"/>
  <c r="R85" i="11" s="1"/>
  <c r="Z85" i="11" a="1"/>
  <c r="Z85" i="11" s="1"/>
  <c r="V85" i="11" a="1"/>
  <c r="V85" i="11" s="1"/>
  <c r="R93" i="11" a="1"/>
  <c r="R93" i="11" s="1"/>
  <c r="Z93" i="11" a="1"/>
  <c r="Z93" i="11" s="1"/>
  <c r="V93" i="11" a="1"/>
  <c r="V93" i="11" s="1"/>
  <c r="R101" i="11" a="1"/>
  <c r="R101" i="11" s="1"/>
  <c r="Z101" i="11" a="1"/>
  <c r="Z101" i="11" s="1"/>
  <c r="V101" i="11" a="1"/>
  <c r="V101" i="11" s="1"/>
  <c r="R109" i="11" a="1"/>
  <c r="R109" i="11" s="1"/>
  <c r="V109" i="11" a="1"/>
  <c r="V109" i="11" s="1"/>
  <c r="Z109" i="11" a="1"/>
  <c r="Z109" i="11" s="1"/>
  <c r="R117" i="11" a="1"/>
  <c r="R117" i="11" s="1"/>
  <c r="V117" i="11" a="1"/>
  <c r="V117" i="11" s="1"/>
  <c r="Z117" i="11" a="1"/>
  <c r="Z117" i="11" s="1"/>
  <c r="R125" i="11" a="1"/>
  <c r="R125" i="11" s="1"/>
  <c r="V125" i="11" a="1"/>
  <c r="V125" i="11" s="1"/>
  <c r="Z125" i="11" a="1"/>
  <c r="Z125" i="11" s="1"/>
  <c r="V133" i="11" a="1"/>
  <c r="V133" i="11" s="1"/>
  <c r="Z133" i="11" a="1"/>
  <c r="Z133" i="11" s="1"/>
  <c r="R133" i="11" a="1"/>
  <c r="R133" i="11" s="1"/>
  <c r="V141" i="11" a="1"/>
  <c r="V141" i="11" s="1"/>
  <c r="Z141" i="11" a="1"/>
  <c r="Z141" i="11" s="1"/>
  <c r="R141" i="11" a="1"/>
  <c r="R141" i="11" s="1"/>
  <c r="R149" i="11" a="1"/>
  <c r="R149" i="11" s="1"/>
  <c r="V149" i="11" a="1"/>
  <c r="V149" i="11" s="1"/>
  <c r="Z149" i="11" a="1"/>
  <c r="Z149" i="11" s="1"/>
  <c r="R157" i="11" a="1"/>
  <c r="R157" i="11" s="1"/>
  <c r="V157" i="11" a="1"/>
  <c r="V157" i="11" s="1"/>
  <c r="Z157" i="11" a="1"/>
  <c r="Z157" i="11" s="1"/>
  <c r="R165" i="11" a="1"/>
  <c r="R165" i="11" s="1"/>
  <c r="V165" i="11" a="1"/>
  <c r="V165" i="11" s="1"/>
  <c r="Z165" i="11" a="1"/>
  <c r="Z165" i="11" s="1"/>
  <c r="R173" i="11" a="1"/>
  <c r="R173" i="11" s="1"/>
  <c r="V173" i="11" a="1"/>
  <c r="V173" i="11" s="1"/>
  <c r="Z173" i="11" a="1"/>
  <c r="Z173" i="11" s="1"/>
  <c r="Z181" i="11" a="1"/>
  <c r="Z181" i="11" s="1"/>
  <c r="R181" i="11" a="1"/>
  <c r="R181" i="11" s="1"/>
  <c r="V181" i="11" a="1"/>
  <c r="V181" i="11" s="1"/>
  <c r="R191" i="11" a="1"/>
  <c r="R191" i="11" s="1"/>
  <c r="V191" i="11" a="1"/>
  <c r="V191" i="11" s="1"/>
  <c r="Z191" i="11" a="1"/>
  <c r="Z191" i="11" s="1"/>
  <c r="R199" i="11" a="1"/>
  <c r="R199" i="11" s="1"/>
  <c r="V199" i="11" a="1"/>
  <c r="V199" i="11" s="1"/>
  <c r="Z199" i="11" a="1"/>
  <c r="Z199" i="11" s="1"/>
  <c r="Z215" i="11" a="1"/>
  <c r="Z215" i="11" s="1"/>
  <c r="R215" i="11" a="1"/>
  <c r="R215" i="11" s="1"/>
  <c r="V215" i="11" a="1"/>
  <c r="V215" i="11" s="1"/>
  <c r="Z20" i="11" a="1"/>
  <c r="Z20" i="11" s="1"/>
  <c r="V20" i="11" a="1"/>
  <c r="V20" i="11" s="1"/>
  <c r="R20" i="11" a="1"/>
  <c r="R20" i="11" s="1"/>
  <c r="R28" i="11" a="1"/>
  <c r="R28" i="11" s="1"/>
  <c r="Z28" i="11" a="1"/>
  <c r="Z28" i="11" s="1"/>
  <c r="V28" i="11" a="1"/>
  <c r="V28" i="11" s="1"/>
  <c r="Z44" i="11" a="1"/>
  <c r="Z44" i="11" s="1"/>
  <c r="V44" i="11" a="1"/>
  <c r="V44" i="11" s="1"/>
  <c r="R44" i="11" a="1"/>
  <c r="R44" i="11" s="1"/>
  <c r="R59" i="11" a="1"/>
  <c r="R59" i="11" s="1"/>
  <c r="Z59" i="11" a="1"/>
  <c r="Z59" i="11" s="1"/>
  <c r="V59" i="11" a="1"/>
  <c r="V59" i="11" s="1"/>
  <c r="R91" i="11" a="1"/>
  <c r="R91" i="11" s="1"/>
  <c r="Z91" i="11" a="1"/>
  <c r="Z91" i="11" s="1"/>
  <c r="V91" i="11" a="1"/>
  <c r="V91" i="11" s="1"/>
  <c r="R107" i="11" a="1"/>
  <c r="R107" i="11" s="1"/>
  <c r="V107" i="11" a="1"/>
  <c r="V107" i="11" s="1"/>
  <c r="Z107" i="11" a="1"/>
  <c r="Z107" i="11" s="1"/>
  <c r="Z123" i="11" a="1"/>
  <c r="Z123" i="11" s="1"/>
  <c r="R123" i="11" a="1"/>
  <c r="R123" i="11" s="1"/>
  <c r="V123" i="11" a="1"/>
  <c r="V123" i="11" s="1"/>
  <c r="R139" i="11" a="1"/>
  <c r="R139" i="11" s="1"/>
  <c r="V139" i="11" a="1"/>
  <c r="V139" i="11" s="1"/>
  <c r="Z139" i="11" a="1"/>
  <c r="Z139" i="11" s="1"/>
  <c r="Z179" i="11" a="1"/>
  <c r="Z179" i="11" s="1"/>
  <c r="R179" i="11" a="1"/>
  <c r="R179" i="11" s="1"/>
  <c r="V179" i="11" a="1"/>
  <c r="V179" i="11" s="1"/>
  <c r="Z197" i="11" a="1"/>
  <c r="Z197" i="11" s="1"/>
  <c r="R197" i="11" a="1"/>
  <c r="R197" i="11" s="1"/>
  <c r="V197" i="11" a="1"/>
  <c r="V197" i="11" s="1"/>
  <c r="V13" i="11" a="1"/>
  <c r="V13" i="11" s="1"/>
  <c r="R13" i="11" a="1"/>
  <c r="R13" i="11" s="1"/>
  <c r="Z13" i="11" a="1"/>
  <c r="Z13" i="11" s="1"/>
  <c r="Z45" i="11" a="1"/>
  <c r="Z45" i="11" s="1"/>
  <c r="V45" i="11" a="1"/>
  <c r="V45" i="11" s="1"/>
  <c r="R45" i="11" a="1"/>
  <c r="R45" i="11" s="1"/>
  <c r="R60" i="11" a="1"/>
  <c r="R60" i="11" s="1"/>
  <c r="Z60" i="11" a="1"/>
  <c r="Z60" i="11" s="1"/>
  <c r="V60" i="11" a="1"/>
  <c r="V60" i="11" s="1"/>
  <c r="Z76" i="11" a="1"/>
  <c r="Z76" i="11" s="1"/>
  <c r="V76" i="11" a="1"/>
  <c r="V76" i="11" s="1"/>
  <c r="R76" i="11" a="1"/>
  <c r="R76" i="11" s="1"/>
  <c r="R92" i="11" a="1"/>
  <c r="R92" i="11" s="1"/>
  <c r="Z92" i="11" a="1"/>
  <c r="Z92" i="11" s="1"/>
  <c r="V92" i="11" a="1"/>
  <c r="V92" i="11" s="1"/>
  <c r="R108" i="11" a="1"/>
  <c r="R108" i="11" s="1"/>
  <c r="V108" i="11" a="1"/>
  <c r="V108" i="11" s="1"/>
  <c r="Z108" i="11" a="1"/>
  <c r="Z108" i="11" s="1"/>
  <c r="R140" i="11" a="1"/>
  <c r="R140" i="11" s="1"/>
  <c r="V140" i="11" a="1"/>
  <c r="V140" i="11" s="1"/>
  <c r="Z140" i="11" a="1"/>
  <c r="Z140" i="11" s="1"/>
  <c r="R156" i="11" a="1"/>
  <c r="R156" i="11" s="1"/>
  <c r="V156" i="11" a="1"/>
  <c r="V156" i="11" s="1"/>
  <c r="Z156" i="11" a="1"/>
  <c r="Z156" i="11" s="1"/>
  <c r="R172" i="11" a="1"/>
  <c r="R172" i="11" s="1"/>
  <c r="Z172" i="11" a="1"/>
  <c r="Z172" i="11" s="1"/>
  <c r="V172" i="11" a="1"/>
  <c r="V172" i="11" s="1"/>
  <c r="R190" i="11" a="1"/>
  <c r="R190" i="11" s="1"/>
  <c r="V190" i="11" a="1"/>
  <c r="V190" i="11" s="1"/>
  <c r="Z190" i="11" a="1"/>
  <c r="Z190" i="11" s="1"/>
  <c r="V214" i="11" a="1"/>
  <c r="V214" i="11" s="1"/>
  <c r="Z214" i="11" a="1"/>
  <c r="Z214" i="11" s="1"/>
  <c r="R214" i="11" a="1"/>
  <c r="R214" i="11" s="1"/>
  <c r="M17" i="11" a="1"/>
  <c r="M17" i="11" s="1"/>
  <c r="V7" i="11" a="1"/>
  <c r="V7" i="11" s="1"/>
  <c r="Z7" i="11" a="1"/>
  <c r="Z7" i="11" s="1"/>
  <c r="R7" i="11" a="1"/>
  <c r="R7" i="11" s="1"/>
  <c r="Z31" i="11" a="1"/>
  <c r="Z31" i="11" s="1"/>
  <c r="V31" i="11" a="1"/>
  <c r="V31" i="11" s="1"/>
  <c r="R31" i="11" a="1"/>
  <c r="R31" i="11" s="1"/>
  <c r="R39" i="11" a="1"/>
  <c r="R39" i="11" s="1"/>
  <c r="Z39" i="11" a="1"/>
  <c r="Z39" i="11" s="1"/>
  <c r="V39" i="11" a="1"/>
  <c r="V39" i="11" s="1"/>
  <c r="R184" i="11" a="1"/>
  <c r="R184" i="11" s="1"/>
  <c r="V184" i="11" a="1"/>
  <c r="V184" i="11" s="1"/>
  <c r="Z184" i="11" a="1"/>
  <c r="Z184" i="11" s="1"/>
  <c r="Z53" i="11" a="1"/>
  <c r="Z53" i="11" s="1"/>
  <c r="V53" i="11" a="1"/>
  <c r="V53" i="11" s="1"/>
  <c r="R53" i="11" a="1"/>
  <c r="R53" i="11" s="1"/>
  <c r="R62" i="11" a="1"/>
  <c r="R62" i="11" s="1"/>
  <c r="Z62" i="11" a="1"/>
  <c r="Z62" i="11" s="1"/>
  <c r="V62" i="11" a="1"/>
  <c r="V62" i="11" s="1"/>
  <c r="R70" i="11" a="1"/>
  <c r="R70" i="11" s="1"/>
  <c r="Z70" i="11" a="1"/>
  <c r="Z70" i="11" s="1"/>
  <c r="V70" i="11" a="1"/>
  <c r="V70" i="11" s="1"/>
  <c r="Z78" i="11" a="1"/>
  <c r="Z78" i="11" s="1"/>
  <c r="V78" i="11" a="1"/>
  <c r="V78" i="11" s="1"/>
  <c r="R78" i="11" a="1"/>
  <c r="R78" i="11" s="1"/>
  <c r="Z86" i="11" a="1"/>
  <c r="Z86" i="11" s="1"/>
  <c r="V86" i="11" a="1"/>
  <c r="V86" i="11" s="1"/>
  <c r="R86" i="11" a="1"/>
  <c r="R86" i="11" s="1"/>
  <c r="Z94" i="11" a="1"/>
  <c r="Z94" i="11" s="1"/>
  <c r="V94" i="11" a="1"/>
  <c r="V94" i="11" s="1"/>
  <c r="R94" i="11" a="1"/>
  <c r="R94" i="11" s="1"/>
  <c r="Z102" i="11" a="1"/>
  <c r="Z102" i="11" s="1"/>
  <c r="V102" i="11" a="1"/>
  <c r="V102" i="11" s="1"/>
  <c r="R102" i="11" a="1"/>
  <c r="R102" i="11" s="1"/>
  <c r="R110" i="11" a="1"/>
  <c r="R110" i="11" s="1"/>
  <c r="V110" i="11" a="1"/>
  <c r="V110" i="11" s="1"/>
  <c r="Z110" i="11" a="1"/>
  <c r="Z110" i="11" s="1"/>
  <c r="R118" i="11" a="1"/>
  <c r="R118" i="11" s="1"/>
  <c r="V118" i="11" a="1"/>
  <c r="V118" i="11" s="1"/>
  <c r="Z118" i="11" a="1"/>
  <c r="Z118" i="11" s="1"/>
  <c r="R126" i="11" a="1"/>
  <c r="R126" i="11" s="1"/>
  <c r="V126" i="11" a="1"/>
  <c r="V126" i="11" s="1"/>
  <c r="Z126" i="11" a="1"/>
  <c r="Z126" i="11" s="1"/>
  <c r="Z134" i="11" a="1"/>
  <c r="Z134" i="11" s="1"/>
  <c r="V134" i="11" a="1"/>
  <c r="V134" i="11" s="1"/>
  <c r="R134" i="11" a="1"/>
  <c r="R134" i="11" s="1"/>
  <c r="Y142" i="11" a="1"/>
  <c r="Y142" i="11" s="1"/>
  <c r="V142" i="11" a="1"/>
  <c r="V142" i="11" s="1"/>
  <c r="Z142" i="11" a="1"/>
  <c r="Z142" i="11" s="1"/>
  <c r="R142" i="11" a="1"/>
  <c r="R142" i="11" s="1"/>
  <c r="V150" i="11" a="1"/>
  <c r="V150" i="11" s="1"/>
  <c r="Z150" i="11" a="1"/>
  <c r="Z150" i="11" s="1"/>
  <c r="R150" i="11" a="1"/>
  <c r="R150" i="11" s="1"/>
  <c r="R158" i="11" a="1"/>
  <c r="R158" i="11" s="1"/>
  <c r="V158" i="11" a="1"/>
  <c r="V158" i="11" s="1"/>
  <c r="Z158" i="11" a="1"/>
  <c r="Z158" i="11" s="1"/>
  <c r="R166" i="11" a="1"/>
  <c r="R166" i="11" s="1"/>
  <c r="V166" i="11" a="1"/>
  <c r="V166" i="11" s="1"/>
  <c r="Z166" i="11" a="1"/>
  <c r="Z166" i="11" s="1"/>
  <c r="R174" i="11" a="1"/>
  <c r="R174" i="11" s="1"/>
  <c r="V174" i="11" a="1"/>
  <c r="V174" i="11" s="1"/>
  <c r="Z174" i="11" a="1"/>
  <c r="Z174" i="11" s="1"/>
  <c r="R182" i="11" a="1"/>
  <c r="R182" i="11" s="1"/>
  <c r="V182" i="11" a="1"/>
  <c r="V182" i="11" s="1"/>
  <c r="Z182" i="11" a="1"/>
  <c r="Z182" i="11" s="1"/>
  <c r="R192" i="11" a="1"/>
  <c r="R192" i="11" s="1"/>
  <c r="V192" i="11" a="1"/>
  <c r="V192" i="11" s="1"/>
  <c r="Z192" i="11" a="1"/>
  <c r="Z192" i="11" s="1"/>
  <c r="Z208" i="11" a="1"/>
  <c r="Z208" i="11" s="1"/>
  <c r="R208" i="11" a="1"/>
  <c r="R208" i="11" s="1"/>
  <c r="V208" i="11" a="1"/>
  <c r="V208" i="11" s="1"/>
  <c r="Z216" i="11" a="1"/>
  <c r="Z216" i="11" s="1"/>
  <c r="R216" i="11" a="1"/>
  <c r="R216" i="11" s="1"/>
  <c r="V216" i="11" a="1"/>
  <c r="V216" i="11" s="1"/>
  <c r="Z24" i="11" a="1"/>
  <c r="Z24" i="11" s="1"/>
  <c r="V24" i="11" a="1"/>
  <c r="V24" i="11" s="1"/>
  <c r="R24" i="11" a="1"/>
  <c r="R24" i="11" s="1"/>
  <c r="Z40" i="11" a="1"/>
  <c r="Z40" i="11" s="1"/>
  <c r="V40" i="11" a="1"/>
  <c r="V40" i="11" s="1"/>
  <c r="R40" i="11" a="1"/>
  <c r="R40" i="11" s="1"/>
  <c r="R71" i="11" a="1"/>
  <c r="R71" i="11" s="1"/>
  <c r="Z71" i="11" a="1"/>
  <c r="Z71" i="11" s="1"/>
  <c r="V71" i="11" a="1"/>
  <c r="V71" i="11" s="1"/>
  <c r="Z87" i="11" a="1"/>
  <c r="Z87" i="11" s="1"/>
  <c r="V87" i="11" a="1"/>
  <c r="V87" i="11" s="1"/>
  <c r="R87" i="11" a="1"/>
  <c r="R87" i="11" s="1"/>
  <c r="Z103" i="11" a="1"/>
  <c r="Z103" i="11" s="1"/>
  <c r="V103" i="11" a="1"/>
  <c r="V103" i="11" s="1"/>
  <c r="R103" i="11" a="1"/>
  <c r="R103" i="11" s="1"/>
  <c r="V119" i="11" a="1"/>
  <c r="V119" i="11" s="1"/>
  <c r="Z119" i="11" a="1"/>
  <c r="Z119" i="11" s="1"/>
  <c r="R119" i="11" a="1"/>
  <c r="R119" i="11" s="1"/>
  <c r="R167" i="11" a="1"/>
  <c r="R167" i="11" s="1"/>
  <c r="V167" i="11" a="1"/>
  <c r="V167" i="11" s="1"/>
  <c r="Z167" i="11" a="1"/>
  <c r="Z167" i="11" s="1"/>
  <c r="M183" i="11" a="1"/>
  <c r="M183" i="11" s="1"/>
  <c r="R183" i="11" a="1"/>
  <c r="R183" i="11" s="1"/>
  <c r="V183" i="11" a="1"/>
  <c r="V183" i="11" s="1"/>
  <c r="Z183" i="11" a="1"/>
  <c r="Z183" i="11" s="1"/>
  <c r="R209" i="11" a="1"/>
  <c r="R209" i="11" s="1"/>
  <c r="V209" i="11" a="1"/>
  <c r="V209" i="11" s="1"/>
  <c r="Z209" i="11" a="1"/>
  <c r="Z209" i="11" s="1"/>
  <c r="Z55" i="11" a="1"/>
  <c r="Z55" i="11" s="1"/>
  <c r="V55" i="11" a="1"/>
  <c r="V55" i="11" s="1"/>
  <c r="R55" i="11" a="1"/>
  <c r="R55" i="11" s="1"/>
  <c r="V9" i="11" a="1"/>
  <c r="V9" i="11" s="1"/>
  <c r="Z9" i="11" a="1"/>
  <c r="Z9" i="11" s="1"/>
  <c r="R9" i="11" a="1"/>
  <c r="R9" i="11" s="1"/>
  <c r="V25" i="11" a="1"/>
  <c r="V25" i="11" s="1"/>
  <c r="R25" i="11" a="1"/>
  <c r="R25" i="11" s="1"/>
  <c r="Z25" i="11" a="1"/>
  <c r="Z25" i="11" s="1"/>
  <c r="Z56" i="11" a="1"/>
  <c r="Z56" i="11" s="1"/>
  <c r="V56" i="11" a="1"/>
  <c r="V56" i="11" s="1"/>
  <c r="R56" i="11" a="1"/>
  <c r="R56" i="11" s="1"/>
  <c r="Z64" i="11" a="1"/>
  <c r="Z64" i="11" s="1"/>
  <c r="V64" i="11" a="1"/>
  <c r="V64" i="11" s="1"/>
  <c r="R64" i="11" a="1"/>
  <c r="R64" i="11" s="1"/>
  <c r="R80" i="11" a="1"/>
  <c r="R80" i="11" s="1"/>
  <c r="Z80" i="11" a="1"/>
  <c r="Z80" i="11" s="1"/>
  <c r="V80" i="11" a="1"/>
  <c r="V80" i="11" s="1"/>
  <c r="Z96" i="11" a="1"/>
  <c r="Z96" i="11" s="1"/>
  <c r="V96" i="11" a="1"/>
  <c r="V96" i="11" s="1"/>
  <c r="R96" i="11" a="1"/>
  <c r="R96" i="11" s="1"/>
  <c r="V112" i="11" a="1"/>
  <c r="V112" i="11" s="1"/>
  <c r="Z112" i="11" a="1"/>
  <c r="Z112" i="11" s="1"/>
  <c r="R112" i="11" a="1"/>
  <c r="R112" i="11" s="1"/>
  <c r="Z144" i="11" a="1"/>
  <c r="Z144" i="11" s="1"/>
  <c r="R144" i="11" a="1"/>
  <c r="R144" i="11" s="1"/>
  <c r="V144" i="11" a="1"/>
  <c r="V144" i="11" s="1"/>
  <c r="V160" i="11" a="1"/>
  <c r="V160" i="11" s="1"/>
  <c r="Z160" i="11" a="1"/>
  <c r="Z160" i="11" s="1"/>
  <c r="R160" i="11" a="1"/>
  <c r="R160" i="11" s="1"/>
  <c r="V176" i="11" a="1"/>
  <c r="V176" i="11" s="1"/>
  <c r="Z176" i="11" a="1"/>
  <c r="Z176" i="11" s="1"/>
  <c r="R176" i="11" a="1"/>
  <c r="R176" i="11" s="1"/>
  <c r="R202" i="11" a="1"/>
  <c r="R202" i="11" s="1"/>
  <c r="V202" i="11" a="1"/>
  <c r="V202" i="11" s="1"/>
  <c r="Z202" i="11" a="1"/>
  <c r="Z202" i="11" s="1"/>
  <c r="Z10" i="11" a="1"/>
  <c r="Z10" i="11" s="1"/>
  <c r="V10" i="11" a="1"/>
  <c r="V10" i="11" s="1"/>
  <c r="R10" i="11" a="1"/>
  <c r="R10" i="11" s="1"/>
  <c r="U10" i="11" a="1"/>
  <c r="U10" i="11" s="1"/>
  <c r="R18" i="11" a="1"/>
  <c r="R18" i="11" s="1"/>
  <c r="R16" i="11" s="1" a="1"/>
  <c r="R16" i="11" s="1"/>
  <c r="Z18" i="11" a="1"/>
  <c r="Z18" i="11" s="1"/>
  <c r="V18" i="11" a="1"/>
  <c r="V18" i="11" s="1"/>
  <c r="R26" i="11" a="1"/>
  <c r="R26" i="11" s="1"/>
  <c r="Z26" i="11" a="1"/>
  <c r="Z26" i="11" s="1"/>
  <c r="V26" i="11" a="1"/>
  <c r="V26" i="11" s="1"/>
  <c r="Z34" i="11" a="1"/>
  <c r="Z34" i="11" s="1"/>
  <c r="V34" i="11" a="1"/>
  <c r="V34" i="11" s="1"/>
  <c r="R34" i="11" a="1"/>
  <c r="R34" i="11" s="1"/>
  <c r="V42" i="11" a="1"/>
  <c r="V42" i="11" s="1"/>
  <c r="R48" i="11" a="1"/>
  <c r="R48" i="11" s="1"/>
  <c r="Z48" i="11" a="1"/>
  <c r="Z48" i="11" s="1"/>
  <c r="Z46" i="11" s="1" a="1"/>
  <c r="Z46" i="11" s="1"/>
  <c r="V48" i="11" a="1"/>
  <c r="V48" i="11" s="1"/>
  <c r="Z65" i="11" a="1"/>
  <c r="Z65" i="11" s="1"/>
  <c r="V65" i="11" a="1"/>
  <c r="V65" i="11" s="1"/>
  <c r="R65" i="11" a="1"/>
  <c r="R65" i="11" s="1"/>
  <c r="R73" i="11" a="1"/>
  <c r="R73" i="11" s="1"/>
  <c r="Z73" i="11" a="1"/>
  <c r="Z73" i="11" s="1"/>
  <c r="V73" i="11" a="1"/>
  <c r="V73" i="11" s="1"/>
  <c r="Z89" i="11" a="1"/>
  <c r="Z89" i="11" s="1"/>
  <c r="V89" i="11" a="1"/>
  <c r="V89" i="11" s="1"/>
  <c r="R89" i="11" a="1"/>
  <c r="R89" i="11" s="1"/>
  <c r="Z97" i="11" a="1"/>
  <c r="Z97" i="11" s="1"/>
  <c r="V97" i="11" a="1"/>
  <c r="V97" i="11" s="1"/>
  <c r="R97" i="11" a="1"/>
  <c r="R97" i="11" s="1"/>
  <c r="Z105" i="11" a="1"/>
  <c r="Z105" i="11" s="1"/>
  <c r="V105" i="11" a="1"/>
  <c r="V105" i="11" s="1"/>
  <c r="R105" i="11" a="1"/>
  <c r="R105" i="11" s="1"/>
  <c r="V113" i="11" a="1"/>
  <c r="V113" i="11" s="1"/>
  <c r="Z113" i="11" a="1"/>
  <c r="Z113" i="11" s="1"/>
  <c r="R113" i="11" a="1"/>
  <c r="R113" i="11" s="1"/>
  <c r="R129" i="11" a="1"/>
  <c r="R129" i="11" s="1"/>
  <c r="V129" i="11" a="1"/>
  <c r="V129" i="11" s="1"/>
  <c r="Z129" i="11" a="1"/>
  <c r="Z129" i="11" s="1"/>
  <c r="Z128" i="11" s="1" a="1"/>
  <c r="Z128" i="11" s="1"/>
  <c r="R137" i="11" a="1"/>
  <c r="R137" i="11" s="1"/>
  <c r="Z137" i="11" a="1"/>
  <c r="Z137" i="11" s="1"/>
  <c r="V137" i="11" a="1"/>
  <c r="V137" i="11" s="1"/>
  <c r="R145" i="11" a="1"/>
  <c r="R145" i="11" s="1"/>
  <c r="V145" i="11" a="1"/>
  <c r="V145" i="11" s="1"/>
  <c r="Z145" i="11" a="1"/>
  <c r="Z145" i="11" s="1"/>
  <c r="Z153" i="11" a="1"/>
  <c r="Z153" i="11" s="1"/>
  <c r="V153" i="11" a="1"/>
  <c r="V153" i="11" s="1"/>
  <c r="R153" i="11" a="1"/>
  <c r="R153" i="11" s="1"/>
  <c r="Z161" i="11" a="1"/>
  <c r="Z161" i="11" s="1"/>
  <c r="R161" i="11" a="1"/>
  <c r="R161" i="11" s="1"/>
  <c r="V161" i="11" a="1"/>
  <c r="V161" i="11" s="1"/>
  <c r="V169" i="11" a="1"/>
  <c r="V169" i="11" s="1"/>
  <c r="Z169" i="11" a="1"/>
  <c r="Z169" i="11" s="1"/>
  <c r="R169" i="11" a="1"/>
  <c r="R169" i="11" s="1"/>
  <c r="V177" i="11" a="1"/>
  <c r="V177" i="11" s="1"/>
  <c r="Z177" i="11" a="1"/>
  <c r="Z177" i="11" s="1"/>
  <c r="R177" i="11" a="1"/>
  <c r="R177" i="11" s="1"/>
  <c r="Z187" i="11" a="1"/>
  <c r="Z187" i="11" s="1"/>
  <c r="V187" i="11" a="1"/>
  <c r="V187" i="11" s="1"/>
  <c r="R187" i="11" a="1"/>
  <c r="R187" i="11" s="1"/>
  <c r="R203" i="11" a="1"/>
  <c r="R203" i="11" s="1"/>
  <c r="V203" i="11" a="1"/>
  <c r="V203" i="11" s="1"/>
  <c r="Z203" i="11" a="1"/>
  <c r="Z203" i="11" s="1"/>
  <c r="V211" i="11" a="1"/>
  <c r="V211" i="11" s="1"/>
  <c r="Z211" i="11" a="1"/>
  <c r="Z211" i="11" s="1"/>
  <c r="R211" i="11" a="1"/>
  <c r="R211" i="11" s="1"/>
  <c r="M20" i="11" a="1"/>
  <c r="M20" i="11" s="1"/>
  <c r="M139" i="11" a="1"/>
  <c r="M139" i="11" s="1"/>
  <c r="M26" i="11" a="1"/>
  <c r="M26" i="11" s="1"/>
  <c r="M53" i="11" a="1"/>
  <c r="M53" i="11" s="1"/>
  <c r="M47" i="11"/>
  <c r="M56" i="11"/>
  <c r="M64" i="11"/>
  <c r="M80" i="11"/>
  <c r="M88" i="11"/>
  <c r="M96" i="11"/>
  <c r="M112" i="11"/>
  <c r="M120" i="11"/>
  <c r="M144" i="11"/>
  <c r="M152" i="11"/>
  <c r="M160" i="11"/>
  <c r="M168" i="11"/>
  <c r="M176" i="11"/>
  <c r="M185" i="11"/>
  <c r="M194" i="11"/>
  <c r="M202" i="11"/>
  <c r="M210" i="11"/>
  <c r="M27" i="11"/>
  <c r="M43" i="11"/>
  <c r="M66" i="11"/>
  <c r="M82" i="11"/>
  <c r="M98" i="11"/>
  <c r="M114" i="11"/>
  <c r="M130" i="11"/>
  <c r="M138" i="11"/>
  <c r="M154" i="11"/>
  <c r="M170" i="11"/>
  <c r="M188" i="11"/>
  <c r="M204" i="11"/>
  <c r="M9" i="11"/>
  <c r="M25" i="11"/>
  <c r="M18" i="11"/>
  <c r="M34" i="11"/>
  <c r="M48" i="11"/>
  <c r="M65" i="11"/>
  <c r="M73" i="11"/>
  <c r="M89" i="11"/>
  <c r="M97" i="11"/>
  <c r="M105" i="11"/>
  <c r="M113" i="11"/>
  <c r="M129" i="11"/>
  <c r="M137" i="11"/>
  <c r="M145" i="11"/>
  <c r="M153" i="11"/>
  <c r="M161" i="11"/>
  <c r="M169" i="11"/>
  <c r="M177" i="11"/>
  <c r="M187" i="11"/>
  <c r="M203" i="11"/>
  <c r="M211" i="11"/>
  <c r="M13" i="11"/>
  <c r="M37" i="11"/>
  <c r="M92" i="11"/>
  <c r="M108" i="11"/>
  <c r="M140" i="11"/>
  <c r="M156" i="11"/>
  <c r="M164" i="11"/>
  <c r="M172" i="11"/>
  <c r="M190" i="11"/>
  <c r="M198" i="11"/>
  <c r="M206" i="11"/>
  <c r="M214" i="11"/>
  <c r="M35" i="11"/>
  <c r="M74" i="11"/>
  <c r="M90" i="11"/>
  <c r="M106" i="11"/>
  <c r="M122" i="11"/>
  <c r="M162" i="11"/>
  <c r="M178" i="11"/>
  <c r="M196" i="11"/>
  <c r="M212" i="11"/>
  <c r="M28" i="11"/>
  <c r="M59" i="11"/>
  <c r="M67" i="11"/>
  <c r="M91" i="11"/>
  <c r="M99" i="11"/>
  <c r="M107" i="11"/>
  <c r="M115" i="11"/>
  <c r="M123" i="11"/>
  <c r="M131" i="11"/>
  <c r="M147" i="11"/>
  <c r="M155" i="11"/>
  <c r="M171" i="11"/>
  <c r="M179" i="11"/>
  <c r="M189" i="11"/>
  <c r="M197" i="11"/>
  <c r="M205" i="11"/>
  <c r="M5" i="11"/>
  <c r="M51" i="11"/>
  <c r="M116" i="11"/>
  <c r="M44" i="11"/>
  <c r="M31" i="11"/>
  <c r="M184" i="11"/>
  <c r="M70" i="11"/>
  <c r="M86" i="11"/>
  <c r="M102" i="11"/>
  <c r="M118" i="11"/>
  <c r="M134" i="11"/>
  <c r="M150" i="11"/>
  <c r="M166" i="11"/>
  <c r="M182" i="11"/>
  <c r="M208" i="11"/>
  <c r="M216" i="11"/>
  <c r="M21" i="11"/>
  <c r="M45" i="11"/>
  <c r="M60" i="11"/>
  <c r="M76" i="11"/>
  <c r="M100" i="11"/>
  <c r="M148" i="11"/>
  <c r="M6" i="11"/>
  <c r="M14" i="11"/>
  <c r="M22" i="11"/>
  <c r="M30" i="11"/>
  <c r="M38" i="11"/>
  <c r="M52" i="11"/>
  <c r="M69" i="11"/>
  <c r="M77" i="11"/>
  <c r="M85" i="11"/>
  <c r="M93" i="11"/>
  <c r="M101" i="11"/>
  <c r="M109" i="11"/>
  <c r="M117" i="11"/>
  <c r="M125" i="11"/>
  <c r="M133" i="11"/>
  <c r="M141" i="11"/>
  <c r="M149" i="11"/>
  <c r="M157" i="11"/>
  <c r="M165" i="11"/>
  <c r="M173" i="11"/>
  <c r="M181" i="11"/>
  <c r="M191" i="11"/>
  <c r="M199" i="11"/>
  <c r="M215" i="11"/>
  <c r="M7" i="11"/>
  <c r="M39" i="11"/>
  <c r="M62" i="11"/>
  <c r="M78" i="11"/>
  <c r="M94" i="11"/>
  <c r="M110" i="11"/>
  <c r="M126" i="11"/>
  <c r="M142" i="11"/>
  <c r="M158" i="11"/>
  <c r="M174" i="11"/>
  <c r="M192" i="11"/>
  <c r="M24" i="11"/>
  <c r="M32" i="11"/>
  <c r="M40" i="11"/>
  <c r="M186" i="11"/>
  <c r="M63" i="11"/>
  <c r="M71" i="11"/>
  <c r="M79" i="11"/>
  <c r="M87" i="11"/>
  <c r="M95" i="11"/>
  <c r="M103" i="11"/>
  <c r="M111" i="11"/>
  <c r="M119" i="11"/>
  <c r="M127" i="11"/>
  <c r="M159" i="11"/>
  <c r="M167" i="11"/>
  <c r="M175" i="11"/>
  <c r="M193" i="11"/>
  <c r="M209" i="11"/>
  <c r="M55" i="11"/>
  <c r="N47" i="11" a="1"/>
  <c r="N47" i="11" s="1"/>
  <c r="N56" i="11" a="1"/>
  <c r="N56" i="11" s="1"/>
  <c r="N64" i="11" a="1"/>
  <c r="N64" i="11" s="1"/>
  <c r="N80" i="11" a="1"/>
  <c r="N80" i="11" s="1"/>
  <c r="N88" i="11" a="1"/>
  <c r="N88" i="11" s="1"/>
  <c r="N96" i="11" a="1"/>
  <c r="N96" i="11" s="1"/>
  <c r="N112" i="11" a="1"/>
  <c r="N112" i="11" s="1"/>
  <c r="N120" i="11" a="1"/>
  <c r="N120" i="11" s="1"/>
  <c r="N144" i="11" a="1"/>
  <c r="N144" i="11" s="1"/>
  <c r="N152" i="11" a="1"/>
  <c r="N152" i="11" s="1"/>
  <c r="N160" i="11" a="1"/>
  <c r="N160" i="11" s="1"/>
  <c r="N168" i="11" a="1"/>
  <c r="N168" i="11" s="1"/>
  <c r="N176" i="11" a="1"/>
  <c r="N176" i="11" s="1"/>
  <c r="N185" i="11" a="1"/>
  <c r="N185" i="11" s="1"/>
  <c r="N194" i="11" a="1"/>
  <c r="N194" i="11" s="1"/>
  <c r="N202" i="11" a="1"/>
  <c r="N202" i="11" s="1"/>
  <c r="N210" i="11" a="1"/>
  <c r="N210" i="11" s="1"/>
  <c r="N11" i="11" a="1"/>
  <c r="N11" i="11" s="1"/>
  <c r="M11" i="11" a="1"/>
  <c r="M11" i="11" s="1"/>
  <c r="N27" i="11" a="1"/>
  <c r="N27" i="11" s="1"/>
  <c r="N43" i="11" a="1"/>
  <c r="N43" i="11" s="1"/>
  <c r="N49" i="11" a="1"/>
  <c r="N49" i="11" s="1"/>
  <c r="N66" i="11" a="1"/>
  <c r="N66" i="11" s="1"/>
  <c r="N82" i="11" a="1"/>
  <c r="N82" i="11" s="1"/>
  <c r="N98" i="11" a="1"/>
  <c r="N98" i="11" s="1"/>
  <c r="N114" i="11" a="1"/>
  <c r="N114" i="11" s="1"/>
  <c r="N130" i="11" a="1"/>
  <c r="N130" i="11" s="1"/>
  <c r="N138" i="11" a="1"/>
  <c r="N138" i="11" s="1"/>
  <c r="N154" i="11" a="1"/>
  <c r="N154" i="11" s="1"/>
  <c r="N170" i="11" a="1"/>
  <c r="N170" i="11" s="1"/>
  <c r="N188" i="11" a="1"/>
  <c r="N188" i="11" s="1"/>
  <c r="N204" i="11" a="1"/>
  <c r="N204" i="11" s="1"/>
  <c r="N9" i="11" a="1"/>
  <c r="N9" i="11" s="1"/>
  <c r="N17" i="11" a="1"/>
  <c r="N17" i="11" s="1"/>
  <c r="N25" i="11" a="1"/>
  <c r="N25" i="11" s="1"/>
  <c r="N10" i="11" a="1"/>
  <c r="N10" i="11" s="1"/>
  <c r="N18" i="11" a="1"/>
  <c r="N18" i="11" s="1"/>
  <c r="N26" i="11" a="1"/>
  <c r="N26" i="11" s="1"/>
  <c r="N34" i="11" a="1"/>
  <c r="N34" i="11" s="1"/>
  <c r="N48" i="11" a="1"/>
  <c r="N48" i="11" s="1"/>
  <c r="N65" i="11" a="1"/>
  <c r="N65" i="11" s="1"/>
  <c r="N73" i="11" a="1"/>
  <c r="N73" i="11" s="1"/>
  <c r="N89" i="11" a="1"/>
  <c r="N89" i="11" s="1"/>
  <c r="N97" i="11" a="1"/>
  <c r="N97" i="11" s="1"/>
  <c r="N105" i="11" a="1"/>
  <c r="N105" i="11" s="1"/>
  <c r="N113" i="11" a="1"/>
  <c r="N113" i="11" s="1"/>
  <c r="N129" i="11" a="1"/>
  <c r="N129" i="11" s="1"/>
  <c r="N137" i="11" a="1"/>
  <c r="N137" i="11" s="1"/>
  <c r="N145" i="11" a="1"/>
  <c r="N145" i="11" s="1"/>
  <c r="N153" i="11" a="1"/>
  <c r="N153" i="11" s="1"/>
  <c r="N161" i="11" a="1"/>
  <c r="N161" i="11" s="1"/>
  <c r="N169" i="11" a="1"/>
  <c r="N169" i="11" s="1"/>
  <c r="N177" i="11" a="1"/>
  <c r="N177" i="11" s="1"/>
  <c r="N187" i="11" a="1"/>
  <c r="N187" i="11" s="1"/>
  <c r="N203" i="11" a="1"/>
  <c r="N203" i="11" s="1"/>
  <c r="N211" i="11" a="1"/>
  <c r="N211" i="11" s="1"/>
  <c r="N13" i="11" a="1"/>
  <c r="N13" i="11" s="1"/>
  <c r="N37" i="11" a="1"/>
  <c r="N37" i="11" s="1"/>
  <c r="N92" i="11" a="1"/>
  <c r="N92" i="11" s="1"/>
  <c r="N108" i="11" a="1"/>
  <c r="N108" i="11" s="1"/>
  <c r="N140" i="11" a="1"/>
  <c r="N140" i="11" s="1"/>
  <c r="N156" i="11" a="1"/>
  <c r="N156" i="11" s="1"/>
  <c r="N164" i="11" a="1"/>
  <c r="N164" i="11" s="1"/>
  <c r="N172" i="11" a="1"/>
  <c r="N172" i="11" s="1"/>
  <c r="N190" i="11" a="1"/>
  <c r="N190" i="11" s="1"/>
  <c r="N198" i="11" a="1"/>
  <c r="N198" i="11" s="1"/>
  <c r="N206" i="11" a="1"/>
  <c r="N206" i="11" s="1"/>
  <c r="N214" i="11" a="1"/>
  <c r="N214" i="11" s="1"/>
  <c r="N35" i="11" a="1"/>
  <c r="N35" i="11" s="1"/>
  <c r="N74" i="11" a="1"/>
  <c r="N74" i="11" s="1"/>
  <c r="N90" i="11" a="1"/>
  <c r="N90" i="11" s="1"/>
  <c r="N106" i="11" a="1"/>
  <c r="N106" i="11" s="1"/>
  <c r="N122" i="11" a="1"/>
  <c r="N122" i="11" s="1"/>
  <c r="N162" i="11" a="1"/>
  <c r="N162" i="11" s="1"/>
  <c r="N178" i="11" a="1"/>
  <c r="N178" i="11" s="1"/>
  <c r="N196" i="11" a="1"/>
  <c r="N196" i="11" s="1"/>
  <c r="N212" i="11" a="1"/>
  <c r="N212" i="11" s="1"/>
  <c r="N28" i="11" a="1"/>
  <c r="N28" i="11" s="1"/>
  <c r="N59" i="11" a="1"/>
  <c r="N59" i="11" s="1"/>
  <c r="N67" i="11" a="1"/>
  <c r="N67" i="11" s="1"/>
  <c r="N91" i="11" a="1"/>
  <c r="N91" i="11" s="1"/>
  <c r="N99" i="11" a="1"/>
  <c r="N99" i="11" s="1"/>
  <c r="N107" i="11" a="1"/>
  <c r="N107" i="11" s="1"/>
  <c r="N115" i="11" a="1"/>
  <c r="N115" i="11" s="1"/>
  <c r="N123" i="11" a="1"/>
  <c r="N123" i="11" s="1"/>
  <c r="N131" i="11" a="1"/>
  <c r="N131" i="11" s="1"/>
  <c r="N139" i="11" a="1"/>
  <c r="N139" i="11" s="1"/>
  <c r="N147" i="11" a="1"/>
  <c r="N147" i="11" s="1"/>
  <c r="N155" i="11" a="1"/>
  <c r="N155" i="11" s="1"/>
  <c r="N171" i="11" a="1"/>
  <c r="N171" i="11" s="1"/>
  <c r="N179" i="11" a="1"/>
  <c r="N179" i="11" s="1"/>
  <c r="N189" i="11" a="1"/>
  <c r="N189" i="11" s="1"/>
  <c r="N197" i="11" a="1"/>
  <c r="N197" i="11" s="1"/>
  <c r="N205" i="11" a="1"/>
  <c r="N205" i="11" s="1"/>
  <c r="N5" i="11" a="1"/>
  <c r="N5" i="11" s="1"/>
  <c r="N51" i="11" a="1"/>
  <c r="N51" i="11" s="1"/>
  <c r="N116" i="11" a="1"/>
  <c r="N116" i="11" s="1"/>
  <c r="N20" i="11" a="1"/>
  <c r="N20" i="11" s="1"/>
  <c r="N44" i="11" a="1"/>
  <c r="N44" i="11" s="1"/>
  <c r="N31" i="11" a="1"/>
  <c r="N31" i="11" s="1"/>
  <c r="N184" i="11" a="1"/>
  <c r="N184" i="11" s="1"/>
  <c r="N70" i="11" a="1"/>
  <c r="N70" i="11" s="1"/>
  <c r="N86" i="11" a="1"/>
  <c r="N86" i="11" s="1"/>
  <c r="N102" i="11" a="1"/>
  <c r="N102" i="11" s="1"/>
  <c r="N118" i="11" a="1"/>
  <c r="N118" i="11" s="1"/>
  <c r="N134" i="11" a="1"/>
  <c r="N134" i="11" s="1"/>
  <c r="N150" i="11" a="1"/>
  <c r="N150" i="11" s="1"/>
  <c r="N166" i="11" a="1"/>
  <c r="N166" i="11" s="1"/>
  <c r="N182" i="11" a="1"/>
  <c r="N182" i="11" s="1"/>
  <c r="N208" i="11" a="1"/>
  <c r="N208" i="11" s="1"/>
  <c r="N216" i="11" a="1"/>
  <c r="N216" i="11" s="1"/>
  <c r="N21" i="11" a="1"/>
  <c r="N21" i="11" s="1"/>
  <c r="N45" i="11" a="1"/>
  <c r="N45" i="11" s="1"/>
  <c r="N60" i="11" a="1"/>
  <c r="N60" i="11" s="1"/>
  <c r="N76" i="11" a="1"/>
  <c r="N76" i="11" s="1"/>
  <c r="N100" i="11" a="1"/>
  <c r="N100" i="11" s="1"/>
  <c r="N148" i="11" a="1"/>
  <c r="N148" i="11" s="1"/>
  <c r="N6" i="11" a="1"/>
  <c r="N6" i="11" s="1"/>
  <c r="N14" i="11" a="1"/>
  <c r="N14" i="11" s="1"/>
  <c r="N22" i="11" a="1"/>
  <c r="N22" i="11" s="1"/>
  <c r="N30" i="11" a="1"/>
  <c r="N30" i="11" s="1"/>
  <c r="N38" i="11" a="1"/>
  <c r="N38" i="11" s="1"/>
  <c r="N52" i="11" a="1"/>
  <c r="N52" i="11" s="1"/>
  <c r="N69" i="11" a="1"/>
  <c r="N69" i="11" s="1"/>
  <c r="N77" i="11" a="1"/>
  <c r="N77" i="11" s="1"/>
  <c r="N85" i="11" a="1"/>
  <c r="N85" i="11" s="1"/>
  <c r="N93" i="11" a="1"/>
  <c r="N93" i="11" s="1"/>
  <c r="N101" i="11" a="1"/>
  <c r="N101" i="11" s="1"/>
  <c r="N109" i="11" a="1"/>
  <c r="N109" i="11" s="1"/>
  <c r="N117" i="11" a="1"/>
  <c r="N117" i="11" s="1"/>
  <c r="N125" i="11" a="1"/>
  <c r="N125" i="11" s="1"/>
  <c r="N133" i="11" a="1"/>
  <c r="N133" i="11" s="1"/>
  <c r="N141" i="11" a="1"/>
  <c r="N141" i="11" s="1"/>
  <c r="N149" i="11" a="1"/>
  <c r="N149" i="11" s="1"/>
  <c r="N157" i="11" a="1"/>
  <c r="N157" i="11" s="1"/>
  <c r="N165" i="11" a="1"/>
  <c r="N165" i="11" s="1"/>
  <c r="N173" i="11" a="1"/>
  <c r="N173" i="11" s="1"/>
  <c r="N181" i="11" a="1"/>
  <c r="N181" i="11" s="1"/>
  <c r="N191" i="11" a="1"/>
  <c r="N191" i="11" s="1"/>
  <c r="N199" i="11" a="1"/>
  <c r="N199" i="11" s="1"/>
  <c r="N215" i="11" a="1"/>
  <c r="N215" i="11" s="1"/>
  <c r="N7" i="11" a="1"/>
  <c r="N7" i="11" s="1"/>
  <c r="N39" i="11" a="1"/>
  <c r="N39" i="11" s="1"/>
  <c r="N53" i="11" a="1"/>
  <c r="N53" i="11" s="1"/>
  <c r="N62" i="11" a="1"/>
  <c r="N62" i="11" s="1"/>
  <c r="N78" i="11" a="1"/>
  <c r="N78" i="11" s="1"/>
  <c r="N94" i="11" a="1"/>
  <c r="N94" i="11" s="1"/>
  <c r="N110" i="11" a="1"/>
  <c r="N110" i="11" s="1"/>
  <c r="N126" i="11" a="1"/>
  <c r="N126" i="11" s="1"/>
  <c r="N142" i="11" a="1"/>
  <c r="N142" i="11" s="1"/>
  <c r="N158" i="11" a="1"/>
  <c r="N158" i="11" s="1"/>
  <c r="N174" i="11" a="1"/>
  <c r="N174" i="11" s="1"/>
  <c r="N192" i="11" a="1"/>
  <c r="N192" i="11" s="1"/>
  <c r="N24" i="11" a="1"/>
  <c r="N24" i="11" s="1"/>
  <c r="N32" i="11" a="1"/>
  <c r="N32" i="11" s="1"/>
  <c r="N40" i="11" a="1"/>
  <c r="N40" i="11" s="1"/>
  <c r="N186" i="11" a="1"/>
  <c r="N186" i="11" s="1"/>
  <c r="N63" i="11" a="1"/>
  <c r="N63" i="11" s="1"/>
  <c r="N71" i="11" a="1"/>
  <c r="N71" i="11" s="1"/>
  <c r="N79" i="11" a="1"/>
  <c r="N79" i="11" s="1"/>
  <c r="N87" i="11" a="1"/>
  <c r="N87" i="11" s="1"/>
  <c r="N95" i="11" a="1"/>
  <c r="N95" i="11" s="1"/>
  <c r="N103" i="11" a="1"/>
  <c r="N103" i="11" s="1"/>
  <c r="N111" i="11" a="1"/>
  <c r="N111" i="11" s="1"/>
  <c r="N119" i="11" a="1"/>
  <c r="N119" i="11" s="1"/>
  <c r="N127" i="11" a="1"/>
  <c r="N127" i="11" s="1"/>
  <c r="N143" i="11" a="1"/>
  <c r="N143" i="11" s="1"/>
  <c r="N159" i="11" a="1"/>
  <c r="N159" i="11" s="1"/>
  <c r="N167" i="11" a="1"/>
  <c r="N167" i="11" s="1"/>
  <c r="N175" i="11" a="1"/>
  <c r="N175" i="11" s="1"/>
  <c r="N183" i="11" a="1"/>
  <c r="N183" i="11" s="1"/>
  <c r="N193" i="11" a="1"/>
  <c r="N193" i="11" s="1"/>
  <c r="N209" i="11" a="1"/>
  <c r="N209" i="11" s="1"/>
  <c r="N55" i="11" a="1"/>
  <c r="N55" i="11" s="1"/>
  <c r="R33" i="11" l="1" a="1"/>
  <c r="R33" i="11" s="1"/>
  <c r="V33" i="11" a="1"/>
  <c r="V33" i="11" s="1"/>
  <c r="Q16" i="11" a="1"/>
  <c r="Q16" i="11" s="1"/>
  <c r="R128" i="11" a="1"/>
  <c r="R128" i="11" s="1"/>
  <c r="R121" i="11" a="1"/>
  <c r="R121" i="11" s="1"/>
  <c r="Y132" i="11" a="1"/>
  <c r="Y132" i="11" s="1"/>
  <c r="U54" i="11" a="1"/>
  <c r="U54" i="11" s="1"/>
  <c r="U132" i="11" a="1"/>
  <c r="U132" i="11" s="1"/>
  <c r="R68" i="11" a="1"/>
  <c r="R68" i="11" s="1"/>
  <c r="Z121" i="11" a="1"/>
  <c r="Z121" i="11" s="1"/>
  <c r="Y121" i="11" a="1"/>
  <c r="Y121" i="11" s="1"/>
  <c r="Y33" i="11" a="1"/>
  <c r="Y33" i="11" s="1"/>
  <c r="V121" i="11" a="1"/>
  <c r="V121" i="11" s="1"/>
  <c r="Z72" i="11" a="1"/>
  <c r="Z72" i="11" s="1"/>
  <c r="Z42" i="11" a="1"/>
  <c r="Z42" i="11" s="1"/>
  <c r="Y68" i="11" a="1"/>
  <c r="Y68" i="11" s="1"/>
  <c r="Q4" i="11" a="1"/>
  <c r="Q4" i="11" s="1"/>
  <c r="Y58" i="11" a="1"/>
  <c r="Y58" i="11" s="1"/>
  <c r="Q124" i="11" a="1"/>
  <c r="Q124" i="11" s="1"/>
  <c r="Y54" i="11" a="1"/>
  <c r="Y54" i="11" s="1"/>
  <c r="Y29" i="11" a="1"/>
  <c r="Y29" i="11" s="1"/>
  <c r="Q128" i="11" a="1"/>
  <c r="Q128" i="11" s="1"/>
  <c r="Q54" i="11" a="1"/>
  <c r="Q54" i="11" s="1"/>
  <c r="Q201" i="11" a="1"/>
  <c r="Q201" i="11" s="1"/>
  <c r="U72" i="11" a="1"/>
  <c r="U72" i="11" s="1"/>
  <c r="Q29" i="11" a="1"/>
  <c r="Q29" i="11" s="1"/>
  <c r="Q33" i="11" a="1"/>
  <c r="Q33" i="11" s="1"/>
  <c r="P33" i="11" s="1"/>
  <c r="Q36" i="11" a="1"/>
  <c r="Q36" i="11" s="1"/>
  <c r="Y8" i="11" a="1"/>
  <c r="Y8" i="11" s="1"/>
  <c r="U68" i="11" a="1"/>
  <c r="U68" i="11" s="1"/>
  <c r="U58" i="11" a="1"/>
  <c r="U58" i="11" s="1"/>
  <c r="Q132" i="11" a="1"/>
  <c r="Q132" i="11" s="1"/>
  <c r="U124" i="11" a="1"/>
  <c r="U124" i="11" s="1"/>
  <c r="U23" i="11" a="1"/>
  <c r="U23" i="11" s="1"/>
  <c r="Q121" i="11" a="1"/>
  <c r="Q121" i="11" s="1"/>
  <c r="P121" i="11" s="1"/>
  <c r="U50" i="11" a="1"/>
  <c r="U50" i="11" s="1"/>
  <c r="Q61" i="11" a="1"/>
  <c r="Q61" i="11" s="1"/>
  <c r="U12" i="11" a="1"/>
  <c r="U12" i="11" s="1"/>
  <c r="U29" i="11" a="1"/>
  <c r="U29" i="11" s="1"/>
  <c r="Y128" i="11" a="1"/>
  <c r="Y128" i="11" s="1"/>
  <c r="X128" i="11" s="1"/>
  <c r="Y72" i="11" a="1"/>
  <c r="Y72" i="11" s="1"/>
  <c r="X72" i="11" s="1"/>
  <c r="U201" i="11" a="1"/>
  <c r="U201" i="11" s="1"/>
  <c r="U42" i="11" a="1"/>
  <c r="U42" i="11" s="1"/>
  <c r="T42" i="11" s="1"/>
  <c r="Y50" i="11" a="1"/>
  <c r="Y50" i="11" s="1"/>
  <c r="U128" i="11" a="1"/>
  <c r="U128" i="11" s="1"/>
  <c r="U33" i="11" a="1"/>
  <c r="U33" i="11" s="1"/>
  <c r="T33" i="11" s="1"/>
  <c r="Y207" i="11" a="1"/>
  <c r="Y207" i="11" s="1"/>
  <c r="Q68" i="11" a="1"/>
  <c r="Q68" i="11" s="1"/>
  <c r="Y146" i="11" a="1"/>
  <c r="Y146" i="11" s="1"/>
  <c r="Q58" i="11" a="1"/>
  <c r="Q58" i="11" s="1"/>
  <c r="Y12" i="11" a="1"/>
  <c r="Y12" i="11" s="1"/>
  <c r="Y213" i="11" a="1"/>
  <c r="Y213" i="11" s="1"/>
  <c r="Q195" i="11" a="1"/>
  <c r="Q195" i="11" s="1"/>
  <c r="U61" i="11" a="1"/>
  <c r="U61" i="11" s="1"/>
  <c r="Y124" i="11" a="1"/>
  <c r="Y124" i="11" s="1"/>
  <c r="Q19" i="11" a="1"/>
  <c r="Q19" i="11" s="1"/>
  <c r="U195" i="11" a="1"/>
  <c r="U195" i="11" s="1"/>
  <c r="Z195" i="11" a="1"/>
  <c r="Z195" i="11" s="1"/>
  <c r="V136" i="11" a="1"/>
  <c r="V136" i="11" s="1"/>
  <c r="Z136" i="11" a="1"/>
  <c r="Z136" i="11" s="1"/>
  <c r="Z33" i="11" a="1"/>
  <c r="Z33" i="11" s="1"/>
  <c r="U4" i="11" a="1"/>
  <c r="U4" i="11" s="1"/>
  <c r="R72" i="11" a="1"/>
  <c r="R72" i="11" s="1"/>
  <c r="V195" i="11" a="1"/>
  <c r="V195" i="11" s="1"/>
  <c r="V72" i="11" a="1"/>
  <c r="V72" i="11" s="1"/>
  <c r="R195" i="11" a="1"/>
  <c r="R195" i="11" s="1"/>
  <c r="U121" i="11" a="1"/>
  <c r="U121" i="11" s="1"/>
  <c r="U207" i="11" a="1"/>
  <c r="U207" i="11" s="1"/>
  <c r="Q8" i="11" a="1"/>
  <c r="Q8" i="11" s="1"/>
  <c r="Z12" i="11" a="1"/>
  <c r="Z12" i="11" s="1"/>
  <c r="R50" i="11" a="1"/>
  <c r="R50" i="11" s="1"/>
  <c r="Q12" i="11" a="1"/>
  <c r="Q12" i="11" s="1"/>
  <c r="R8" i="11" a="1"/>
  <c r="R8" i="11" s="1"/>
  <c r="V29" i="11" a="1"/>
  <c r="V29" i="11" s="1"/>
  <c r="R12" i="11" a="1"/>
  <c r="R12" i="11" s="1"/>
  <c r="R23" i="11" a="1"/>
  <c r="R23" i="11" s="1"/>
  <c r="Z207" i="11" a="1"/>
  <c r="Z207" i="11" s="1"/>
  <c r="V132" i="11" a="1"/>
  <c r="V132" i="11" s="1"/>
  <c r="Z29" i="11" a="1"/>
  <c r="Z29" i="11" s="1"/>
  <c r="V12" i="11" a="1"/>
  <c r="V12" i="11" s="1"/>
  <c r="R213" i="11" a="1"/>
  <c r="R213" i="11" s="1"/>
  <c r="V104" i="11" a="1"/>
  <c r="V104" i="11" s="1"/>
  <c r="R46" i="11" a="1"/>
  <c r="R46" i="11" s="1"/>
  <c r="U46" i="11" a="1"/>
  <c r="U46" i="11" s="1"/>
  <c r="V124" i="11" a="1"/>
  <c r="V124" i="11" s="1"/>
  <c r="R75" i="11" a="1"/>
  <c r="R75" i="11" s="1"/>
  <c r="Y151" i="11" a="1"/>
  <c r="Y151" i="11" s="1"/>
  <c r="Q207" i="11" a="1"/>
  <c r="Q207" i="11" s="1"/>
  <c r="Q42" i="11" a="1"/>
  <c r="Q42" i="11" s="1"/>
  <c r="Q46" i="11" a="1"/>
  <c r="Q46" i="11" s="1"/>
  <c r="U163" i="11" a="1"/>
  <c r="U163" i="11" s="1"/>
  <c r="Y42" i="11" a="1"/>
  <c r="Y42" i="11" s="1"/>
  <c r="Y46" i="11" a="1"/>
  <c r="Y46" i="11" s="1"/>
  <c r="X46" i="11" s="1"/>
  <c r="U36" i="11" a="1"/>
  <c r="U36" i="11" s="1"/>
  <c r="Y36" i="11" a="1"/>
  <c r="Y36" i="11" s="1"/>
  <c r="Y61" i="11" a="1"/>
  <c r="Y61" i="11" s="1"/>
  <c r="U75" i="11" a="1"/>
  <c r="U75" i="11" s="1"/>
  <c r="U84" i="11" a="1"/>
  <c r="U84" i="11" s="1"/>
  <c r="U180" i="11" a="1"/>
  <c r="U180" i="11" s="1"/>
  <c r="Y75" i="11" a="1"/>
  <c r="Y75" i="11" s="1"/>
  <c r="U146" i="11" a="1"/>
  <c r="U146" i="11" s="1"/>
  <c r="Q146" i="11" a="1"/>
  <c r="Q146" i="11" s="1"/>
  <c r="Y180" i="11" a="1"/>
  <c r="Y180" i="11" s="1"/>
  <c r="U213" i="11" a="1"/>
  <c r="U213" i="11" s="1"/>
  <c r="Y201" i="11" a="1"/>
  <c r="Y201" i="11" s="1"/>
  <c r="Q213" i="11" a="1"/>
  <c r="Q213" i="11" s="1"/>
  <c r="Q151" i="11" a="1"/>
  <c r="Q151" i="11" s="1"/>
  <c r="Q23" i="11" a="1"/>
  <c r="Q23" i="11" s="1"/>
  <c r="P23" i="11" s="1"/>
  <c r="Q75" i="11" a="1"/>
  <c r="Q75" i="11" s="1"/>
  <c r="U19" i="11" a="1"/>
  <c r="U19" i="11" s="1"/>
  <c r="Q180" i="11" a="1"/>
  <c r="Q180" i="11" s="1"/>
  <c r="U136" i="11" a="1"/>
  <c r="U136" i="11" s="1"/>
  <c r="Q72" i="11" a="1"/>
  <c r="Q72" i="11" s="1"/>
  <c r="Y104" i="11" a="1"/>
  <c r="Y104" i="11" s="1"/>
  <c r="Y84" i="11" a="1"/>
  <c r="Y84" i="11" s="1"/>
  <c r="Y163" i="11" a="1"/>
  <c r="Y163" i="11" s="1"/>
  <c r="Y23" i="11" a="1"/>
  <c r="Y23" i="11" s="1"/>
  <c r="U151" i="11" a="1"/>
  <c r="U151" i="11" s="1"/>
  <c r="Q163" i="11" a="1"/>
  <c r="Q163" i="11" s="1"/>
  <c r="Q84" i="11" a="1"/>
  <c r="Q84" i="11" s="1"/>
  <c r="Q136" i="11" a="1"/>
  <c r="Q136" i="11" s="1"/>
  <c r="Q50" i="11" a="1"/>
  <c r="Q50" i="11" s="1"/>
  <c r="R201" i="11" a="1"/>
  <c r="R201" i="11" s="1"/>
  <c r="V207" i="11" a="1"/>
  <c r="V207" i="11" s="1"/>
  <c r="Y136" i="11" a="1"/>
  <c r="Y136" i="11" s="1"/>
  <c r="R29" i="11" a="1"/>
  <c r="R29" i="11" s="1"/>
  <c r="V50" i="11" a="1"/>
  <c r="V50" i="11" s="1"/>
  <c r="V16" i="11" a="1"/>
  <c r="V16" i="11" s="1"/>
  <c r="R104" i="11" a="1"/>
  <c r="R104" i="11" s="1"/>
  <c r="V46" i="11" a="1"/>
  <c r="V46" i="11" s="1"/>
  <c r="R207" i="11" a="1"/>
  <c r="R207" i="11" s="1"/>
  <c r="V68" i="11" a="1"/>
  <c r="V68" i="11" s="1"/>
  <c r="V84" i="11" a="1"/>
  <c r="V84" i="11" s="1"/>
  <c r="R4" i="11" a="1"/>
  <c r="R4" i="11" s="1"/>
  <c r="Z50" i="11" a="1"/>
  <c r="Z50" i="11" s="1"/>
  <c r="V146" i="11" a="1"/>
  <c r="V146" i="11" s="1"/>
  <c r="Y195" i="11" a="1"/>
  <c r="Y195" i="11" s="1"/>
  <c r="Z104" i="11" a="1"/>
  <c r="Z104" i="11" s="1"/>
  <c r="Z8" i="11" a="1"/>
  <c r="Z8" i="11" s="1"/>
  <c r="V23" i="11" a="1"/>
  <c r="V23" i="11" s="1"/>
  <c r="V75" i="11" a="1"/>
  <c r="V75" i="11" s="1"/>
  <c r="V58" i="11" a="1"/>
  <c r="V58" i="11" s="1"/>
  <c r="R84" i="11" a="1"/>
  <c r="R84" i="11" s="1"/>
  <c r="V36" i="11" a="1"/>
  <c r="V36" i="11" s="1"/>
  <c r="R136" i="11" a="1"/>
  <c r="R136" i="11" s="1"/>
  <c r="V8" i="11" a="1"/>
  <c r="V8" i="11" s="1"/>
  <c r="Z163" i="11" a="1"/>
  <c r="Z163" i="11" s="1"/>
  <c r="Z124" i="11" a="1"/>
  <c r="Z124" i="11" s="1"/>
  <c r="V61" i="11" a="1"/>
  <c r="V61" i="11" s="1"/>
  <c r="Z75" i="11" a="1"/>
  <c r="Z75" i="11" s="1"/>
  <c r="Z58" i="11" a="1"/>
  <c r="Z58" i="11" s="1"/>
  <c r="R19" i="11" a="1"/>
  <c r="R19" i="11" s="1"/>
  <c r="Z36" i="11" a="1"/>
  <c r="Z36" i="11" s="1"/>
  <c r="R151" i="11" a="1"/>
  <c r="R151" i="11" s="1"/>
  <c r="R54" i="11" a="1"/>
  <c r="R54" i="11" s="1"/>
  <c r="V163" i="11" a="1"/>
  <c r="V163" i="11" s="1"/>
  <c r="Z61" i="11" a="1"/>
  <c r="Z61" i="11" s="1"/>
  <c r="R58" i="11" a="1"/>
  <c r="R58" i="11" s="1"/>
  <c r="V19" i="11" a="1"/>
  <c r="V19" i="11" s="1"/>
  <c r="V180" i="11" a="1"/>
  <c r="V180" i="11" s="1"/>
  <c r="R36" i="11" a="1"/>
  <c r="R36" i="11" s="1"/>
  <c r="Z84" i="11" a="1"/>
  <c r="Z84" i="11" s="1"/>
  <c r="Z151" i="11" a="1"/>
  <c r="Z151" i="11" s="1"/>
  <c r="V128" i="11" a="1"/>
  <c r="V128" i="11" s="1"/>
  <c r="Z201" i="11" a="1"/>
  <c r="Z201" i="11" s="1"/>
  <c r="V54" i="11" a="1"/>
  <c r="V54" i="11" s="1"/>
  <c r="R163" i="11" a="1"/>
  <c r="R163" i="11" s="1"/>
  <c r="R124" i="11" a="1"/>
  <c r="R124" i="11" s="1"/>
  <c r="R61" i="11" a="1"/>
  <c r="R61" i="11" s="1"/>
  <c r="Z19" i="11" a="1"/>
  <c r="Z19" i="11" s="1"/>
  <c r="R180" i="11" a="1"/>
  <c r="R180" i="11" s="1"/>
  <c r="Z146" i="11" a="1"/>
  <c r="Z146" i="11" s="1"/>
  <c r="Q104" i="11" a="1"/>
  <c r="Q104" i="11" s="1"/>
  <c r="Y16" i="11" a="1"/>
  <c r="Y16" i="11" s="1"/>
  <c r="V151" i="11" a="1"/>
  <c r="V151" i="11" s="1"/>
  <c r="V201" i="11" a="1"/>
  <c r="V201" i="11" s="1"/>
  <c r="Z23" i="11" a="1"/>
  <c r="Z23" i="11" s="1"/>
  <c r="Z54" i="11" a="1"/>
  <c r="Z54" i="11" s="1"/>
  <c r="Z180" i="11" a="1"/>
  <c r="Z180" i="11" s="1"/>
  <c r="R132" i="11" a="1"/>
  <c r="R132" i="11" s="1"/>
  <c r="Z68" i="11" a="1"/>
  <c r="Z68" i="11" s="1"/>
  <c r="Z16" i="11" a="1"/>
  <c r="Z16" i="11" s="1"/>
  <c r="U104" i="11" a="1"/>
  <c r="U104" i="11" s="1"/>
  <c r="U16" i="11" a="1"/>
  <c r="U16" i="11" s="1"/>
  <c r="T16" i="11" s="1"/>
  <c r="Y19" i="11" a="1"/>
  <c r="Y19" i="11" s="1"/>
  <c r="P16" i="11"/>
  <c r="X81" i="11"/>
  <c r="Z213" i="11" a="1"/>
  <c r="Z213" i="11" s="1"/>
  <c r="R42" i="11" a="1"/>
  <c r="R42" i="11" s="1"/>
  <c r="V213" i="11" a="1"/>
  <c r="V213" i="11" s="1"/>
  <c r="V4" i="11" a="1"/>
  <c r="V4" i="11" s="1"/>
  <c r="R146" i="11" a="1"/>
  <c r="R146" i="11" s="1"/>
  <c r="U8" i="11" a="1"/>
  <c r="U8" i="11" s="1"/>
  <c r="Z4" i="11" a="1"/>
  <c r="Z4" i="11" s="1"/>
  <c r="Y4" i="11" a="1"/>
  <c r="Y4" i="11" s="1"/>
  <c r="P81" i="11"/>
  <c r="Z132" i="11" a="1"/>
  <c r="Z132" i="11" s="1"/>
  <c r="T81" i="11"/>
  <c r="N81" i="11" a="1"/>
  <c r="N81" i="11" s="1"/>
  <c r="M81" i="11" a="1"/>
  <c r="M81" i="11" s="1"/>
  <c r="M72" i="11" a="1"/>
  <c r="M72" i="11" s="1"/>
  <c r="M58" i="11" a="1"/>
  <c r="M58" i="11" s="1"/>
  <c r="M195" i="11" a="1"/>
  <c r="M195" i="11" s="1"/>
  <c r="M132" i="11" a="1"/>
  <c r="M132" i="11" s="1"/>
  <c r="M16" i="11" a="1"/>
  <c r="M16" i="11" s="1"/>
  <c r="M84" i="11" a="1"/>
  <c r="M84" i="11" s="1"/>
  <c r="M4" i="11" a="1"/>
  <c r="M4" i="11" s="1"/>
  <c r="M54" i="11" a="1"/>
  <c r="M54" i="11" s="1"/>
  <c r="M124" i="11" a="1"/>
  <c r="M124" i="11" s="1"/>
  <c r="M75" i="11" a="1"/>
  <c r="M75" i="11" s="1"/>
  <c r="M207" i="11" a="1"/>
  <c r="M207" i="11" s="1"/>
  <c r="M146" i="11" a="1"/>
  <c r="M146" i="11" s="1"/>
  <c r="M180" i="11" a="1"/>
  <c r="M180" i="11" s="1"/>
  <c r="M23" i="11" a="1"/>
  <c r="M23" i="11" s="1"/>
  <c r="M42" i="11" a="1"/>
  <c r="M42" i="11" s="1"/>
  <c r="M128" i="11" a="1"/>
  <c r="M128" i="11" s="1"/>
  <c r="N8" i="11" a="1"/>
  <c r="N8" i="11" s="1"/>
  <c r="M50" i="11" a="1"/>
  <c r="M50" i="11" s="1"/>
  <c r="N16" i="11" a="1"/>
  <c r="N16" i="11" s="1"/>
  <c r="M8" i="11" a="1"/>
  <c r="M8" i="11" s="1"/>
  <c r="M68" i="11" a="1"/>
  <c r="M68" i="11" s="1"/>
  <c r="M12" i="11" a="1"/>
  <c r="M12" i="11" s="1"/>
  <c r="N12" i="11" a="1"/>
  <c r="N12" i="11" s="1"/>
  <c r="N72" i="11" a="1"/>
  <c r="N72" i="11" s="1"/>
  <c r="N42" i="11" a="1"/>
  <c r="N42" i="11" s="1"/>
  <c r="M46" i="11" a="1"/>
  <c r="M46" i="11" s="1"/>
  <c r="M121" i="11" a="1"/>
  <c r="M121" i="11" s="1"/>
  <c r="M213" i="11" a="1"/>
  <c r="M213" i="11" s="1"/>
  <c r="M29" i="11" a="1"/>
  <c r="M29" i="11" s="1"/>
  <c r="M61" i="11" a="1"/>
  <c r="M61" i="11" s="1"/>
  <c r="M151" i="11" a="1"/>
  <c r="M151" i="11" s="1"/>
  <c r="N58" i="11" a="1"/>
  <c r="N58" i="11" s="1"/>
  <c r="M33" i="11" a="1"/>
  <c r="M33" i="11" s="1"/>
  <c r="N213" i="11" a="1"/>
  <c r="N213" i="11" s="1"/>
  <c r="N128" i="11" a="1"/>
  <c r="N128" i="11" s="1"/>
  <c r="M201" i="11" a="1"/>
  <c r="M201" i="11" s="1"/>
  <c r="N195" i="11" a="1"/>
  <c r="N195" i="11" s="1"/>
  <c r="N46" i="11" a="1"/>
  <c r="N46" i="11" s="1"/>
  <c r="N104" i="11" a="1"/>
  <c r="N104" i="11" s="1"/>
  <c r="N23" i="11" a="1"/>
  <c r="N23" i="11" s="1"/>
  <c r="N207" i="11" a="1"/>
  <c r="N207" i="11" s="1"/>
  <c r="N4" i="11" a="1"/>
  <c r="N4" i="11" s="1"/>
  <c r="N132" i="11" a="1"/>
  <c r="N132" i="11" s="1"/>
  <c r="N68" i="11" a="1"/>
  <c r="N68" i="11" s="1"/>
  <c r="M19" i="11" a="1"/>
  <c r="M19" i="11" s="1"/>
  <c r="N54" i="11" a="1"/>
  <c r="N54" i="11" s="1"/>
  <c r="N33" i="11" a="1"/>
  <c r="N33" i="11" s="1"/>
  <c r="N121" i="11" a="1"/>
  <c r="N121" i="11" s="1"/>
  <c r="N36" i="11" a="1"/>
  <c r="N36" i="11" s="1"/>
  <c r="N61" i="11" a="1"/>
  <c r="N61" i="11" s="1"/>
  <c r="N124" i="11" a="1"/>
  <c r="N124" i="11" s="1"/>
  <c r="N180" i="11" a="1"/>
  <c r="N180" i="11" s="1"/>
  <c r="N50" i="11" a="1"/>
  <c r="N50" i="11" s="1"/>
  <c r="N201" i="11" a="1"/>
  <c r="N201" i="11" s="1"/>
  <c r="N146" i="11" a="1"/>
  <c r="N146" i="11" s="1"/>
  <c r="N163" i="11" a="1"/>
  <c r="N163" i="11" s="1"/>
  <c r="N19" i="11" a="1"/>
  <c r="N19" i="11" s="1"/>
  <c r="N136" i="11" a="1"/>
  <c r="N136" i="11" s="1"/>
  <c r="N75" i="11" a="1"/>
  <c r="N75" i="11" s="1"/>
  <c r="N29" i="11" a="1"/>
  <c r="N29" i="11" s="1"/>
  <c r="N151" i="11" a="1"/>
  <c r="N151" i="11" s="1"/>
  <c r="N84" i="11" a="1"/>
  <c r="N84" i="11" s="1"/>
  <c r="M36" i="11" a="1"/>
  <c r="M36" i="11" s="1"/>
  <c r="M104" i="11" a="1"/>
  <c r="M104" i="11" s="1"/>
  <c r="M136" i="11" a="1"/>
  <c r="M136" i="11" s="1"/>
  <c r="M163" i="11" a="1"/>
  <c r="M163" i="11" s="1"/>
  <c r="B217" i="11" a="1"/>
  <c r="B217" i="11" s="1"/>
  <c r="C217" i="11" s="1"/>
  <c r="P50" i="11" l="1"/>
  <c r="P72" i="11"/>
  <c r="P128" i="11"/>
  <c r="P75" i="11"/>
  <c r="T132" i="11"/>
  <c r="Z3" i="11" a="1"/>
  <c r="Z3" i="11" s="1"/>
  <c r="T54" i="11"/>
  <c r="P68" i="11"/>
  <c r="X121" i="11"/>
  <c r="X195" i="11"/>
  <c r="X8" i="11"/>
  <c r="X29" i="11"/>
  <c r="T121" i="11"/>
  <c r="P201" i="11"/>
  <c r="X33" i="11"/>
  <c r="T61" i="11"/>
  <c r="T68" i="11"/>
  <c r="T12" i="11"/>
  <c r="T128" i="11"/>
  <c r="T36" i="11"/>
  <c r="X50" i="11"/>
  <c r="T50" i="11"/>
  <c r="Z41" i="11" a="1"/>
  <c r="Z41" i="11" s="1"/>
  <c r="X58" i="11"/>
  <c r="T124" i="11"/>
  <c r="P54" i="11"/>
  <c r="X68" i="11"/>
  <c r="P132" i="11"/>
  <c r="P124" i="11"/>
  <c r="T72" i="11"/>
  <c r="Q3" i="11" a="1"/>
  <c r="Q3" i="11" s="1"/>
  <c r="P4" i="11"/>
  <c r="T163" i="11"/>
  <c r="X12" i="11"/>
  <c r="P58" i="11"/>
  <c r="T201" i="11"/>
  <c r="T207" i="11"/>
  <c r="P36" i="11"/>
  <c r="P207" i="11"/>
  <c r="P12" i="11"/>
  <c r="P180" i="11"/>
  <c r="T19" i="11"/>
  <c r="X136" i="11"/>
  <c r="T146" i="11"/>
  <c r="T58" i="11"/>
  <c r="T29" i="11"/>
  <c r="T23" i="11"/>
  <c r="P61" i="11"/>
  <c r="U41" i="11" a="1"/>
  <c r="U41" i="11" s="1"/>
  <c r="T180" i="11"/>
  <c r="X124" i="11"/>
  <c r="Y200" i="11" a="1"/>
  <c r="Y200" i="11" s="1"/>
  <c r="T4" i="11"/>
  <c r="X151" i="11"/>
  <c r="X36" i="11"/>
  <c r="P19" i="11"/>
  <c r="U200" i="11" a="1"/>
  <c r="U200" i="11" s="1"/>
  <c r="T46" i="11"/>
  <c r="Q15" i="11" a="1"/>
  <c r="Q15" i="11" s="1"/>
  <c r="X61" i="11"/>
  <c r="X84" i="11"/>
  <c r="Q200" i="11" a="1"/>
  <c r="Q200" i="11" s="1"/>
  <c r="X207" i="11"/>
  <c r="X180" i="11"/>
  <c r="U57" i="11" a="1"/>
  <c r="U57" i="11" s="1"/>
  <c r="T195" i="11"/>
  <c r="Z200" i="11" a="1"/>
  <c r="Z200" i="11" s="1"/>
  <c r="R200" i="11" a="1"/>
  <c r="R200" i="11" s="1"/>
  <c r="T75" i="11"/>
  <c r="V200" i="11" a="1"/>
  <c r="V200" i="11" s="1"/>
  <c r="P46" i="11"/>
  <c r="T136" i="11"/>
  <c r="R57" i="11" a="1"/>
  <c r="R57" i="11" s="1"/>
  <c r="P104" i="11"/>
  <c r="T104" i="11"/>
  <c r="V135" i="11" a="1"/>
  <c r="V135" i="11" s="1"/>
  <c r="V15" i="11" a="1"/>
  <c r="V15" i="11" s="1"/>
  <c r="Z83" i="11" a="1"/>
  <c r="Z83" i="11" s="1"/>
  <c r="T84" i="11"/>
  <c r="X104" i="11"/>
  <c r="U15" i="11" a="1"/>
  <c r="U15" i="11" s="1"/>
  <c r="Y41" i="11" a="1"/>
  <c r="Y41" i="11" s="1"/>
  <c r="Y83" i="11" a="1"/>
  <c r="Y83" i="11" s="1"/>
  <c r="P195" i="11"/>
  <c r="X19" i="11"/>
  <c r="R135" i="11" a="1"/>
  <c r="R135" i="11" s="1"/>
  <c r="X54" i="11"/>
  <c r="P151" i="11"/>
  <c r="P136" i="11"/>
  <c r="R83" i="11" a="1"/>
  <c r="R83" i="11" s="1"/>
  <c r="Z15" i="11" a="1"/>
  <c r="Z15" i="11" s="1"/>
  <c r="V41" i="11" a="1"/>
  <c r="V41" i="11" s="1"/>
  <c r="V3" i="11" a="1"/>
  <c r="V3" i="11" s="1"/>
  <c r="P8" i="11"/>
  <c r="T213" i="11"/>
  <c r="X4" i="11"/>
  <c r="T8" i="11"/>
  <c r="R15" i="11" a="1"/>
  <c r="R15" i="11" s="1"/>
  <c r="Z135" i="11" a="1"/>
  <c r="Z135" i="11" s="1"/>
  <c r="Q41" i="11" a="1"/>
  <c r="Q41" i="11" s="1"/>
  <c r="P213" i="11"/>
  <c r="V57" i="11" a="1"/>
  <c r="V57" i="11" s="1"/>
  <c r="Q83" i="11" a="1"/>
  <c r="Q83" i="11" s="1"/>
  <c r="Q135" i="11" a="1"/>
  <c r="Q135" i="11" s="1"/>
  <c r="P42" i="11"/>
  <c r="Q57" i="11" a="1"/>
  <c r="Q57" i="11" s="1"/>
  <c r="P163" i="11"/>
  <c r="T151" i="11"/>
  <c r="R3" i="11" a="1"/>
  <c r="R3" i="11" s="1"/>
  <c r="P29" i="11"/>
  <c r="V83" i="11" a="1"/>
  <c r="V83" i="11" s="1"/>
  <c r="X163" i="11"/>
  <c r="X75" i="11"/>
  <c r="X146" i="11"/>
  <c r="X16" i="11"/>
  <c r="X201" i="11"/>
  <c r="Z57" i="11" a="1"/>
  <c r="Z57" i="11" s="1"/>
  <c r="X42" i="11"/>
  <c r="Y57" i="11" a="1"/>
  <c r="Y57" i="11" s="1"/>
  <c r="Y15" i="11" a="1"/>
  <c r="Y15" i="11" s="1"/>
  <c r="X23" i="11"/>
  <c r="Y135" i="11" a="1"/>
  <c r="Y135" i="11" s="1"/>
  <c r="P84" i="11"/>
  <c r="U135" i="11" a="1"/>
  <c r="U135" i="11" s="1"/>
  <c r="U3" i="11" a="1"/>
  <c r="U3" i="11" s="1"/>
  <c r="U83" i="11" a="1"/>
  <c r="U83" i="11" s="1"/>
  <c r="R41" i="11" a="1"/>
  <c r="R41" i="11" s="1"/>
  <c r="X213" i="11"/>
  <c r="X132" i="11"/>
  <c r="Y3" i="11" a="1"/>
  <c r="Y3" i="11" s="1"/>
  <c r="P146" i="11"/>
  <c r="L81" i="11"/>
  <c r="L16" i="11"/>
  <c r="L58" i="11"/>
  <c r="L195" i="11"/>
  <c r="L72" i="11"/>
  <c r="L132" i="11"/>
  <c r="L84" i="11"/>
  <c r="L54" i="11"/>
  <c r="L50" i="11"/>
  <c r="L75" i="11"/>
  <c r="M200" i="11" a="1"/>
  <c r="M200" i="11" s="1"/>
  <c r="L128" i="11"/>
  <c r="L124" i="11"/>
  <c r="M41" i="11" a="1"/>
  <c r="M41" i="11" s="1"/>
  <c r="L146" i="11"/>
  <c r="L42" i="11"/>
  <c r="L8" i="11"/>
  <c r="L23" i="11"/>
  <c r="N3" i="11" a="1"/>
  <c r="N3" i="11" s="1"/>
  <c r="L12" i="11"/>
  <c r="M57" i="11" a="1"/>
  <c r="M57" i="11" s="1"/>
  <c r="M3" i="11" a="1"/>
  <c r="M3" i="11" s="1"/>
  <c r="L213" i="11"/>
  <c r="L29" i="11"/>
  <c r="L151" i="11"/>
  <c r="L46" i="11"/>
  <c r="L121" i="11"/>
  <c r="L61" i="11"/>
  <c r="L36" i="11"/>
  <c r="L33" i="11"/>
  <c r="L136" i="11"/>
  <c r="L201" i="11"/>
  <c r="N41" i="11" a="1"/>
  <c r="N41" i="11" s="1"/>
  <c r="L19" i="11"/>
  <c r="N57" i="11" a="1"/>
  <c r="N57" i="11" s="1"/>
  <c r="N135" i="11" a="1"/>
  <c r="N135" i="11" s="1"/>
  <c r="L104" i="11"/>
  <c r="M135" i="11" a="1"/>
  <c r="M135" i="11" s="1"/>
  <c r="L68" i="11"/>
  <c r="M83" i="11" a="1"/>
  <c r="M83" i="11" s="1"/>
  <c r="N83" i="11" a="1"/>
  <c r="N83" i="11" s="1"/>
  <c r="N200" i="11" a="1"/>
  <c r="N200" i="11" s="1"/>
  <c r="M15" i="11" a="1"/>
  <c r="M15" i="11" s="1"/>
  <c r="N15" i="11" a="1"/>
  <c r="N15" i="11" s="1"/>
  <c r="L163" i="11"/>
  <c r="L180" i="11"/>
  <c r="L207" i="11"/>
  <c r="L4" i="11"/>
  <c r="X41" i="11" l="1"/>
  <c r="P200" i="11"/>
  <c r="P3" i="11"/>
  <c r="X15" i="11"/>
  <c r="X200" i="11"/>
  <c r="P57" i="11"/>
  <c r="T200" i="11"/>
  <c r="T41" i="11"/>
  <c r="P15" i="11"/>
  <c r="T135" i="11"/>
  <c r="T15" i="11"/>
  <c r="X83" i="11"/>
  <c r="T3" i="11"/>
  <c r="T83" i="11"/>
  <c r="Z217" i="11" a="1"/>
  <c r="Z217" i="11" s="1"/>
  <c r="X135" i="11"/>
  <c r="P135" i="11"/>
  <c r="P83" i="11"/>
  <c r="V217" i="11" a="1"/>
  <c r="V217" i="11" s="1"/>
  <c r="Q217" i="11" a="1"/>
  <c r="Q217" i="11" s="1"/>
  <c r="X57" i="11"/>
  <c r="T57" i="11"/>
  <c r="R217" i="11" a="1"/>
  <c r="R217" i="11" s="1"/>
  <c r="U217" i="11" a="1"/>
  <c r="U217" i="11" s="1"/>
  <c r="P41" i="11"/>
  <c r="X3" i="11"/>
  <c r="Y217" i="11" a="1"/>
  <c r="Y217" i="11" s="1"/>
  <c r="L200" i="11"/>
  <c r="L41" i="11"/>
  <c r="L57" i="11"/>
  <c r="N217" i="11" a="1"/>
  <c r="N217" i="11" s="1"/>
  <c r="L83" i="11"/>
  <c r="L15" i="11"/>
  <c r="M217" i="11" a="1"/>
  <c r="M217" i="11" s="1"/>
  <c r="L135" i="11"/>
  <c r="L3" i="11"/>
  <c r="L219" i="11" a="1"/>
  <c r="L219" i="11" s="1"/>
  <c r="E3" i="35" a="1"/>
  <c r="G6" i="35" a="1"/>
  <c r="H5" i="35" a="1"/>
  <c r="F5" i="35" a="1"/>
  <c r="H6" i="35" a="1"/>
  <c r="F6" i="35" a="1"/>
  <c r="D6" i="35" a="1"/>
  <c r="H3" i="35" a="1"/>
  <c r="G5" i="35" a="1"/>
  <c r="C3" i="35" a="1"/>
  <c r="D3" i="35" a="1"/>
  <c r="C6" i="35" a="1"/>
  <c r="E4" i="35" a="1"/>
  <c r="C4" i="35" a="1"/>
  <c r="E6" i="35" a="1"/>
  <c r="D4" i="35" a="1"/>
  <c r="G3" i="35" a="1"/>
  <c r="F3" i="35" a="1"/>
  <c r="D5" i="35" a="1"/>
  <c r="G4" i="35" a="1"/>
  <c r="H4" i="35" a="1"/>
  <c r="C5" i="35" a="1"/>
  <c r="F4" i="35" a="1"/>
  <c r="E5" i="35" a="1"/>
  <c r="D4" i="35" l="1"/>
  <c r="H4" i="35"/>
  <c r="E5" i="35"/>
  <c r="F6" i="35"/>
  <c r="C4" i="35"/>
  <c r="H5" i="35"/>
  <c r="E4" i="35"/>
  <c r="F5" i="35"/>
  <c r="C6" i="35"/>
  <c r="G6" i="35"/>
  <c r="F4" i="35"/>
  <c r="C5" i="35"/>
  <c r="G5" i="35"/>
  <c r="D6" i="35"/>
  <c r="H6" i="35"/>
  <c r="G4" i="35"/>
  <c r="D5" i="35"/>
  <c r="E6" i="35"/>
  <c r="E3" i="35"/>
  <c r="D3" i="35"/>
  <c r="F3" i="35"/>
  <c r="C3" i="35"/>
  <c r="G3" i="35"/>
  <c r="H3" i="35"/>
  <c r="X217" i="11"/>
  <c r="T217" i="11"/>
  <c r="P217" i="11"/>
  <c r="L2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<sst xmlns="http://schemas.openxmlformats.org/spreadsheetml/2006/main" count="2201" uniqueCount="613">
  <si>
    <t>ID</t>
  </si>
  <si>
    <t>Display Level</t>
  </si>
  <si>
    <t>Category</t>
  </si>
  <si>
    <t>Sub-Category</t>
  </si>
  <si>
    <t>Consideration</t>
  </si>
  <si>
    <t>Question Type</t>
  </si>
  <si>
    <t>Answer Range</t>
  </si>
  <si>
    <t>Weighting</t>
  </si>
  <si>
    <t>Scoring Lookup</t>
  </si>
  <si>
    <t>Cyberhaven Rating</t>
  </si>
  <si>
    <t>Cyberhaven Score</t>
  </si>
  <si>
    <t>Cyberhaven Possible</t>
  </si>
  <si>
    <t>Cyberhaven Comments</t>
  </si>
  <si>
    <t>Product Architecture</t>
  </si>
  <si>
    <t>(primarily informational)</t>
  </si>
  <si>
    <t>Score</t>
  </si>
  <si>
    <t>Components</t>
  </si>
  <si>
    <t>1.1.a</t>
  </si>
  <si>
    <t>Yes</t>
  </si>
  <si>
    <t>Does the product include an endpoint agent?</t>
  </si>
  <si>
    <t>Yes/No</t>
  </si>
  <si>
    <t>Standard</t>
  </si>
  <si>
    <t>Meets</t>
  </si>
  <si>
    <t>1.1.b</t>
  </si>
  <si>
    <t>Does the product include a network-based component? 
(e.g. inspection at the network boundary, forward proxy, SSE)</t>
  </si>
  <si>
    <t>No</t>
  </si>
  <si>
    <t>NA</t>
  </si>
  <si>
    <t>1.1.c</t>
  </si>
  <si>
    <t>Does the product offer "Cloud DLP" via direct integration to cloud providers via API?</t>
  </si>
  <si>
    <t>Hosting Requirements</t>
  </si>
  <si>
    <t/>
  </si>
  <si>
    <t>1.2.a</t>
  </si>
  <si>
    <t>Can the product be hosted on-prem?</t>
  </si>
  <si>
    <t>Doesn't Matter</t>
  </si>
  <si>
    <t>1.2.b</t>
  </si>
  <si>
    <t xml:space="preserve">If self-hosted, does the product require on-prem servers? </t>
  </si>
  <si>
    <t>1.2.c</t>
  </si>
  <si>
    <t>If self-hosted, does the product require an enterprise database?</t>
  </si>
  <si>
    <t>Integrations</t>
  </si>
  <si>
    <t>1.3.a</t>
  </si>
  <si>
    <t>Can the product integrate with a CASB?</t>
  </si>
  <si>
    <t>See Comments</t>
  </si>
  <si>
    <t>Cyberhaven's functionality overlaps significantly with a standard CASB, both with the endpoint capabilities, and with the Cloud API integrations</t>
  </si>
  <si>
    <t>1.3.b</t>
  </si>
  <si>
    <t>Could be implemented with a custom integration but does not come out of the box</t>
  </si>
  <si>
    <t>Does Not Meet</t>
  </si>
  <si>
    <t>Product Requirements and Limitations</t>
  </si>
  <si>
    <t>Agent Connectivity</t>
  </si>
  <si>
    <t>2.1.a</t>
  </si>
  <si>
    <t>If the management servers are deployed on-prem, does the product support remote endpoint agents connecting over internet to management servers in the DMZ?</t>
  </si>
  <si>
    <t>2.1.b</t>
  </si>
  <si>
    <t>Are agent-server communications authenticated and secure?</t>
  </si>
  <si>
    <t>Highly Important</t>
  </si>
  <si>
    <t>Scalability</t>
  </si>
  <si>
    <t>2.2.a</t>
  </si>
  <si>
    <t>If the management servers are deployed on-prem, can the servers be deployed in load-balanced environments?</t>
  </si>
  <si>
    <t>2.2.b</t>
  </si>
  <si>
    <t>Can your endpoint solution scale to tens of thousands of endpoint agents in a production environment? 
Please explain how the solution supports this and provide an example of your largest endpoint deployment.</t>
  </si>
  <si>
    <t>Degree Meets</t>
  </si>
  <si>
    <t>Given the partially-SaaS architecture of Cyberhaven, there are negligible concerns regarding scalability or distributed endpoints</t>
  </si>
  <si>
    <t>2.2.c</t>
  </si>
  <si>
    <t>Does your endpoint solution support geographically dispersed machines for global deployments of endpoint agents while maintaining a central management/reporting interface? 
Please explain.</t>
  </si>
  <si>
    <t>Capabilities</t>
  </si>
  <si>
    <t>2.3.a</t>
  </si>
  <si>
    <t>Can the product protect off-network endpoints?
Please describe how in comments</t>
  </si>
  <si>
    <t>2.3.b</t>
  </si>
  <si>
    <t>Can the product enforce separate endpoint policies depending on whether it is on- or off-network?</t>
  </si>
  <si>
    <t>2.3.c</t>
  </si>
  <si>
    <t>If a network proxy is part of the product's architecture, can the endpoint agent change or set the network proxy depending on whether it is on- or off-network?</t>
  </si>
  <si>
    <t>Provides protection against network exfiltration without requiring a proxy</t>
  </si>
  <si>
    <t>2.3.d</t>
  </si>
  <si>
    <t>Can the endpoint solution monitor remote users who may be disconnected for a long time or only connected via a slow link?</t>
  </si>
  <si>
    <t>Yes, though users who are fully disconnected will not receive updates during that time</t>
  </si>
  <si>
    <t>2.3.e</t>
  </si>
  <si>
    <t>Is there an API for interacting with the product and its data?</t>
  </si>
  <si>
    <t>Anti-Tamper Protection</t>
  </si>
  <si>
    <t>2.4.a</t>
  </si>
  <si>
    <t>Is the endpoint agent secured from end-user tampering? Please explain.</t>
  </si>
  <si>
    <t>Important</t>
  </si>
  <si>
    <t>Protects and detects/alerts on agent tampering</t>
  </si>
  <si>
    <t>2.4.b</t>
  </si>
  <si>
    <t>Can your endpoint solution restart itself if it is stopped?</t>
  </si>
  <si>
    <t>2.4.c</t>
  </si>
  <si>
    <t>Does the endpoint solution require a password or admin privileges to disable?</t>
  </si>
  <si>
    <t>Stealth</t>
  </si>
  <si>
    <t>2.5.a</t>
  </si>
  <si>
    <t>Does the endpoint agent run in the background?</t>
  </si>
  <si>
    <t>2.5.b</t>
  </si>
  <si>
    <t>Product Administration</t>
  </si>
  <si>
    <t>Can the product be installed and/or activated silently?</t>
  </si>
  <si>
    <t>Performance Impacts</t>
  </si>
  <si>
    <t>2.6.a</t>
  </si>
  <si>
    <t>Does the tool have the capability to monitor system performance and impact of the tool?</t>
  </si>
  <si>
    <t>2.6.b</t>
  </si>
  <si>
    <t>Optiv Rating of System Resource Utilization (CPU/RAM)
(on a scale from 1-5, 1=best)</t>
  </si>
  <si>
    <t>Rating</t>
  </si>
  <si>
    <t>2.6.c</t>
  </si>
  <si>
    <t>2.6.d</t>
  </si>
  <si>
    <t>Optiv Rating of Bandwidth Usage
(on a scale from 1-5, 1=best)</t>
  </si>
  <si>
    <t>Deployment &amp; Updates</t>
  </si>
  <si>
    <t>3.1.a</t>
  </si>
  <si>
    <t>Can the endpoint solution be deployed with desktop management tools (e.g., Microsoft SCCM)?</t>
  </si>
  <si>
    <t>Nice to have</t>
  </si>
  <si>
    <t>3.1.b</t>
  </si>
  <si>
    <t>Can the endpoint solution apply automatic agent updates without requiring third-party tools?</t>
  </si>
  <si>
    <t>3.1.c</t>
  </si>
  <si>
    <t>Can the solution be automatically deployed to new endpoints on the network? 
With native capabilities = Meets
With third-party integration = Meets 50%</t>
  </si>
  <si>
    <t>Meets 50%</t>
  </si>
  <si>
    <t>Automated installation of the agent would require additional tooling</t>
  </si>
  <si>
    <t>Management &amp; Configuration</t>
  </si>
  <si>
    <t>3.2.a</t>
  </si>
  <si>
    <t>Does your DLP solution allow being able to turn off DLP services without uninstalling the agent for troubleshooting purposes?</t>
  </si>
  <si>
    <t>3.2.b</t>
  </si>
  <si>
    <t>Does the product offer the ability to test policies outside of production services either in production system or a test system?</t>
  </si>
  <si>
    <t>3.2.c</t>
  </si>
  <si>
    <t>Not an issue as the systems are all cloud hosted.</t>
  </si>
  <si>
    <t>Not an issue as our systems are all cloud hosted.</t>
  </si>
  <si>
    <t>Troubleshooting</t>
  </si>
  <si>
    <t>3.3.a</t>
  </si>
  <si>
    <t>Does your management system provide tools to monitor the health status of the endpoint agents?</t>
  </si>
  <si>
    <t>3.3.b</t>
  </si>
  <si>
    <t>Does your endpoint solution provide robust options for agent management and troubleshooting from within a central administrative console?
(on a 1-5 scale, 1=best)</t>
  </si>
  <si>
    <t>3.3.c</t>
  </si>
  <si>
    <t>If the management servers are self-hosted, do endpoint agents have failover capability? Can a group of agents be migrated from one management server to another for management purposes?</t>
  </si>
  <si>
    <t>Central server is SaaS-only and failover is abstracted away from customer responsibility</t>
  </si>
  <si>
    <t>Ease of Use</t>
  </si>
  <si>
    <t>3.4.a</t>
  </si>
  <si>
    <t>Are the endpoint agent management and troubleshooting tools designed to be managed by non-IT staff?</t>
  </si>
  <si>
    <t>Optiv "User Friendliness" Rating for Management and Troubleshooting Interfaces
(on a 1-5 scale, 1=best)</t>
  </si>
  <si>
    <t>The user interface for Cyberhaven is modern very polished - but it is very "data heavy" and may be overwhelming for non-technical staff</t>
  </si>
  <si>
    <t>Platform Coverage</t>
  </si>
  <si>
    <t>Cloud Integrations</t>
  </si>
  <si>
    <t>4.1.a</t>
  </si>
  <si>
    <t>Does the solution integrate with Microsoft 365? 
(to include SharePoint online)</t>
  </si>
  <si>
    <t>Provides protection for all of O365 via Cloud API</t>
  </si>
  <si>
    <t>4.1.b</t>
  </si>
  <si>
    <t>Does the solution integrate with Google Workspace?</t>
  </si>
  <si>
    <t>Server Platforms</t>
  </si>
  <si>
    <t>Does the solution support being installed on…</t>
  </si>
  <si>
    <t>4.2.a</t>
  </si>
  <si>
    <t>Windows Server 2016</t>
  </si>
  <si>
    <t>4.2.b</t>
  </si>
  <si>
    <t>Windows Server 2019</t>
  </si>
  <si>
    <t>4.2.c</t>
  </si>
  <si>
    <t>Windows Server 2022</t>
  </si>
  <si>
    <t>4.2.d</t>
  </si>
  <si>
    <t>Linux CentOS</t>
  </si>
  <si>
    <t>The endpoint agent will not be installed, but Cloud API-based functionality will still be present / doesn't require agent</t>
  </si>
  <si>
    <t>4.2.e</t>
  </si>
  <si>
    <t>Linux RedHat OS</t>
  </si>
  <si>
    <t>4.2.f</t>
  </si>
  <si>
    <t>Other Linux or Unix-Like Operating Systems</t>
  </si>
  <si>
    <t>Endpoint Platforms</t>
  </si>
  <si>
    <t>4.3.a</t>
  </si>
  <si>
    <t>Windows 10 &amp; 11</t>
  </si>
  <si>
    <t>4.3.b</t>
  </si>
  <si>
    <t xml:space="preserve">macOS </t>
  </si>
  <si>
    <t>4.3.c</t>
  </si>
  <si>
    <t>Google Chromebook</t>
  </si>
  <si>
    <t>Mobile Platforms</t>
  </si>
  <si>
    <t>4.4.a</t>
  </si>
  <si>
    <t>iOS</t>
  </si>
  <si>
    <t>4.4.b</t>
  </si>
  <si>
    <t>Android</t>
  </si>
  <si>
    <t>Virtualized Platforms</t>
  </si>
  <si>
    <t>Can the solution provide coverage for each of the following virtualization solutions, either through installation on the virtualized OS, or by deployment on the hosting server?</t>
  </si>
  <si>
    <t>4.5.a</t>
  </si>
  <si>
    <t>Microsoft Hyper-V</t>
  </si>
  <si>
    <t>4.5.b</t>
  </si>
  <si>
    <t>VMware Workstation</t>
  </si>
  <si>
    <t>4.5.c</t>
  </si>
  <si>
    <t>Vmware ESXi</t>
  </si>
  <si>
    <t>4.5.d</t>
  </si>
  <si>
    <t>Citrix XenApp</t>
  </si>
  <si>
    <t>4.5.e</t>
  </si>
  <si>
    <t>Citrix XenDesktop</t>
  </si>
  <si>
    <t>Staying Current</t>
  </si>
  <si>
    <t>4.6.a</t>
  </si>
  <si>
    <t>When new Windows/MacOS operating systems are released, how quickly does the vendor provide a compatible agent?
&lt;30 days = Meets 
&lt; 60 days = Partially Meets
&lt; 90 days = Meets 50%</t>
  </si>
  <si>
    <t>Vector Coverage</t>
  </si>
  <si>
    <t>Network Vectors</t>
  </si>
  <si>
    <t>Is there coverage for data movement over…</t>
  </si>
  <si>
    <t>5.1.a</t>
  </si>
  <si>
    <t>HTTP/HTTPS text and attachments, to include cloud services, webmail, etc.</t>
  </si>
  <si>
    <t>Vector</t>
  </si>
  <si>
    <t>Yes (always)</t>
  </si>
  <si>
    <t>Cyberhaven's unique functionality allows it to intercept any attempt to send data over the network the second a process attempts to access the data - meaning the port and protocol are irrelevant</t>
  </si>
  <si>
    <t>5.1.b</t>
  </si>
  <si>
    <t>Email inspection (not webmail), to include headers, bodies, &amp; attachments</t>
  </si>
  <si>
    <t>5.1.c</t>
  </si>
  <si>
    <t>SSL/TLS inspection (non-web)</t>
  </si>
  <si>
    <t>5.1.d</t>
  </si>
  <si>
    <t>RDP</t>
  </si>
  <si>
    <t>5.1.e</t>
  </si>
  <si>
    <t>FTP file transfers</t>
  </si>
  <si>
    <t>5.1.f</t>
  </si>
  <si>
    <t>IM chat and file transfers</t>
  </si>
  <si>
    <t>5.1.g</t>
  </si>
  <si>
    <t>SFTP</t>
  </si>
  <si>
    <t>5.1.h</t>
  </si>
  <si>
    <t>SSH</t>
  </si>
  <si>
    <t>5.1.i</t>
  </si>
  <si>
    <t>Telnet</t>
  </si>
  <si>
    <t>5.1.j</t>
  </si>
  <si>
    <t>BitTorrent</t>
  </si>
  <si>
    <t>5.1.k</t>
  </si>
  <si>
    <t>eDonkey</t>
  </si>
  <si>
    <t>5.1.l</t>
  </si>
  <si>
    <t>Gnutella</t>
  </si>
  <si>
    <t>5.1.m</t>
  </si>
  <si>
    <t>FastTrack</t>
  </si>
  <si>
    <t>5.1.n</t>
  </si>
  <si>
    <t>IRC</t>
  </si>
  <si>
    <t>5.1.o</t>
  </si>
  <si>
    <t>Network Shares (SMB)</t>
  </si>
  <si>
    <t>5.1.p</t>
  </si>
  <si>
    <t>Network Shares (NFS)</t>
  </si>
  <si>
    <t>5.1.q</t>
  </si>
  <si>
    <t>Bluetooth</t>
  </si>
  <si>
    <t>5.1.r</t>
  </si>
  <si>
    <t>Encrypted and proprietary protocols: 
(e.g., Teams, WebEx, Zoom, iTunes)</t>
  </si>
  <si>
    <t>5.1.s</t>
  </si>
  <si>
    <t>Custom or Arbitrary TCP &amp; UDP Ports</t>
  </si>
  <si>
    <t>Applications</t>
  </si>
  <si>
    <t>Coverage for data used and sent by…</t>
  </si>
  <si>
    <t>5.2.a</t>
  </si>
  <si>
    <t xml:space="preserve">Can your endpoint solution prevent the use and sending of confidential data by any arbitrary application on the endpoint computer? </t>
  </si>
  <si>
    <t>5.2.b</t>
  </si>
  <si>
    <t>Microsoft Edge</t>
  </si>
  <si>
    <t>5.2.c</t>
  </si>
  <si>
    <t>Firefox</t>
  </si>
  <si>
    <t>5.2.d</t>
  </si>
  <si>
    <t>Safari</t>
  </si>
  <si>
    <t>5.2.e</t>
  </si>
  <si>
    <t>Opera</t>
  </si>
  <si>
    <t>5.2.f</t>
  </si>
  <si>
    <t>DuckDuckGo</t>
  </si>
  <si>
    <t>5.2.g</t>
  </si>
  <si>
    <t>Microsoft Office</t>
  </si>
  <si>
    <t>5.2.h</t>
  </si>
  <si>
    <t>Bravo</t>
  </si>
  <si>
    <t>5.2.i</t>
  </si>
  <si>
    <t>Adobe Acrobat</t>
  </si>
  <si>
    <t>5.2.j</t>
  </si>
  <si>
    <t>CAD Applications (e.g., AutoCAD, SolidWorks)</t>
  </si>
  <si>
    <t>5.2.k</t>
  </si>
  <si>
    <t>Notepad</t>
  </si>
  <si>
    <t>5.2.l</t>
  </si>
  <si>
    <t>Wordpad</t>
  </si>
  <si>
    <t>5.2.m</t>
  </si>
  <si>
    <t>IM and chat applications (Teams, Signal, Slack)</t>
  </si>
  <si>
    <t>5.2.n</t>
  </si>
  <si>
    <t>File Transfer Applications (e.g., WinSCP, WinFTP)</t>
  </si>
  <si>
    <t>5.2.o</t>
  </si>
  <si>
    <t>Cloud Data Storage (e.g., iCloud, OneDrive, Google, Box)</t>
  </si>
  <si>
    <t>5.2.p</t>
  </si>
  <si>
    <t>Custom Applications added by DLP Administrator</t>
  </si>
  <si>
    <t>Application Extension Updates</t>
  </si>
  <si>
    <t>5.3.a</t>
  </si>
  <si>
    <t>If application vectors are covered via a "hook" or extension, does that hook/extension update automatically?
Example apps: Office, Chrome, Safari</t>
  </si>
  <si>
    <t>Cyberhaven does have a browser extension for the greatest amount of granular control, but can still prevent web-based exfil with just the agent</t>
  </si>
  <si>
    <t>5.3.b</t>
  </si>
  <si>
    <t>If applicable, how quickly are extensions updated after application updates?
(on a scale from 1-5, explain in comments)</t>
  </si>
  <si>
    <t>Removable Media</t>
  </si>
  <si>
    <t>5.4.a</t>
  </si>
  <si>
    <t>Does the solution support blocking the transfer of files to removable media, such as discs or thumb drives?</t>
  </si>
  <si>
    <t>5.4.b</t>
  </si>
  <si>
    <t>Does your solution support encrypting files when copied to removable media?  If so, does your solution interact with third party encryption tools (e.g., BitLocker, FileVault)</t>
  </si>
  <si>
    <t>Detects and can take actions on removable media events. Does not natively encrypt data.</t>
  </si>
  <si>
    <t>5.4.c</t>
  </si>
  <si>
    <t>Does your endpoint solution allow exceptions for the authorized copy of confidential data to trusted (company-approved) removable devices?</t>
  </si>
  <si>
    <t>OS Functions</t>
  </si>
  <si>
    <t>5.5.a</t>
  </si>
  <si>
    <t>Can your endpoint solution detect user attempts to print or electronically fax confidential data?</t>
  </si>
  <si>
    <t>5.5.b</t>
  </si>
  <si>
    <t>Can your endpoint solution detect user attempts to copy or paste confidential information?</t>
  </si>
  <si>
    <t>5.5.c</t>
  </si>
  <si>
    <t>Can your endpoint solution detect user attempts to perform screen captures (e.g., print screen, Snag-It, Snipping Tool)?</t>
  </si>
  <si>
    <t>Other</t>
  </si>
  <si>
    <t>5.6.a</t>
  </si>
  <si>
    <t>Can your endpoint solution detect user attempts to download confidential data (in structured and unstructured format) to their hard drives?</t>
  </si>
  <si>
    <t>5.6.b</t>
  </si>
  <si>
    <t>Rules &amp; Actions</t>
  </si>
  <si>
    <t>Can the solutions prevent source code sharing to external repositories such as Github &amp; Gitlab, to include sharing over the Git, HTTP(S), and SSH protocols?</t>
  </si>
  <si>
    <t>Data Discovery &amp; Scanning</t>
  </si>
  <si>
    <t>6.1.a</t>
  </si>
  <si>
    <t>Does your Endpoint DLP work with external classification tools (MIP, TITUS, Boldon James)?</t>
  </si>
  <si>
    <t>6.1.b</t>
  </si>
  <si>
    <t>Does your solution include native data discovery on end-user machines?</t>
  </si>
  <si>
    <t>6.1.c</t>
  </si>
  <si>
    <t>If data discovery is performed in batch scans, is scan progress reported centrally while scans are running?</t>
  </si>
  <si>
    <t>6.1.d</t>
  </si>
  <si>
    <t>Does your agent-based data discovery include a timeout?</t>
  </si>
  <si>
    <t>6.1.e</t>
  </si>
  <si>
    <t>Does your agent-based data discovery have high resilience features? Please describe</t>
  </si>
  <si>
    <t>6.1.f</t>
  </si>
  <si>
    <t>Can your agent-based data discovery scans use operating system environment variables as filter criteria?</t>
  </si>
  <si>
    <t>6.1.g</t>
  </si>
  <si>
    <t>Can you limit the Endpoints scanned?</t>
  </si>
  <si>
    <t>6.1.h</t>
  </si>
  <si>
    <t xml:space="preserve">Does the agent perform detection locally, avoiding the need to transmit data over the network? </t>
  </si>
  <si>
    <t>6.1.i</t>
  </si>
  <si>
    <t>Does agent-based scanning continue to operate when the machine is off the network?</t>
  </si>
  <si>
    <t>Inspection: Supported FileTypes</t>
  </si>
  <si>
    <t>6.2.a</t>
  </si>
  <si>
    <t>Does your endpoint solution analyze images? (e.g. OCR)</t>
  </si>
  <si>
    <t>Includes OCR</t>
  </si>
  <si>
    <t>6.2.b</t>
  </si>
  <si>
    <t>Does your endpoint solution analyze ZIP and other compressed file types?</t>
  </si>
  <si>
    <t>6.2.c</t>
  </si>
  <si>
    <t>Does your endpoint solution know the true file type even if a user changes the extension?
Please provide details</t>
  </si>
  <si>
    <t>Cyberhaven offers extensive file lineage functionality, which addresses any/all obfuscation and encryption concerns</t>
  </si>
  <si>
    <t>6.2.d</t>
  </si>
  <si>
    <t>Password and Encrypted files</t>
  </si>
  <si>
    <t>Inspection Methods</t>
  </si>
  <si>
    <t>6.3.a</t>
  </si>
  <si>
    <t>Can the solution inspect file metadata?</t>
  </si>
  <si>
    <t>6.3.b</t>
  </si>
  <si>
    <t>Can the solution inspect based on keyword?</t>
  </si>
  <si>
    <t>6.3.c</t>
  </si>
  <si>
    <t>Can the solution inspect based on phrases?</t>
  </si>
  <si>
    <t>6.3.d</t>
  </si>
  <si>
    <t>Can the solution inspect based on REGEX?</t>
  </si>
  <si>
    <t>6.3.e</t>
  </si>
  <si>
    <t>Does the solution support "learned content" recognition / machine-learning detection methods?</t>
  </si>
  <si>
    <t>6.3.f</t>
  </si>
  <si>
    <t>Proximity between keyword and regex or Data Identifier/Sensitive Information Type</t>
  </si>
  <si>
    <t>6.3.g</t>
  </si>
  <si>
    <t>Email addresses exceptions/inclusions</t>
  </si>
  <si>
    <t>6.3.h</t>
  </si>
  <si>
    <t>URL exception/inclusions</t>
  </si>
  <si>
    <t>6.3.i</t>
  </si>
  <si>
    <t>Exact data matching using structured data repositories</t>
  </si>
  <si>
    <t>6.3.j</t>
  </si>
  <si>
    <t>Digital fingerprinting of unstructured documents</t>
  </si>
  <si>
    <t>6.3.k</t>
  </si>
  <si>
    <t>Does your endpoint solution have any special features for minimizing resource use during file inspection?</t>
  </si>
  <si>
    <t>Out-of-the-Box Inspection Rules</t>
  </si>
  <si>
    <t>6.4.a</t>
  </si>
  <si>
    <t>Pre-defined Data Identifiers (SSN, CCN, Driver's License, ABA, etc.)</t>
  </si>
  <si>
    <t>6.4.b</t>
  </si>
  <si>
    <t>Pre-defined Policy and Rules: HIPAA/HITECH</t>
  </si>
  <si>
    <t>6.4.c</t>
  </si>
  <si>
    <t>Pre-defined Policy and Rules: Confidential Documents</t>
  </si>
  <si>
    <t>6.4.d</t>
  </si>
  <si>
    <t>Pre-defined Policy and Rules: Competitor Communications</t>
  </si>
  <si>
    <t>6.4.e</t>
  </si>
  <si>
    <t>Pre-defined Policy and Rules: Customer Data Protection</t>
  </si>
  <si>
    <t>6.4.f</t>
  </si>
  <si>
    <t>Pre-defined Policy and Rules: Mergers and Acquisition Agreements</t>
  </si>
  <si>
    <t>6.4.g</t>
  </si>
  <si>
    <t>Pre-defined Policy and Rules: Network Security</t>
  </si>
  <si>
    <t>6.4.h</t>
  </si>
  <si>
    <t>Pre-defined Policy and Rules: Resumes</t>
  </si>
  <si>
    <t>6.4.i</t>
  </si>
  <si>
    <t>Pre-defined Policy and Rules: Sarbanes-Oxley</t>
  </si>
  <si>
    <t>6.4.j</t>
  </si>
  <si>
    <t>Pre-defined Policy and Rules: Password files</t>
  </si>
  <si>
    <t>6.4.k</t>
  </si>
  <si>
    <t>Pre-defined Policy and Rules: Source Code</t>
  </si>
  <si>
    <t>6.4.l</t>
  </si>
  <si>
    <t>Pre-defined Policy and Rules: Financial</t>
  </si>
  <si>
    <t>6.4.m</t>
  </si>
  <si>
    <t>Pre-defined Policy and Rules: Generic</t>
  </si>
  <si>
    <t>6.4.n</t>
  </si>
  <si>
    <t>Pre-defined Policy and Rules: Heathcare</t>
  </si>
  <si>
    <t>6.4.o</t>
  </si>
  <si>
    <t>Pre-defined Policy and Rules: Information Technology</t>
  </si>
  <si>
    <t>6.4.p</t>
  </si>
  <si>
    <t>Pre-defined Policy and Rules: North American Personal Identity</t>
  </si>
  <si>
    <t>Policies/Triggers</t>
  </si>
  <si>
    <t>6.5.a</t>
  </si>
  <si>
    <t>Optiv Rating for "Incident Catch Rate" 
(1-5, 1=best)</t>
  </si>
  <si>
    <t>6.5.b</t>
  </si>
  <si>
    <t>Is it easy to reduce false positives by ignoring or with either keywords, internal emails, URLs etc.?</t>
  </si>
  <si>
    <t>6.5.c</t>
  </si>
  <si>
    <t>Can policies be defined once and used for both network (agent-less) and agent-based discovery?</t>
  </si>
  <si>
    <t>No network-based/proxy component</t>
  </si>
  <si>
    <t>6.5.d</t>
  </si>
  <si>
    <t>Does the product support different agent configurations for individual agents or groups of agents?</t>
  </si>
  <si>
    <t>6.5.e</t>
  </si>
  <si>
    <t>Does the product support applying different policies based on user or machine directory properties?</t>
  </si>
  <si>
    <t>6.5.f</t>
  </si>
  <si>
    <t>6.5.g</t>
  </si>
  <si>
    <t>Does your endpoint solution leverage the same data loss policies (managed from the same administration console) that are used for your network (ICAP) and storage solutions?</t>
  </si>
  <si>
    <t>Does not integrate with ICAP</t>
  </si>
  <si>
    <t>6.5.h</t>
  </si>
  <si>
    <t>Does your endpoint solution support hierarchical user/group policies with configurable remediation/responses?</t>
  </si>
  <si>
    <t>6.5.i</t>
  </si>
  <si>
    <t>If a user’s activity triggers 3 separate policies, is policy match logged as a separate incident? Or does the DLP software stop analysis after 1 policy is matched?</t>
  </si>
  <si>
    <t>Will detect for all policies matched.</t>
  </si>
  <si>
    <t>6.5.j</t>
  </si>
  <si>
    <t>Does Endpoint DLP integrate with UEBA (risk) policies?</t>
  </si>
  <si>
    <t>Cyberhaven's product includes/integrates UEBA, data lineage, and risk scoring</t>
  </si>
  <si>
    <t>6.5.k</t>
  </si>
  <si>
    <t>6.5.l</t>
  </si>
  <si>
    <t>Is there a maximum to rules in a policy? Prefer no limit.</t>
  </si>
  <si>
    <t>6.5.m</t>
  </si>
  <si>
    <t>Email policies include accessing either Subject, Header, Body, Envelope as needed.</t>
  </si>
  <si>
    <t>6.5.n</t>
  </si>
  <si>
    <t>Are you able to combine PII data types with fingerprinting in one policy?</t>
  </si>
  <si>
    <t>Actions when Triggered</t>
  </si>
  <si>
    <t>6.6.a</t>
  </si>
  <si>
    <t>Optiv rating for flexibility of solution's custom automated response actions
(e.g. enforced encryption upon copy to USB)</t>
  </si>
  <si>
    <t>Provides flexible automated responses for a wide variety of events, including copy to USB</t>
  </si>
  <si>
    <t>Mostly Meets</t>
  </si>
  <si>
    <t>6.6.b</t>
  </si>
  <si>
    <t xml:space="preserve">Does your endpoint solution have a configurable option for letting users cancel a blocking action? </t>
  </si>
  <si>
    <t>6.6.c</t>
  </si>
  <si>
    <t>Can your endpoint solution automatically quarantine confidential files found during an endpoint discovery scan?</t>
  </si>
  <si>
    <t>6.6.d</t>
  </si>
  <si>
    <t>Does your Endpoint DLP work with or do Classification to automatically encrypt?</t>
  </si>
  <si>
    <t>Event Reporting and Incident Response</t>
  </si>
  <si>
    <t>Incident Workflows</t>
  </si>
  <si>
    <t>7.1.a</t>
  </si>
  <si>
    <t>Can the product be configured to notify an associate if their activity is flagged?</t>
  </si>
  <si>
    <t>Configurable</t>
  </si>
  <si>
    <t>7.1.b</t>
  </si>
  <si>
    <t>Can the product be configured to prompt the associate to cancel and/or provide a business justification when an activity is flagged?</t>
  </si>
  <si>
    <t>7.1.c</t>
  </si>
  <si>
    <t>Can managers provide activity justifications for their direct reports without logging into the DLP solution, either by email or through an API integration?</t>
  </si>
  <si>
    <t>Could be integrated with a 3rd party tool via API</t>
  </si>
  <si>
    <t>7.1.d</t>
  </si>
  <si>
    <t>When managers provide activity justifications, are they stored in the DLP system?</t>
  </si>
  <si>
    <t>7.1.e</t>
  </si>
  <si>
    <t>Can Incident Management be integrated with ServiceNOW?</t>
  </si>
  <si>
    <t>Can be integrated with many 3rd party SIEM/SOAR/reporting systems</t>
  </si>
  <si>
    <t>Alerts &amp; Reports</t>
  </si>
  <si>
    <t>7.2.a</t>
  </si>
  <si>
    <t>Optiv Rating for extent of Alerting/Alert Types for Endpoint Events
(alert types described in comments)</t>
  </si>
  <si>
    <t>Comprehensive alert types both for agent events (i.e. agent integrity checks) and detection events (i.e. data exfiltration events)</t>
  </si>
  <si>
    <t>7.2.b</t>
  </si>
  <si>
    <t>Does solution provide on-demand sorting for incident data in console?</t>
  </si>
  <si>
    <t>7.2.c</t>
  </si>
  <si>
    <t>Can the solution be configured to send custom reports by email on a recurring basis?</t>
  </si>
  <si>
    <t>7.2.d</t>
  </si>
  <si>
    <t>Can reports be saved/exported as XML or PDF?</t>
  </si>
  <si>
    <t>7.2.e</t>
  </si>
  <si>
    <t>Does the solution provide access controls for viewing sensitive data through incident-related dashboard?</t>
  </si>
  <si>
    <t>Console utilizes RBAC</t>
  </si>
  <si>
    <t>Detail Captured</t>
  </si>
  <si>
    <t>7.3.a</t>
  </si>
  <si>
    <t xml:space="preserve">Does your solution show access control list (ACL) information for endpoint discovery incidents as well as for incidents involving user copies to the local drive? </t>
  </si>
  <si>
    <t>7.3.b</t>
  </si>
  <si>
    <t xml:space="preserve">Can your endpoint solution display complete details about the incident including the file name, user information, policy match details, and a copy of the original file that violated policy? </t>
  </si>
  <si>
    <t>7.3.c</t>
  </si>
  <si>
    <t>Is there a limit to file size retention? Prefer none.</t>
  </si>
  <si>
    <t>Total Score</t>
  </si>
  <si>
    <t>Partially Meets</t>
  </si>
  <si>
    <t> </t>
  </si>
  <si>
    <t>Endpoint has specific Outlook integration</t>
  </si>
  <si>
    <t>yes</t>
  </si>
  <si>
    <t>FP DLP on-prem performs SharePoint Online scans</t>
  </si>
  <si>
    <t>Silent depolyment can be performed via SCCM, GPO, Jampf, etc.</t>
  </si>
  <si>
    <t>Robust is subjective.  There is a central management and some troubleshooting capabilities</t>
  </si>
  <si>
    <t>Most troubleshooting occurs on the endpoint however there is a non-technical method set endpoint to bypass mode</t>
  </si>
  <si>
    <t>FP DLP does not discover new endpoints however scripting could be configured to identify and push endpoint as needed</t>
  </si>
  <si>
    <t>FP DLP does have automatic update but does require management to prepare update package</t>
  </si>
  <si>
    <t>FP DLP supports multiple endpoint profiles which could be applied to individual or groups of endpoints</t>
  </si>
  <si>
    <t>endpoints are assigned 1 or more primary and 1 or more secondary servers.  failover occurs automatically without the need to migrate endpoints to other servers</t>
  </si>
  <si>
    <t>health status is limited to recent stats of OS version, policy version, discovery scanning, and similar stats</t>
  </si>
  <si>
    <t>alerts are determined based on DLP rule.  Alerts range from nothing to email notification, and or syslog reporting</t>
  </si>
  <si>
    <t>No ACL.  It does show DLP polices that were triggered.</t>
  </si>
  <si>
    <t>yes. some of the largest deployments has +40,000 endpoints.  This was achieved by adding endpoint servers to support endpoints and defining endpoint profiles</t>
  </si>
  <si>
    <t>yes. endpoint profiles are also used to support geographically diverse endpoint including assigning language files</t>
  </si>
  <si>
    <t>PDF or XLS</t>
  </si>
  <si>
    <t>yes, a password can be specified to prevent user tampering, uninstall, and disabling endpoint agent</t>
  </si>
  <si>
    <t>yes, endpoint agent can be bypassed for a specified amount of time</t>
  </si>
  <si>
    <t>yes, communication is secure through a certificate not authentication</t>
  </si>
  <si>
    <t>FP DLP policies can be set based on network location</t>
  </si>
  <si>
    <t>depending on endpoint agent i.e. Web vs DLP</t>
  </si>
  <si>
    <t>detection is local but incidents are uploaded</t>
  </si>
  <si>
    <t>yes if used in conjunction with protector or web content gateway or other ICAP device</t>
  </si>
  <si>
    <t>yes, the ability to pause scan until computer is idle</t>
  </si>
  <si>
    <t>yes, on-prem or cloud servers is required</t>
  </si>
  <si>
    <t>MS SQL standard is recommended however express could be used for testing or lite use</t>
  </si>
  <si>
    <t>typically yes</t>
  </si>
  <si>
    <t>yes, but endpoint version may vary</t>
  </si>
  <si>
    <t>yes, disk space is often a limiting factor</t>
  </si>
  <si>
    <t>yes, based on file binary information</t>
  </si>
  <si>
    <t>wide variety is subjective.  Some are predefined actions others can be configured as remediation scripts</t>
  </si>
  <si>
    <t>yes, however data-in-motion policies are different from data-at-rest policies</t>
  </si>
  <si>
    <t>it can be configured in a tier process however there are some risks to a hierarchical configuration</t>
  </si>
  <si>
    <t>it is logged as 1 incident however shows each separate policy</t>
  </si>
  <si>
    <t>it could if needed</t>
  </si>
  <si>
    <t>yes with some limitation</t>
  </si>
  <si>
    <t>yes, it supports encryption but not third party encryption</t>
  </si>
  <si>
    <t>yes, has the ability to register custom application and create policies based on custom applications</t>
  </si>
  <si>
    <t>varies</t>
  </si>
  <si>
    <t>yes under certain circumstances</t>
  </si>
  <si>
    <t>high resilience is subjective</t>
  </si>
  <si>
    <t>much better than symantec</t>
  </si>
  <si>
    <t>yes but archiving is an automated process</t>
  </si>
  <si>
    <t>yes, if configured to notify</t>
  </si>
  <si>
    <t>Forcepoint Rating</t>
  </si>
  <si>
    <t>Forcepoint Score</t>
  </si>
  <si>
    <t>Forcepoint Possible</t>
  </si>
  <si>
    <t>Forcepoint Comments</t>
  </si>
  <si>
    <t>Column1</t>
  </si>
  <si>
    <t xml:space="preserve">Data is scanned prior to encryption by Endpoint and Email solutions.  CASB scans the storage and removes the share functionality for files that are found to have DLP violations. </t>
  </si>
  <si>
    <t>With PP's CASB and Classification tool.</t>
  </si>
  <si>
    <t>Roles can be assigned to only manage agent.</t>
  </si>
  <si>
    <t xml:space="preserve">This can be configured with via a deployment tool like SCCM to deploy to new systems with preconfigured setting.  </t>
  </si>
  <si>
    <t xml:space="preserve">Once the agent is initially installed all updates and policy changes are managed from the Proofpoint cloud console.  </t>
  </si>
  <si>
    <t xml:space="preserve">Yes this is configurable.  </t>
  </si>
  <si>
    <t>Cloud based.</t>
  </si>
  <si>
    <t>Yes we can leverage a machines groups to configure settings.</t>
  </si>
  <si>
    <t xml:space="preserve">Yes the Cloud console monitors the agent and can run diagnostics.  </t>
  </si>
  <si>
    <t>Active Users, Top Risky Users, Files w/ Violations (Data Identifier), 3rd Party Apps, User email, User Name, Member of: AD groups, Services, ID.</t>
  </si>
  <si>
    <t xml:space="preserve">Proofpoint uses native cloud technologies hosted by AWS to support the largest environments.  Currently Proofpoint supports 45 of the fortune 100 companies with our technologies.   References can be provided.  </t>
  </si>
  <si>
    <t xml:space="preserve">Using AWS we can separate data based on location maintaining data in the EU or US based on need as an example.  Then  allow access to manage the environment via a single cloud console.  </t>
  </si>
  <si>
    <t xml:space="preserve">Since Proofpoint is hosted in AWS it is already load balanced.  No additional installs of infrustructure is needed.  </t>
  </si>
  <si>
    <t>Yes policies can be configured based on networks.</t>
  </si>
  <si>
    <t xml:space="preserve">We support dynamic proxy settings to automatically turn off when needed.  </t>
  </si>
  <si>
    <t>For endpoints only.</t>
  </si>
  <si>
    <t>Need to define discovery that is expected.</t>
  </si>
  <si>
    <t>This is built in as part of the agent.</t>
  </si>
  <si>
    <t>No servers needed.</t>
  </si>
  <si>
    <t>AWS hosted.</t>
  </si>
  <si>
    <t>no as this is included in the hosting.</t>
  </si>
  <si>
    <t>Proofpoint offeres a CASB solution as part of our DLP solution.</t>
  </si>
  <si>
    <t xml:space="preserve">As a cloud native solution all infrastructure is updated as required.  </t>
  </si>
  <si>
    <t xml:space="preserve">Google does not support agents.   </t>
  </si>
  <si>
    <t>You set the size limit.</t>
  </si>
  <si>
    <t xml:space="preserve">This is to ensure performance of the endpoint.   Images can be tagged via classification to prevent leakage.  </t>
  </si>
  <si>
    <t>If ZIP extension and over 50 MB will be skipped.</t>
  </si>
  <si>
    <t>Does work with MIP, so should be able to encrypt.</t>
  </si>
  <si>
    <t>Have some storage solutions but on ICAP on-prem.</t>
  </si>
  <si>
    <t xml:space="preserve">If detection rules are created all rules are evaluated.   If prevention rules are triggered the processing stops as the file was already blocked.   Detection and Prevention can be configured together.  </t>
  </si>
  <si>
    <t>Also the Proofpoint solutions includes the ability to alert on UEBA events.</t>
  </si>
  <si>
    <t xml:space="preserve">We can scan files but do not enforce the encryption when written to USB.   </t>
  </si>
  <si>
    <t>No Roadmap for 2023.</t>
  </si>
  <si>
    <t>Limited but full logging is available.</t>
  </si>
  <si>
    <t>Data discovery on endpoints.   With Classification can be done on cloud copies of endpoint data.</t>
  </si>
  <si>
    <t>With Proofpoint inteligent Classification and Protection feature</t>
  </si>
  <si>
    <t>Via API.</t>
  </si>
  <si>
    <t>Popup notification which is configurable.</t>
  </si>
  <si>
    <t>Configurable.</t>
  </si>
  <si>
    <t>Using a 3rd party tool like a service desk application that supports API integrations.</t>
  </si>
  <si>
    <t>Yes by policy.   Data can also be unlocked as needed.</t>
  </si>
  <si>
    <t>Limit out of the box of 150 but can be raised to a potential of unlimited.</t>
  </si>
  <si>
    <t>Yes this can be configured</t>
  </si>
  <si>
    <t>Yes we can block uploaded to unknown locations or any location</t>
  </si>
  <si>
    <t>No, but we can configure the size of the screen capture to minimize the bandwidth usage.</t>
  </si>
  <si>
    <t>Screenshots impact bandwidth the most and screenshot sizing can be controlled via setting.</t>
  </si>
  <si>
    <t>Average use 2.2% of CPU/RAM 74 MB</t>
  </si>
  <si>
    <t>Proofpoint Rating</t>
  </si>
  <si>
    <t>Proofpoint Score</t>
  </si>
  <si>
    <t>Proofpoint Possible</t>
  </si>
  <si>
    <t>Proofpoint Comments</t>
  </si>
  <si>
    <t>Extensive troubleshooting should only be done by IT.</t>
  </si>
  <si>
    <t>Need to push out with SCCM, intune, or something else. Symantec does have an agent server to update agents now.</t>
  </si>
  <si>
    <t>Agent disabled, Browser extensions isntalled/not installed, MS Office plug-ins isntalled/not installed, Agent checked in recently, OS version, Policy updates, etc.</t>
  </si>
  <si>
    <t>Symantec only needs a minimum of 150 kbps network speed to send data</t>
  </si>
  <si>
    <t>Symantec can have multiple endpoint detection servers and have as many agents as desired. I believe they have some with 100,000 agents at least.</t>
  </si>
  <si>
    <t>You can have endpoint detection servers anywhere in the world and have them check into the Enforce console.</t>
  </si>
  <si>
    <t>The system extensions cannot be tampered with by Adminsitrators. A separate password is required with DLP Endpoint Tools to access. There is a main extension (EDPA) and a backup watchdog extension (WDP) to make sure the EDPA is working. And EDPA makes sure WDP is running. They will both restart the other is necessary.</t>
  </si>
  <si>
    <t>Proxy would manage off-network. DLP can reach out first to on-prem network server and if not available will use DMZ endpoint servers to connect.</t>
  </si>
  <si>
    <t>For fuller control and mangement of applications.</t>
  </si>
  <si>
    <t>Just web traffic from the endpoint. No USB or external drives. No Network share copies.</t>
  </si>
  <si>
    <t>Need Symantec's ICA product.</t>
  </si>
  <si>
    <t>Need to add port 22 to be monitored and then block. No capability to inspect as it is encrypted.</t>
  </si>
  <si>
    <t>Can inspect copy/paste and file open in WebEx chat, iTunes, Zoom chat, Teams chat. Video or audio can not be monitored.</t>
  </si>
  <si>
    <t>MIP is integrated in DLP, but can use other text embedded in a file as well.</t>
  </si>
  <si>
    <t>64-bit (x86_64) &amp; 2 GB WIndows/Intel or Appple Silicon 64-bit &amp; 4 GB for macOS</t>
  </si>
  <si>
    <t>Symantec Rating</t>
  </si>
  <si>
    <t>Symantec Score</t>
  </si>
  <si>
    <t>Symantec Possible</t>
  </si>
  <si>
    <t>Symantec Comments</t>
  </si>
  <si>
    <t>Response Values</t>
  </si>
  <si>
    <t>Scoring</t>
  </si>
  <si>
    <t>Weighting Values</t>
  </si>
  <si>
    <t>Weight</t>
  </si>
  <si>
    <t>Values</t>
  </si>
  <si>
    <t>Ratings</t>
  </si>
  <si>
    <t>Yes (on network)</t>
  </si>
  <si>
    <t>test</t>
  </si>
  <si>
    <t>VOID</t>
  </si>
  <si>
    <t>The endpoint agent configuration must point to multiple Endpoint Detection servers in the company's DMZ and Prod</t>
  </si>
  <si>
    <t>Need to setup the Endpoint Agent Update server</t>
  </si>
  <si>
    <t>Oracle Enterprise can handle almost all environments perfectly fine</t>
  </si>
  <si>
    <t>Full control with CloudSOC purchase</t>
  </si>
  <si>
    <t>Within 30 days</t>
  </si>
  <si>
    <t>Only runs when endpoint is idle</t>
  </si>
  <si>
    <t>Cannot be turned off and reports as it goes</t>
  </si>
  <si>
    <t>If using an IDM (Fingerprinting) or EDM policy will need to send to Endpoint Detection server for knowing if an incident or not</t>
  </si>
  <si>
    <t>Will match all policies</t>
  </si>
  <si>
    <t>Works with encryption solutions such as bitlocker, but does not encrypt itself</t>
  </si>
  <si>
    <t>Using MIP</t>
  </si>
  <si>
    <t>You can limit as needed</t>
  </si>
  <si>
    <t>https://app.us-east-1-op1.docs.analyze.proofpoint.com/v2/apps/documentation/docs/admin/agent_uninstall_windows.htm</t>
  </si>
  <si>
    <t>Does the product support applying different policies based on  endpoint's geographic location?</t>
  </si>
  <si>
    <t>Cyberhaven is considered a market leader</t>
  </si>
  <si>
    <t>Have a path with agent setup created with Endpoint servers</t>
  </si>
  <si>
    <t>If management servers are self-hosted, do database tables ever require a manual archive to continue functioning after a certain level of logged activity?
Meets = never requires manual intervention</t>
  </si>
  <si>
    <t>Product</t>
  </si>
  <si>
    <t>Cyberhaven</t>
  </si>
  <si>
    <t>Forcepoint</t>
  </si>
  <si>
    <t>Proofpoint</t>
  </si>
  <si>
    <t>Symantec</t>
  </si>
  <si>
    <t>Can the DLP solution integrate with a CMDB solution to identify &amp; automatically remove decommissioned workstations from the DLP solution console/database?</t>
  </si>
  <si>
    <t>Can uploads to non-whitelisted domains be restricted by accumulated data transfer size over a defined time period?</t>
  </si>
  <si>
    <t>it could if needed via ICAP.  FP also has a web proxy, or by using Web Content Gateway for DLP filtering</t>
  </si>
  <si>
    <t>Via Forcepoint ONE, Forcepoint Cloud Apps, or Forcepoint CASB</t>
  </si>
  <si>
    <t>By updating the SQL database directly</t>
  </si>
  <si>
    <t>https://help.forcepoint.com/dlp/10/restapi/5D379ECC-31CC-4639-8001-FF1749A8193A.html</t>
  </si>
  <si>
    <t>Requires reboot but silent install</t>
  </si>
  <si>
    <t>There is a system health status for various modules of the Forcepoint DLP product</t>
  </si>
  <si>
    <t>Does the product have capabilities to control bandwidth use?</t>
  </si>
  <si>
    <t>Network discovery has bandwidth control.  OCR has 3 levels of control.  Endpoint discovery can pause until idle.  Web proxy module has internet bandwidth control</t>
  </si>
  <si>
    <t>endpoint agent cannot perform OCR but servers can, also if traffic is on network via protector or WCG</t>
  </si>
  <si>
    <t>via remediation script</t>
  </si>
  <si>
    <t>Either by remediation script or automated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</si>
</sst>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4"/>
      <color theme="1"/>
      <name val="Tw Cen MT"/>
      <family val="2"/>
    </font>
    <font>
      <b/>
      <sz val="14"/>
      <color theme="0"/>
      <name val="Tw Cen MT"/>
      <family val="2"/>
    </font>
    <font>
      <sz val="11"/>
      <name val="Tw Cen MT"/>
      <family val="2"/>
    </font>
    <font>
      <sz val="11"/>
      <color theme="0"/>
      <name val="Calibri"/>
      <family val="2"/>
      <scheme val="minor"/>
    </font>
    <font>
      <b/>
      <sz val="12"/>
      <color theme="0"/>
      <name val="Tw Cen MT"/>
      <family val="2"/>
    </font>
    <font>
      <b/>
      <sz val="16"/>
      <color theme="0"/>
      <name val="Tw Cen MT"/>
      <family val="2"/>
    </font>
    <font>
      <b/>
      <sz val="16"/>
      <color theme="1"/>
      <name val="Tw Cen MT"/>
      <family val="2"/>
    </font>
    <font>
      <sz val="14"/>
      <name val="Tw Cen MT"/>
      <family val="2"/>
    </font>
    <font>
      <sz val="8"/>
      <color theme="1"/>
      <name val="Tw Cen MT"/>
      <family val="2"/>
    </font>
    <font>
      <b/>
      <sz val="11"/>
      <color theme="0"/>
      <name val="Tw Cen MT"/>
      <family val="2"/>
    </font>
    <font>
      <b/>
      <sz val="11"/>
      <color theme="3" tint="-0.499984740745262"/>
      <name val="Tw Cen MT"/>
      <family val="2"/>
    </font>
    <font>
      <sz val="8"/>
      <color theme="0"/>
      <name val="Tw Cen MT"/>
      <family val="2"/>
    </font>
    <font>
      <sz val="11"/>
      <color theme="0"/>
      <name val="Tw Cen MT"/>
      <family val="2"/>
    </font>
    <font>
      <sz val="11"/>
      <color theme="3" tint="-0.499984740745262"/>
      <name val="Tw Cen MT"/>
      <family val="2"/>
    </font>
    <font>
      <sz val="14"/>
      <color theme="0"/>
      <name val="Tw Cen MT"/>
      <family val="2"/>
    </font>
    <font>
      <sz val="12"/>
      <color theme="0"/>
      <name val="Tw Cen MT"/>
      <family val="2"/>
    </font>
    <font>
      <b/>
      <sz val="18"/>
      <color theme="0"/>
      <name val="Tw Cen MT"/>
      <family val="2"/>
    </font>
    <font>
      <sz val="12"/>
      <name val="Tw Cen MT"/>
      <family val="2"/>
    </font>
    <font>
      <i/>
      <sz val="16"/>
      <color theme="0"/>
      <name val="Tw Cen MT"/>
      <family val="2"/>
    </font>
    <font>
      <b/>
      <sz val="14"/>
      <color theme="3" tint="-0.499984740745262"/>
      <name val="Tw Cen MT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6" fillId="2" borderId="11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vertical="center" wrapText="1"/>
    </xf>
    <xf numFmtId="164" fontId="6" fillId="5" borderId="10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6" fillId="3" borderId="0" xfId="0" applyNumberFormat="1" applyFont="1" applyFill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5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5" borderId="13" xfId="0" applyFont="1" applyFill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1" fillId="3" borderId="9" xfId="0" applyFont="1" applyFill="1" applyBorder="1" applyAlignment="1">
      <alignment horizontal="center" vertical="center"/>
    </xf>
    <xf numFmtId="0" fontId="22" fillId="4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0"/>
        <name val="Tw Cen MT"/>
        <family val="2"/>
        <scheme val="none"/>
      </font>
      <fill>
        <patternFill patternType="solid">
          <fgColor indexed="64"/>
          <bgColor theme="3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w Cen MT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fill>
        <patternFill patternType="solid">
          <fgColor indexed="64"/>
          <bgColor rgb="FFF6F8FC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fill>
        <patternFill patternType="solid">
          <fgColor indexed="64"/>
          <bgColor rgb="FFF6F8F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family val="2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w Cen MT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Tw Cen MT"/>
        <family val="2"/>
        <scheme val="none"/>
      </font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w Cen MT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3" tint="-0.499984740745262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5F4F3727-F7FE-4AAC-9996-577F6087F4F8}">
      <tableStyleElement type="headerRow" dxfId="78"/>
    </tableStyle>
  </tableStyles>
  <colors>
    <mruColors>
      <color rgb="FFE6E9EE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Cyberhaven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Charts!$C$2:$H$2</c:f>
              <c:strCache>
                <c:ptCount val="6"/>
                <c:pt idx="0">
                  <c:v>Product Requirements and Limitations</c:v>
                </c:pt>
                <c:pt idx="1">
                  <c:v>Product Administration</c:v>
                </c:pt>
                <c:pt idx="2">
                  <c:v>Platform Coverage</c:v>
                </c:pt>
                <c:pt idx="3">
                  <c:v>Vector Coverage</c:v>
                </c:pt>
                <c:pt idx="4">
                  <c:v>Rules &amp; Actions</c:v>
                </c:pt>
                <c:pt idx="5">
                  <c:v>Event Reporting and Incident Response</c:v>
                </c:pt>
              </c:strCache>
            </c:strRef>
          </c:cat>
          <c:val>
            <c:numRef>
              <c:f>Charts!$C$3:$H$3</c:f>
              <c:numCache>
                <c:formatCode>General</c:formatCode>
                <c:ptCount val="6"/>
                <c:pt idx="0">
                  <c:v>9.4</c:v>
                </c:pt>
                <c:pt idx="1">
                  <c:v>8.2000000000000011</c:v>
                </c:pt>
                <c:pt idx="2">
                  <c:v>8.2000000000000011</c:v>
                </c:pt>
                <c:pt idx="3">
                  <c:v>9.7000000000000011</c:v>
                </c:pt>
                <c:pt idx="4">
                  <c:v>8.1</c:v>
                </c:pt>
                <c:pt idx="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E-4540-B98E-F6061968C781}"/>
            </c:ext>
          </c:extLst>
        </c:ser>
        <c:ser>
          <c:idx val="1"/>
          <c:order val="1"/>
          <c:tx>
            <c:strRef>
              <c:f>Charts!$B$4</c:f>
              <c:strCache>
                <c:ptCount val="1"/>
                <c:pt idx="0">
                  <c:v>Forcepoint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Charts!$C$2:$H$2</c:f>
              <c:strCache>
                <c:ptCount val="6"/>
                <c:pt idx="0">
                  <c:v>Product Requirements and Limitations</c:v>
                </c:pt>
                <c:pt idx="1">
                  <c:v>Product Administration</c:v>
                </c:pt>
                <c:pt idx="2">
                  <c:v>Platform Coverage</c:v>
                </c:pt>
                <c:pt idx="3">
                  <c:v>Vector Coverage</c:v>
                </c:pt>
                <c:pt idx="4">
                  <c:v>Rules &amp; Actions</c:v>
                </c:pt>
                <c:pt idx="5">
                  <c:v>Event Reporting and Incident Response</c:v>
                </c:pt>
              </c:strCache>
            </c:strRef>
          </c:cat>
          <c:val>
            <c:numRef>
              <c:f>Charts!$C$4:$H$4</c:f>
              <c:numCache>
                <c:formatCode>General</c:formatCode>
                <c:ptCount val="6"/>
                <c:pt idx="0">
                  <c:v>10</c:v>
                </c:pt>
                <c:pt idx="1">
                  <c:v>8.2000000000000011</c:v>
                </c:pt>
                <c:pt idx="2">
                  <c:v>9.1</c:v>
                </c:pt>
                <c:pt idx="3">
                  <c:v>9.8000000000000007</c:v>
                </c:pt>
                <c:pt idx="4">
                  <c:v>9.4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E-4540-B98E-F6061968C781}"/>
            </c:ext>
          </c:extLst>
        </c:ser>
        <c:ser>
          <c:idx val="2"/>
          <c:order val="2"/>
          <c:tx>
            <c:strRef>
              <c:f>Charts!$B$5</c:f>
              <c:strCache>
                <c:ptCount val="1"/>
                <c:pt idx="0">
                  <c:v>Proofpoint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Charts!$C$2:$H$2</c:f>
              <c:strCache>
                <c:ptCount val="6"/>
                <c:pt idx="0">
                  <c:v>Product Requirements and Limitations</c:v>
                </c:pt>
                <c:pt idx="1">
                  <c:v>Product Administration</c:v>
                </c:pt>
                <c:pt idx="2">
                  <c:v>Platform Coverage</c:v>
                </c:pt>
                <c:pt idx="3">
                  <c:v>Vector Coverage</c:v>
                </c:pt>
                <c:pt idx="4">
                  <c:v>Rules &amp; Actions</c:v>
                </c:pt>
                <c:pt idx="5">
                  <c:v>Event Reporting and Incident Response</c:v>
                </c:pt>
              </c:strCache>
            </c:strRef>
          </c:cat>
          <c:val>
            <c:numRef>
              <c:f>Charts!$C$5:$H$5</c:f>
              <c:numCache>
                <c:formatCode>General</c:formatCode>
                <c:ptCount val="6"/>
                <c:pt idx="0">
                  <c:v>9.5</c:v>
                </c:pt>
                <c:pt idx="1">
                  <c:v>7.1000000000000005</c:v>
                </c:pt>
                <c:pt idx="2">
                  <c:v>7.5</c:v>
                </c:pt>
                <c:pt idx="3">
                  <c:v>9.8000000000000007</c:v>
                </c:pt>
                <c:pt idx="4">
                  <c:v>9.1</c:v>
                </c:pt>
                <c:pt idx="5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E-4540-B98E-F6061968C781}"/>
            </c:ext>
          </c:extLst>
        </c:ser>
        <c:ser>
          <c:idx val="3"/>
          <c:order val="3"/>
          <c:tx>
            <c:strRef>
              <c:f>Charts!$B$6</c:f>
              <c:strCache>
                <c:ptCount val="1"/>
                <c:pt idx="0">
                  <c:v>Symantec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Charts!$C$2:$H$2</c:f>
              <c:strCache>
                <c:ptCount val="6"/>
                <c:pt idx="0">
                  <c:v>Product Requirements and Limitations</c:v>
                </c:pt>
                <c:pt idx="1">
                  <c:v>Product Administration</c:v>
                </c:pt>
                <c:pt idx="2">
                  <c:v>Platform Coverage</c:v>
                </c:pt>
                <c:pt idx="3">
                  <c:v>Vector Coverage</c:v>
                </c:pt>
                <c:pt idx="4">
                  <c:v>Rules &amp; Actions</c:v>
                </c:pt>
                <c:pt idx="5">
                  <c:v>Event Reporting and Incident Response</c:v>
                </c:pt>
              </c:strCache>
            </c:strRef>
          </c:cat>
          <c:val>
            <c:numRef>
              <c:f>Charts!$C$6:$H$6</c:f>
              <c:numCache>
                <c:formatCode>General</c:formatCode>
                <c:ptCount val="6"/>
                <c:pt idx="0">
                  <c:v>8.3000000000000007</c:v>
                </c:pt>
                <c:pt idx="1">
                  <c:v>7.1000000000000005</c:v>
                </c:pt>
                <c:pt idx="2">
                  <c:v>8.4</c:v>
                </c:pt>
                <c:pt idx="3">
                  <c:v>9.8000000000000007</c:v>
                </c:pt>
                <c:pt idx="4">
                  <c:v>8.2000000000000011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7E-4540-B98E-F6061968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3599135"/>
        <c:axId val="1040867983"/>
      </c:barChart>
      <c:catAx>
        <c:axId val="1513599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1040867983"/>
        <c:crosses val="autoZero"/>
        <c:auto val="1"/>
        <c:lblAlgn val="ctr"/>
        <c:lblOffset val="100"/>
        <c:noMultiLvlLbl val="0"/>
      </c:catAx>
      <c:valAx>
        <c:axId val="104086798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151359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14286</xdr:rowOff>
    </xdr:from>
    <xdr:to>
      <xdr:col>7</xdr:col>
      <xdr:colOff>1057275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D6136-333D-9063-0911-CBD4A3299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FD3694-1B1F-414C-AE45-F319B02B2922}" name="assessment" displayName="assessment" ref="B2:AA216" totalsRowShown="0" headerRowDxfId="77" dataDxfId="75" totalsRowDxfId="73" headerRowBorderDxfId="76" tableBorderDxfId="74" totalsRowCellStyle="Normal">
  <autoFilter ref="B2:AA216" xr:uid="{2FFD3694-1B1F-414C-AE45-F319B02B2922}"/>
  <tableColumns count="26">
    <tableColumn id="7" xr3:uid="{377072D5-739B-4697-A302-FB9EDDA761D4}" name="ID" dataDxfId="72" totalsRowDxfId="71" totalsRowCellStyle="Normal"/>
    <tableColumn id="9" xr3:uid="{8496A254-526C-4D28-8C94-D6D7F43A741F}" name="Display Level" dataDxfId="70" totalsRowDxfId="69" totalsRowCellStyle="Normal">
      <calculatedColumnFormula>IF(assessment[[#This Row],[ID]]="","",(LEN(assessment[[#This Row],[ID]])+1)/2)</calculatedColumnFormula>
    </tableColumn>
    <tableColumn id="12" xr3:uid="{C29A3B8B-E7CC-49D3-A8FD-176C984DB462}" name="Category" dataDxfId="68" totalsRowDxfId="67" totalsRowCellStyle="Normal"/>
    <tableColumn id="13" xr3:uid="{F2A07A8A-E912-47C8-9DA8-C0C266B0DCCA}" name="Sub-Category" dataDxfId="66" totalsRowDxfId="65" totalsRowCellStyle="Normal"/>
    <tableColumn id="4" xr3:uid="{4777B049-0CF3-4C5C-9A1E-2DD9F31E9D7D}" name="Consideration" dataDxfId="64" totalsRowDxfId="63"/>
    <tableColumn id="31" xr3:uid="{5E7910C6-62A6-4047-8476-3F8DE98692D7}" name="Column1" dataDxfId="62" totalsRowDxfId="61"/>
    <tableColumn id="14" xr3:uid="{A1B9F0E2-3EC2-48C0-8825-4D15F8EE4E18}" name="Question Type" dataDxfId="60" totalsRowDxfId="59"/>
    <tableColumn id="23" xr3:uid="{69887A0A-964F-4343-B7A8-0FBF8B4C6422}" name="Answer Range" dataDxfId="58">
      <calculatedColumnFormula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calculatedColumnFormula>
    </tableColumn>
    <tableColumn id="11" xr3:uid="{1E7EF195-CD40-4F78-AB61-B331425679F1}" name="Weighting" dataDxfId="57" totalsRowDxfId="56"/>
    <tableColumn id="8" xr3:uid="{D34B73BA-AB55-48A8-9B9C-CAD7C4E4682D}" name="Scoring Lookup" dataDxfId="55" totalsRowDxfId="54">
      <calculatedColumnFormula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calculatedColumnFormula>
    </tableColumn>
    <tableColumn id="5" xr3:uid="{0710DA7B-1772-41C0-9F3D-68FD23F8F4C4}" name="Cyberhaven Rating" dataDxfId="53"/>
    <tableColumn id="10" xr3:uid="{D509F325-68DA-46A8-A616-0FA647268CA1}" name="Cyberhaven Score" dataDxfId="52">
      <calculatedColumnFormula array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calculatedColumnFormula>
    </tableColumn>
    <tableColumn id="16" xr3:uid="{9424013F-30C1-436C-9F08-CF88FC1AD9AE}" name="Cyberhaven Possible" dataDxfId="51">
      <calculatedColumnFormula array="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calculatedColumnFormula>
    </tableColumn>
    <tableColumn id="6" xr3:uid="{CFB7A238-E2D9-4C29-9A56-C8CDC6A3CDA1}" name="Cyberhaven Comments" dataDxfId="50"/>
    <tableColumn id="15" xr3:uid="{F5BDB676-2890-4F27-8B04-551E382EAE9D}" name="Forcepoint Rating" dataDxfId="49" totalsRowDxfId="48" totalsRowCellStyle="Normal"/>
    <tableColumn id="18" xr3:uid="{1777DB7D-CA73-4761-B8C9-9549765D477B}" name="Forcepoint Score" dataDxfId="47" totalsRowDxfId="46" totalsRowCellStyle="Normal">
      <calculatedColumnFormula array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calculatedColumnFormula>
    </tableColumn>
    <tableColumn id="19" xr3:uid="{D2EB2446-5183-435E-AD86-07D7B0E2BC14}" name="Forcepoint Possible" dataDxfId="45" totalsRowDxfId="44" totalsRowCellStyle="Normal">
      <calculatedColumnFormula array="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calculatedColumnFormula>
    </tableColumn>
    <tableColumn id="21" xr3:uid="{CC319B92-32A3-4ADD-BE13-F296F1144277}" name="Forcepoint Comments" dataDxfId="43" totalsRowDxfId="42" totalsRowCellStyle="Normal"/>
    <tableColumn id="22" xr3:uid="{9AE6E839-67C9-4AE8-A2C0-B3A6DABB7385}" name="Proofpoint Rating" dataDxfId="41" totalsRowDxfId="40" totalsRowCellStyle="Normal"/>
    <tableColumn id="24" xr3:uid="{7A16053F-B5AE-4557-9D21-8B12C69DA3C3}" name="Proofpoint Score" dataDxfId="39" totalsRowDxfId="38" totalsRowCellStyle="Normal">
      <calculatedColumnFormula array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calculatedColumnFormula>
    </tableColumn>
    <tableColumn id="25" xr3:uid="{7ACAD680-9730-4E7C-BAD3-97F26440379E}" name="Proofpoint Possible" dataDxfId="37" totalsRowDxfId="36" totalsRowCellStyle="Normal">
      <calculatedColumnFormula array="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calculatedColumnFormula>
    </tableColumn>
    <tableColumn id="26" xr3:uid="{60A7D17A-35C8-410A-A585-343B495F8943}" name="Proofpoint Comments" dataDxfId="35" totalsRowDxfId="34" totalsRowCellStyle="Normal"/>
    <tableColumn id="27" xr3:uid="{FD43C624-E26B-4E53-BEDF-0756F3C1CA7A}" name="Symantec Rating" dataDxfId="33" totalsRowDxfId="32" totalsRowCellStyle="Normal"/>
    <tableColumn id="28" xr3:uid="{0FFAC9BC-B885-4FDE-BC72-21EE1AFC5498}" name="Symantec Score" dataDxfId="31" totalsRowDxfId="30" totalsRowCellStyle="Normal">
      <calculatedColumnFormula array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calculatedColumnFormula>
    </tableColumn>
    <tableColumn id="29" xr3:uid="{5244F0E7-94C4-4ED8-B94D-CE3DDC3BE004}" name="Symantec Possible" dataDxfId="29" totalsRowDxfId="28" totalsRowCellStyle="Normal">
      <calculatedColumnFormula array="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calculatedColumnFormula>
    </tableColumn>
    <tableColumn id="30" xr3:uid="{37937E1B-37EB-4916-AA02-689D9DFA9958}" name="Symantec Comments" dataDxfId="27" totalsRowDxfId="26" totalsRow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FBEADC-90CA-496A-A039-6944F09C67DA}" name="Table7" displayName="Table7" ref="B2:H6" totalsRowShown="0" headerRowDxfId="25" dataDxfId="23" headerRowBorderDxfId="24" tableBorderDxfId="22" totalsRowBorderDxfId="21">
  <autoFilter ref="B2:H6" xr:uid="{9DFBEADC-90CA-496A-A039-6944F09C67DA}"/>
  <tableColumns count="7">
    <tableColumn id="1" xr3:uid="{10DB6F5B-7090-47A9-9598-B911179767C5}" name="Product" dataDxfId="20"/>
    <tableColumn id="2" xr3:uid="{F7095B79-CD7F-43F1-9894-E6618ABBDC03}" name="Product Requirements and Limitations" dataDxfId="19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VLOOKUP(C$2, _xlpm.filteredrange, COLUMNS(_xlpm.lookuprange), FALSE)
)</calculatedColumnFormula>
    </tableColumn>
    <tableColumn id="3" xr3:uid="{519E9EC8-9F29-4DFA-81B6-E22593C17982}" name="Product Administration" dataDxfId="18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VLOOKUP(D$2, _xlpm.filteredrange, COLUMNS(_xlpm.lookuprange), FALSE)
)</calculatedColumnFormula>
    </tableColumn>
    <tableColumn id="4" xr3:uid="{73B27831-16E8-4772-8503-74151BD37C74}" name="Platform Coverage" dataDxfId="17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VLOOKUP(E$2, _xlpm.filteredrange, COLUMNS(_xlpm.lookuprange), FALSE)
)</calculatedColumnFormula>
    </tableColumn>
    <tableColumn id="5" xr3:uid="{0A1B8D3B-565A-47B4-BC47-8E8E826438ED}" name="Vector Coverage" dataDxfId="16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VLOOKUP(F$2, _xlpm.filteredrange, COLUMNS(_xlpm.lookuprange), FALSE)
)</calculatedColumnFormula>
    </tableColumn>
    <tableColumn id="6" xr3:uid="{5A55A3D2-8410-464B-9D26-33B82F355F4C}" name="Rules &amp; Actions" dataDxfId="15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VLOOKUP(G$2, _xlpm.filteredrange, COLUMNS(_xlpm.lookuprange), FALSE)
)</calculatedColumnFormula>
    </tableColumn>
    <tableColumn id="7" xr3:uid="{CF184EFD-E2AA-4C0C-B188-91AD26AC24A1}" name="Event Reporting and Incident Response" dataDxfId="14">
      <calculatedColumnFormula array="1">_xlfn.LET(
           _xlpm.lookuprange, INDIRECT(_xlfn.CONCAT("assessment[[Category]:[",$B3," Rating]]")),
          _xlpm.filteredrange, _xlfn._xlws.FILTER(_xlpm.lookuprange, assessment[[Display Level]:[Display Level]]=1),
          VLOOKUP(H$2, _xlpm.filteredrange, COLUMNS(_xlpm.lookuprange), FALSE)
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4DBE-117F-447A-9FB2-F8AE5A0D3A0A}" name="weights" displayName="weights" ref="D1:E6" totalsRowShown="0" headerRowDxfId="13">
  <autoFilter ref="D1:E6" xr:uid="{D51F4DBE-117F-447A-9FB2-F8AE5A0D3A0A}"/>
  <tableColumns count="2">
    <tableColumn id="1" xr3:uid="{FCF0F04D-1A9F-42EF-887F-136D374B231D}" name="Weighting Values"/>
    <tableColumn id="2" xr3:uid="{4FF32822-BBB1-4682-9334-8A786A0CB983}" name="Weight" dataDxfId="1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DE7A-5767-4A3D-9439-4CF6B893A6CD}" name="degreemeets" displayName="degreemeets" ref="A1:B7" totalsRowShown="0" headerRowDxfId="11">
  <autoFilter ref="A1:B7" xr:uid="{28D1DE7A-5767-4A3D-9439-4CF6B893A6CD}"/>
  <tableColumns count="2">
    <tableColumn id="1" xr3:uid="{8C331863-AB1A-41DE-82C6-FD15E9CBD55F}" name="Response Values"/>
    <tableColumn id="2" xr3:uid="{FCD39DF4-5260-41B0-8013-5A76117CF75D}" name="Scoring" dataDxfId="1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AB8B6E-7FA7-4242-B20B-FF07DEDADBDC}" name="yesno" displayName="yesno" ref="G1:H5" totalsRowShown="0" headerRowDxfId="9">
  <autoFilter ref="G1:H5" xr:uid="{D5AB8B6E-7FA7-4242-B20B-FF07DEDADBDC}"/>
  <tableColumns count="2">
    <tableColumn id="1" xr3:uid="{59E376C8-63C8-435C-8F60-B90F27263249}" name="Values"/>
    <tableColumn id="2" xr3:uid="{DDA6FBDE-F650-4DE7-BE1C-66AE8724D6EC}" name="Score" dataDxfId="8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1353DF-A107-4F72-B345-2593C79593D7}" name="ratings" displayName="ratings" ref="J1:K6" totalsRowShown="0" headerRowDxfId="7" dataDxfId="6">
  <autoFilter ref="J1:K6" xr:uid="{931353DF-A107-4F72-B345-2593C79593D7}"/>
  <tableColumns count="2">
    <tableColumn id="1" xr3:uid="{8D54B3C1-F2A7-4133-862C-9FD6F8B04BEE}" name="Values" dataDxfId="5"/>
    <tableColumn id="2" xr3:uid="{319FF822-3EC0-4563-956F-E7C7F473880F}" name="Score" dataDxfId="4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05E06-32D9-499B-A6F5-703D0C3F7C47}" name="vectors" displayName="vectors" ref="M1:N4" totalsRowShown="0">
  <autoFilter ref="M1:N4" xr:uid="{BF805E06-32D9-499B-A6F5-703D0C3F7C47}"/>
  <tableColumns count="2">
    <tableColumn id="1" xr3:uid="{9F480957-2825-4AE4-AE6A-509B1356A189}" name="Values"/>
    <tableColumn id="2" xr3:uid="{04EE79A4-1857-47EB-8A70-CBFB541F5A62}" name="Score" dataDxfId="3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1DA0B-4D8F-4549-AA26-9D8543DFF8F9}" name="ratingvalues" displayName="ratingvalues" ref="P1:P102" totalsRowShown="0" headerRowDxfId="2" dataDxfId="1">
  <autoFilter ref="P1:P102" xr:uid="{68A1DA0B-4D8F-4549-AA26-9D8543DFF8F9}"/>
  <tableColumns count="1">
    <tableColumn id="1" xr3:uid="{4F310210-81D3-416B-8C2E-1F48CBB24083}" name="Ratings" dataDxfId="0">
      <calculatedColumnFormula>P1+0.1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forcepoint.com/dlp/10/restapi/5D379ECC-31CC-4639-8001-FF1749A8193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1F9-279F-4452-A5AC-B2689A5EB1D5}">
  <sheetPr>
    <tabColor theme="8" tint="0.79998168889431442"/>
  </sheetPr>
  <dimension ref="A1:AB219"/>
  <sheetViews>
    <sheetView tabSelected="1" zoomScaleNormal="100" workbookViewId="0">
      <pane xSplit="2" ySplit="2" topLeftCell="D3" activePane="bottomRight" state="frozen"/>
      <selection pane="topRight" activeCell="D26" sqref="D26"/>
      <selection pane="bottomLeft" activeCell="D26" sqref="D26"/>
      <selection pane="bottomRight" activeCell="S205" sqref="S205"/>
    </sheetView>
  </sheetViews>
  <sheetFormatPr defaultRowHeight="15" outlineLevelCol="2" x14ac:dyDescent="0.25"/>
  <cols>
    <col min="1" max="1" width="3.140625" style="12" customWidth="1"/>
    <col min="2" max="2" width="8.28515625" style="41" bestFit="1" customWidth="1"/>
    <col min="3" max="3" width="4" style="17" customWidth="1"/>
    <col min="4" max="4" width="46.140625" style="12" bestFit="1" customWidth="1"/>
    <col min="5" max="5" width="32.5703125" style="12" customWidth="1" outlineLevel="1"/>
    <col min="6" max="6" width="56" style="2" customWidth="1" outlineLevel="1"/>
    <col min="7" max="7" width="3" style="2" customWidth="1"/>
    <col min="8" max="8" width="16.7109375" style="2" hidden="1" customWidth="1" outlineLevel="2"/>
    <col min="9" max="9" width="16.7109375" style="35" hidden="1" customWidth="1" outlineLevel="2"/>
    <col min="10" max="11" width="16.7109375" style="2" hidden="1" customWidth="1" outlineLevel="2"/>
    <col min="12" max="12" width="24.28515625" style="6" bestFit="1" customWidth="1" collapsed="1"/>
    <col min="13" max="13" width="26.5703125" style="6" hidden="1" customWidth="1"/>
    <col min="14" max="14" width="29.85546875" style="6" hidden="1" customWidth="1"/>
    <col min="15" max="15" width="40.7109375" style="76" hidden="1" customWidth="1" outlineLevel="1"/>
    <col min="16" max="16" width="24.28515625" style="6" bestFit="1" customWidth="1" collapsed="1"/>
    <col min="17" max="17" width="24.5703125" style="6" hidden="1" customWidth="1"/>
    <col min="18" max="18" width="28" style="6" hidden="1" customWidth="1"/>
    <col min="19" max="19" width="40.7109375" style="76" customWidth="1" outlineLevel="1"/>
    <col min="20" max="20" width="24.28515625" style="6" bestFit="1" customWidth="1"/>
    <col min="21" max="21" width="24.5703125" style="6" hidden="1" customWidth="1"/>
    <col min="22" max="22" width="28" style="6" hidden="1" customWidth="1"/>
    <col min="23" max="23" width="40.7109375" style="76" hidden="1" customWidth="1" outlineLevel="1"/>
    <col min="24" max="24" width="24.28515625" style="6" bestFit="1" customWidth="1" collapsed="1"/>
    <col min="25" max="25" width="23.7109375" style="6" hidden="1" customWidth="1"/>
    <col min="26" max="26" width="27.140625" style="6" hidden="1" customWidth="1"/>
    <col min="27" max="27" width="40.7109375" style="76" hidden="1" customWidth="1" outlineLevel="1"/>
    <col min="28" max="28" width="9.140625" style="12" collapsed="1"/>
    <col min="29" max="16384" width="9.140625" style="12"/>
  </cols>
  <sheetData>
    <row r="1" spans="2:27" x14ac:dyDescent="0.25">
      <c r="E1" s="17">
        <v>3</v>
      </c>
      <c r="L1" s="69"/>
      <c r="M1" s="69"/>
      <c r="N1" s="69"/>
      <c r="O1" s="70"/>
      <c r="P1" s="69"/>
      <c r="Q1" s="69"/>
      <c r="R1" s="69"/>
      <c r="S1" s="70"/>
      <c r="T1" s="69"/>
      <c r="U1" s="69"/>
      <c r="V1" s="69"/>
      <c r="W1" s="70"/>
      <c r="X1" s="69"/>
      <c r="Y1" s="69"/>
      <c r="Z1" s="69"/>
      <c r="AA1" s="80"/>
    </row>
    <row r="2" spans="2:27" ht="18.75" x14ac:dyDescent="0.25">
      <c r="B2" s="49" t="s">
        <v>0</v>
      </c>
      <c r="C2" s="50" t="s">
        <v>1</v>
      </c>
      <c r="D2" s="51" t="s">
        <v>2</v>
      </c>
      <c r="E2" s="51" t="s">
        <v>3</v>
      </c>
      <c r="F2" s="14" t="s">
        <v>4</v>
      </c>
      <c r="G2" s="108" t="s">
        <v>498</v>
      </c>
      <c r="H2" s="95" t="s">
        <v>5</v>
      </c>
      <c r="I2" s="95" t="s">
        <v>6</v>
      </c>
      <c r="J2" s="14" t="s">
        <v>7</v>
      </c>
      <c r="K2" s="14" t="s">
        <v>8</v>
      </c>
      <c r="L2" s="51" t="s">
        <v>9</v>
      </c>
      <c r="M2" s="51" t="s">
        <v>10</v>
      </c>
      <c r="N2" s="51" t="s">
        <v>11</v>
      </c>
      <c r="O2" s="51" t="s">
        <v>12</v>
      </c>
      <c r="P2" s="49" t="s">
        <v>494</v>
      </c>
      <c r="Q2" s="49" t="s">
        <v>495</v>
      </c>
      <c r="R2" s="49" t="s">
        <v>496</v>
      </c>
      <c r="S2" s="49" t="s">
        <v>497</v>
      </c>
      <c r="T2" s="49" t="s">
        <v>546</v>
      </c>
      <c r="U2" s="49" t="s">
        <v>547</v>
      </c>
      <c r="V2" s="49" t="s">
        <v>548</v>
      </c>
      <c r="W2" s="49" t="s">
        <v>549</v>
      </c>
      <c r="X2" s="49" t="s">
        <v>565</v>
      </c>
      <c r="Y2" s="49" t="s">
        <v>566</v>
      </c>
      <c r="Z2" s="49" t="s">
        <v>567</v>
      </c>
      <c r="AA2" s="49" t="s">
        <v>568</v>
      </c>
    </row>
    <row r="3" spans="2:27" ht="28.5" x14ac:dyDescent="0.25">
      <c r="B3" s="42">
        <v>1</v>
      </c>
      <c r="C3" s="46">
        <f>IF(assessment[[#This Row],[ID]]="","",(LEN(assessment[[#This Row],[ID]])+1)/2)</f>
        <v>1</v>
      </c>
      <c r="D3" s="11" t="s">
        <v>13</v>
      </c>
      <c r="E3" s="11"/>
      <c r="F3" s="94" t="s">
        <v>14</v>
      </c>
      <c r="G3" s="94"/>
      <c r="H3" s="96" t="s">
        <v>15</v>
      </c>
      <c r="I3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3" s="58">
        <v>2</v>
      </c>
      <c r="K3" s="57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3" s="87">
        <f ca="1">IFERROR(MROUND(10*assessment[[#This Row],[Cyberhaven Score]]/assessment[[#This Row],[Cyberhaven Possible]],0.1),"NA")</f>
        <v>5</v>
      </c>
      <c r="M3" s="65" cm="1">
        <f t="array" aca="1" ref="M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3" s="65" cm="1">
        <f t="array" ref="N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3" s="71"/>
      <c r="P3" s="65">
        <f ca="1">IFERROR(MROUND(10*assessment[[#This Row],[Forcepoint Score]]/assessment[[#This Row],[Forcepoint Possible]],0.1),"NA")</f>
        <v>10</v>
      </c>
      <c r="Q3" s="82" cm="1">
        <f t="array" aca="1" ref="Q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3" s="82" cm="1">
        <f t="array" ref="R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3" s="83" t="s">
        <v>30</v>
      </c>
      <c r="T3" s="87">
        <f ca="1">IFERROR(MROUND(10*assessment[[#This Row],[Proofpoint Score]]/assessment[[#This Row],[Proofpoint Possible]],0.1),"NA")</f>
        <v>10</v>
      </c>
      <c r="U3" s="82" cm="1">
        <f t="array" aca="1" ref="U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V3" s="82" cm="1">
        <f t="array" ref="V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3" s="83" t="s">
        <v>30</v>
      </c>
      <c r="X3" s="65">
        <f ca="1">IFERROR(MROUND(10*assessment[[#This Row],[Symantec Score]]/assessment[[#This Row],[Symantec Possible]],0.1),"NA")</f>
        <v>10</v>
      </c>
      <c r="Y3" s="82" cm="1">
        <f t="array" aca="1" ref="Y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3" s="82" cm="1">
        <f t="array" ref="Z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3" s="83"/>
    </row>
    <row r="4" spans="2:27" ht="18.75" x14ac:dyDescent="0.25">
      <c r="B4" s="40">
        <v>1.1000000000000001</v>
      </c>
      <c r="C4" s="47">
        <f>IF(assessment[[#This Row],[ID]]="","",(LEN(assessment[[#This Row],[ID]])+1)/2)</f>
        <v>2</v>
      </c>
      <c r="D4" s="18" t="s">
        <v>13</v>
      </c>
      <c r="E4" s="19" t="s">
        <v>16</v>
      </c>
      <c r="F4" s="23"/>
      <c r="G4" s="23"/>
      <c r="H4" s="56" t="s">
        <v>15</v>
      </c>
      <c r="I4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4" s="52">
        <v>0</v>
      </c>
      <c r="K4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4" s="88">
        <f ca="1">IFERROR(MROUND(10*assessment[[#This Row],[Cyberhaven Score]]/assessment[[#This Row],[Cyberhaven Possible]],0.1),"NA")</f>
        <v>6.7</v>
      </c>
      <c r="M4" s="64" cm="1">
        <f t="array" aca="1" ref="M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N4" s="64" cm="1">
        <f t="array" ref="N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4" s="72"/>
      <c r="P4" s="92">
        <f ca="1">IFERROR(MROUND(10*assessment[[#This Row],[Forcepoint Score]]/assessment[[#This Row],[Forcepoint Possible]],0.1),"NA")</f>
        <v>10</v>
      </c>
      <c r="Q4" s="64" cm="1">
        <f t="array" aca="1" ref="Q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4" s="64" cm="1">
        <f t="array" ref="R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4" s="72" t="s">
        <v>30</v>
      </c>
      <c r="T4" s="88">
        <f ca="1">IFERROR(MROUND(10*assessment[[#This Row],[Proofpoint Score]]/assessment[[#This Row],[Proofpoint Possible]],0.1),"NA")</f>
        <v>6.7</v>
      </c>
      <c r="U4" s="64" cm="1">
        <f t="array" aca="1" ref="U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V4" s="64" cm="1">
        <f t="array" ref="V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4" s="72" t="s">
        <v>30</v>
      </c>
      <c r="X4" s="92">
        <f ca="1">IFERROR(MROUND(10*assessment[[#This Row],[Symantec Score]]/assessment[[#This Row],[Symantec Possible]],0.1),"NA")</f>
        <v>10</v>
      </c>
      <c r="Y4" s="64" cm="1">
        <f t="array" aca="1" ref="Y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4" s="64" cm="1">
        <f t="array" ref="Z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4" s="72"/>
    </row>
    <row r="5" spans="2:27" ht="28.5" x14ac:dyDescent="0.25">
      <c r="B5" s="43" t="s">
        <v>17</v>
      </c>
      <c r="C5" s="3">
        <f>IF(assessment[[#This Row],[ID]]="","",(LEN(assessment[[#This Row],[ID]])+1)/2)</f>
        <v>3</v>
      </c>
      <c r="D5" s="4" t="s">
        <v>13</v>
      </c>
      <c r="E5" s="5" t="s">
        <v>16</v>
      </c>
      <c r="F5" s="7" t="s">
        <v>19</v>
      </c>
      <c r="G5" s="7"/>
      <c r="H5" s="31" t="s">
        <v>20</v>
      </c>
      <c r="I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5" s="31" t="s">
        <v>21</v>
      </c>
      <c r="K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5" s="22" t="s">
        <v>18</v>
      </c>
      <c r="M5" s="22" cm="1">
        <f t="array" aca="1" ref="M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5" s="22" cm="1">
        <f t="array" ref="N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5" s="73"/>
      <c r="P5" s="22" t="s">
        <v>18</v>
      </c>
      <c r="Q5" s="22" cm="1">
        <f t="array" aca="1" ref="Q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5" s="22" cm="1">
        <f t="array" ref="R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5" s="73" t="s">
        <v>451</v>
      </c>
      <c r="T5" s="22" t="s">
        <v>18</v>
      </c>
      <c r="U5" s="22" cm="1">
        <f t="array" aca="1" ref="U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5" s="22" cm="1">
        <f t="array" ref="V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5" s="84" t="s">
        <v>514</v>
      </c>
      <c r="X5" s="22" t="s">
        <v>18</v>
      </c>
      <c r="Y5" s="22" cm="1">
        <f t="array" aca="1" ref="Y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5" s="22" cm="1">
        <f t="array" ref="Z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5" s="73" t="s">
        <v>558</v>
      </c>
    </row>
    <row r="6" spans="2:27" ht="42.75" x14ac:dyDescent="0.25">
      <c r="B6" s="43" t="s">
        <v>23</v>
      </c>
      <c r="C6" s="3">
        <f>IF(assessment[[#This Row],[ID]]="","",(LEN(assessment[[#This Row],[ID]])+1)/2)</f>
        <v>3</v>
      </c>
      <c r="D6" s="4" t="s">
        <v>13</v>
      </c>
      <c r="E6" s="5" t="s">
        <v>16</v>
      </c>
      <c r="F6" s="7" t="s">
        <v>24</v>
      </c>
      <c r="G6" s="7"/>
      <c r="H6" s="31" t="s">
        <v>20</v>
      </c>
      <c r="I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" s="31" t="s">
        <v>21</v>
      </c>
      <c r="K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" s="22" t="s">
        <v>25</v>
      </c>
      <c r="M6" s="22" cm="1">
        <f t="array" aca="1" ref="M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6" s="22" cm="1">
        <f t="array" ref="N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6" s="73"/>
      <c r="P6" s="22" t="s">
        <v>18</v>
      </c>
      <c r="Q6" s="22" cm="1">
        <f t="array" aca="1" ref="Q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6" s="22" cm="1">
        <f t="array" ref="R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6" s="84" t="s">
        <v>602</v>
      </c>
      <c r="T6" s="77"/>
      <c r="U6" s="22" t="str" cm="1">
        <f t="array" aca="1" ref="U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/>
      </c>
      <c r="V6" s="22" cm="1">
        <f t="array" ref="V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6" s="73"/>
      <c r="X6" s="22" t="s">
        <v>18</v>
      </c>
      <c r="Y6" s="22" cm="1">
        <f t="array" aca="1" ref="Y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6" s="22" cm="1">
        <f t="array" ref="Z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6" s="73" t="s">
        <v>559</v>
      </c>
    </row>
    <row r="7" spans="2:27" ht="28.5" x14ac:dyDescent="0.25">
      <c r="B7" s="43" t="s">
        <v>27</v>
      </c>
      <c r="C7" s="3">
        <f>IF(assessment[[#This Row],[ID]]="","",(LEN(assessment[[#This Row],[ID]])+1)/2)</f>
        <v>3</v>
      </c>
      <c r="D7" s="4" t="s">
        <v>13</v>
      </c>
      <c r="E7" s="5" t="s">
        <v>16</v>
      </c>
      <c r="F7" s="7" t="s">
        <v>28</v>
      </c>
      <c r="G7" s="7"/>
      <c r="H7" s="31" t="s">
        <v>20</v>
      </c>
      <c r="I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" s="31" t="s">
        <v>21</v>
      </c>
      <c r="K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" s="22" t="s">
        <v>18</v>
      </c>
      <c r="M7" s="22" cm="1">
        <f t="array" aca="1" ref="M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" s="22" cm="1">
        <f t="array" ref="N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" s="73"/>
      <c r="P7" s="22" t="s">
        <v>18</v>
      </c>
      <c r="Q7" s="22" cm="1">
        <f t="array" aca="1" ref="Q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" s="22" cm="1">
        <f t="array" ref="R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" s="73" t="s">
        <v>603</v>
      </c>
      <c r="T7" s="22" t="s">
        <v>18</v>
      </c>
      <c r="U7" s="22" cm="1">
        <f t="array" aca="1" ref="U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" s="22" cm="1">
        <f t="array" ref="V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" s="73" t="s">
        <v>518</v>
      </c>
      <c r="X7" s="22" t="s">
        <v>18</v>
      </c>
      <c r="Y7" s="22" cm="1">
        <f t="array" aca="1" ref="Y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" s="22" cm="1">
        <f t="array" ref="Z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" s="73"/>
    </row>
    <row r="8" spans="2:27" ht="18.75" x14ac:dyDescent="0.25">
      <c r="B8" s="40">
        <v>1.2</v>
      </c>
      <c r="C8" s="47">
        <f>IF(assessment[[#This Row],[ID]]="","",(LEN(assessment[[#This Row],[ID]])+1)/2)</f>
        <v>2</v>
      </c>
      <c r="D8" s="21" t="s">
        <v>13</v>
      </c>
      <c r="E8" s="19" t="s">
        <v>29</v>
      </c>
      <c r="F8" s="24"/>
      <c r="G8" s="24"/>
      <c r="H8" s="54" t="s">
        <v>15</v>
      </c>
      <c r="I8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8" s="52">
        <v>5</v>
      </c>
      <c r="K8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8" s="88" t="str">
        <f ca="1">IFERROR(MROUND(10*assessment[[#This Row],[Cyberhaven Score]]/assessment[[#This Row],[Cyberhaven Possible]],0.1),"NA")</f>
        <v>NA</v>
      </c>
      <c r="M8" s="64" cm="1">
        <f t="array" aca="1" ref="M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8" s="64" cm="1">
        <f t="array" ref="N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O8" s="72"/>
      <c r="P8" s="92">
        <f ca="1">IFERROR(MROUND(10*assessment[[#This Row],[Forcepoint Score]]/assessment[[#This Row],[Forcepoint Possible]],0.1),"NA")</f>
        <v>10</v>
      </c>
      <c r="Q8" s="64" cm="1">
        <f t="array" aca="1" ref="Q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R8" s="64" cm="1">
        <f t="array" ref="R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8" s="72" t="s">
        <v>30</v>
      </c>
      <c r="T8" s="88" t="str">
        <f ca="1">IFERROR(MROUND(10*assessment[[#This Row],[Proofpoint Score]]/assessment[[#This Row],[Proofpoint Possible]],0.1),"NA")</f>
        <v>NA</v>
      </c>
      <c r="U8" s="64" cm="1">
        <f t="array" aca="1" ref="U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8" s="64" cm="1">
        <f t="array" ref="V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W8" s="72" t="s">
        <v>30</v>
      </c>
      <c r="X8" s="92">
        <f ca="1">IFERROR(MROUND(10*assessment[[#This Row],[Symantec Score]]/assessment[[#This Row],[Symantec Possible]],0.1),"NA")</f>
        <v>10</v>
      </c>
      <c r="Y8" s="64" cm="1">
        <f t="array" aca="1" ref="Y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Z8" s="64" cm="1">
        <f t="array" ref="Z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8" s="72"/>
    </row>
    <row r="9" spans="2:27" x14ac:dyDescent="0.25">
      <c r="B9" s="43" t="s">
        <v>31</v>
      </c>
      <c r="C9" s="3">
        <f>IF(assessment[[#This Row],[ID]]="","",(LEN(assessment[[#This Row],[ID]])+1)/2)</f>
        <v>3</v>
      </c>
      <c r="D9" s="4" t="s">
        <v>13</v>
      </c>
      <c r="E9" s="5" t="s">
        <v>29</v>
      </c>
      <c r="F9" s="25" t="s">
        <v>32</v>
      </c>
      <c r="G9" s="25"/>
      <c r="H9" s="32" t="s">
        <v>20</v>
      </c>
      <c r="I9" s="37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9" s="32" t="s">
        <v>33</v>
      </c>
      <c r="K9" s="3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9" s="22" t="s">
        <v>25</v>
      </c>
      <c r="M9" s="22" cm="1">
        <f t="array" aca="1" ref="M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9" s="22" cm="1">
        <f t="array" ref="N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O9" s="73"/>
      <c r="P9" s="22" t="s">
        <v>18</v>
      </c>
      <c r="Q9" s="22" cm="1">
        <f t="array" aca="1" ref="Q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9" s="22" cm="1">
        <f t="array" ref="R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S9" s="73" t="s">
        <v>30</v>
      </c>
      <c r="T9" s="22" t="s">
        <v>25</v>
      </c>
      <c r="U9" s="22" cm="1">
        <f t="array" aca="1" ref="U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9" s="22" cm="1">
        <f t="array" ref="V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W9" s="73" t="s">
        <v>30</v>
      </c>
      <c r="X9" s="22" t="s">
        <v>18</v>
      </c>
      <c r="Y9" s="22" cm="1">
        <f t="array" aca="1" ref="Y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9" s="22" cm="1">
        <f t="array" ref="Z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</v>
      </c>
      <c r="AA9" s="73"/>
    </row>
    <row r="10" spans="2:27" s="2" customFormat="1" ht="14.25" x14ac:dyDescent="0.25">
      <c r="B10" s="43" t="s">
        <v>34</v>
      </c>
      <c r="C10" s="3">
        <f>IF(assessment[[#This Row],[ID]]="","",(LEN(assessment[[#This Row],[ID]])+1)/2)</f>
        <v>3</v>
      </c>
      <c r="D10" s="4" t="s">
        <v>13</v>
      </c>
      <c r="E10" s="5" t="s">
        <v>29</v>
      </c>
      <c r="F10" s="13" t="s">
        <v>35</v>
      </c>
      <c r="G10" s="13"/>
      <c r="H10" s="8" t="s">
        <v>20</v>
      </c>
      <c r="I10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0" s="8" t="s">
        <v>21</v>
      </c>
      <c r="K10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0" s="22" t="s">
        <v>26</v>
      </c>
      <c r="M10" s="22" t="str" cm="1">
        <f t="array" aca="1" ref="M1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0" s="22" t="str" cm="1">
        <f t="array" ref="N1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0" s="73"/>
      <c r="P10" s="22" t="s">
        <v>18</v>
      </c>
      <c r="Q10" s="22" cm="1">
        <f t="array" aca="1" ref="Q1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" s="22" cm="1">
        <f t="array" ref="R1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" s="73" t="s">
        <v>474</v>
      </c>
      <c r="T10" s="22" t="s">
        <v>26</v>
      </c>
      <c r="U10" s="22" t="str" cm="1">
        <f t="array" aca="1" ref="U1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V10" s="22" t="str" cm="1">
        <f t="array" ref="V1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W10" s="73" t="s">
        <v>517</v>
      </c>
      <c r="X10" s="22" t="s">
        <v>18</v>
      </c>
      <c r="Y10" s="22" cm="1">
        <f t="array" aca="1" ref="Y1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" s="22" cm="1">
        <f t="array" ref="Z1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" s="73"/>
    </row>
    <row r="11" spans="2:27" s="2" customFormat="1" ht="28.5" x14ac:dyDescent="0.25">
      <c r="B11" s="43" t="s">
        <v>36</v>
      </c>
      <c r="C11" s="3">
        <f>IF(assessment[[#This Row],[ID]]="","",(LEN(assessment[[#This Row],[ID]])+1)/2)</f>
        <v>3</v>
      </c>
      <c r="D11" s="4" t="s">
        <v>13</v>
      </c>
      <c r="E11" s="5" t="s">
        <v>29</v>
      </c>
      <c r="F11" s="13" t="s">
        <v>37</v>
      </c>
      <c r="G11" s="13"/>
      <c r="H11" s="8" t="s">
        <v>20</v>
      </c>
      <c r="I11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1" s="8" t="s">
        <v>21</v>
      </c>
      <c r="K11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1" s="22" t="s">
        <v>26</v>
      </c>
      <c r="M11" s="22" t="str" cm="1">
        <f t="array" aca="1" ref="M1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1" s="22" t="str" cm="1">
        <f t="array" ref="N1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1" s="73"/>
      <c r="P11" s="22" t="s">
        <v>18</v>
      </c>
      <c r="Q11" s="22" cm="1">
        <f t="array" aca="1" ref="Q1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" s="22" cm="1">
        <f t="array" ref="R1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" s="73" t="s">
        <v>475</v>
      </c>
      <c r="T11" s="22" t="s">
        <v>26</v>
      </c>
      <c r="U11" s="22" t="str" cm="1">
        <f t="array" aca="1" ref="U1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V11" s="22" t="str" cm="1">
        <f t="array" ref="V1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W11" s="73" t="s">
        <v>519</v>
      </c>
      <c r="X11" s="22" t="s">
        <v>18</v>
      </c>
      <c r="Y11" s="22" cm="1">
        <f t="array" aca="1" ref="Y1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" s="22" cm="1">
        <f t="array" ref="Z1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" s="73"/>
    </row>
    <row r="12" spans="2:27" s="2" customFormat="1" ht="18.75" x14ac:dyDescent="0.25">
      <c r="B12" s="40">
        <v>1.3</v>
      </c>
      <c r="C12" s="47">
        <f>IF(assessment[[#This Row],[ID]]="","",(LEN(assessment[[#This Row],[ID]])+1)/2)</f>
        <v>2</v>
      </c>
      <c r="D12" s="21" t="s">
        <v>13</v>
      </c>
      <c r="E12" s="19" t="s">
        <v>38</v>
      </c>
      <c r="F12" s="24"/>
      <c r="G12" s="24"/>
      <c r="H12" s="54" t="s">
        <v>15</v>
      </c>
      <c r="I12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2" s="52">
        <v>10</v>
      </c>
      <c r="K12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2" s="89">
        <f ca="1">IFERROR(MROUND(10*assessment[[#This Row],[Cyberhaven Score]]/assessment[[#This Row],[Cyberhaven Possible]],0.1),"NA")</f>
        <v>5</v>
      </c>
      <c r="M12" s="66" cm="1">
        <f t="array" aca="1" ref="M1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2" s="66" cm="1">
        <f t="array" ref="N1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12" s="74"/>
      <c r="P12" s="92">
        <f ca="1">IFERROR(MROUND(10*assessment[[#This Row],[Forcepoint Score]]/assessment[[#This Row],[Forcepoint Possible]],0.1),"NA")</f>
        <v>10</v>
      </c>
      <c r="Q12" s="64" cm="1">
        <f t="array" aca="1" ref="Q1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R12" s="64" cm="1">
        <f t="array" ref="R1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12" s="85" t="s">
        <v>30</v>
      </c>
      <c r="T12" s="88">
        <f ca="1">IFERROR(MROUND(10*assessment[[#This Row],[Proofpoint Score]]/assessment[[#This Row],[Proofpoint Possible]],0.1),"NA")</f>
        <v>10</v>
      </c>
      <c r="U12" s="64" cm="1">
        <f t="array" aca="1" ref="U1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V12" s="64" cm="1">
        <f t="array" ref="V1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12" s="85" t="s">
        <v>30</v>
      </c>
      <c r="X12" s="92">
        <f ca="1">IFERROR(MROUND(10*assessment[[#This Row],[Symantec Score]]/assessment[[#This Row],[Symantec Possible]],0.1),"NA")</f>
        <v>10</v>
      </c>
      <c r="Y12" s="64" cm="1">
        <f t="array" aca="1" ref="Y1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Z12" s="64" cm="1">
        <f t="array" ref="Z1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12" s="85"/>
    </row>
    <row r="13" spans="2:27" s="2" customFormat="1" ht="57" x14ac:dyDescent="0.25">
      <c r="B13" s="43" t="s">
        <v>39</v>
      </c>
      <c r="C13" s="3">
        <f>IF(assessment[[#This Row],[ID]]="","",(LEN(assessment[[#This Row],[ID]])+1)/2)</f>
        <v>3</v>
      </c>
      <c r="D13" s="4" t="s">
        <v>13</v>
      </c>
      <c r="E13" s="4" t="s">
        <v>38</v>
      </c>
      <c r="F13" s="13" t="s">
        <v>40</v>
      </c>
      <c r="G13" s="13"/>
      <c r="H13" s="8" t="s">
        <v>20</v>
      </c>
      <c r="I13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" s="8" t="s">
        <v>21</v>
      </c>
      <c r="K13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" s="22" t="s">
        <v>18</v>
      </c>
      <c r="M13" s="22" cm="1">
        <f t="array" aca="1" ref="M1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3" s="22" cm="1">
        <f t="array" ref="N1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3" s="73" t="s">
        <v>42</v>
      </c>
      <c r="P13" s="22" t="s">
        <v>18</v>
      </c>
      <c r="Q13" s="22" cm="1">
        <f t="array" aca="1" ref="Q1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" s="22" cm="1">
        <f t="array" ref="R1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" s="73" t="s">
        <v>603</v>
      </c>
      <c r="T13" s="22" t="s">
        <v>18</v>
      </c>
      <c r="U13" s="22" cm="1">
        <f t="array" aca="1" ref="U1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" s="22" cm="1">
        <f t="array" ref="V1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" s="73" t="s">
        <v>520</v>
      </c>
      <c r="X13" s="22" t="s">
        <v>18</v>
      </c>
      <c r="Y13" s="22" cm="1">
        <f t="array" aca="1" ref="Y1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" s="22" cm="1">
        <f t="array" ref="Z1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" s="73"/>
    </row>
    <row r="14" spans="2:27" s="2" customFormat="1" ht="42.75" x14ac:dyDescent="0.25">
      <c r="B14" s="43" t="s">
        <v>43</v>
      </c>
      <c r="C14" s="3">
        <f>IF(assessment[[#This Row],[ID]]="","",(LEN(assessment[[#This Row],[ID]])+1)/2)</f>
        <v>3</v>
      </c>
      <c r="D14" s="4" t="s">
        <v>13</v>
      </c>
      <c r="E14" s="4" t="s">
        <v>38</v>
      </c>
      <c r="F14" s="13" t="s">
        <v>600</v>
      </c>
      <c r="G14" s="13"/>
      <c r="H14" s="8" t="s">
        <v>20</v>
      </c>
      <c r="I14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" s="8" t="s">
        <v>21</v>
      </c>
      <c r="K14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" s="22" t="s">
        <v>25</v>
      </c>
      <c r="M14" s="22" cm="1">
        <f t="array" aca="1" ref="M1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4" s="22" cm="1">
        <f t="array" ref="N1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4" s="73" t="s">
        <v>44</v>
      </c>
      <c r="P14" s="22" t="s">
        <v>18</v>
      </c>
      <c r="Q14" s="22" cm="1">
        <f t="array" aca="1" ref="Q1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4" s="22" cm="1">
        <f t="array" ref="R1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" s="73" t="s">
        <v>604</v>
      </c>
      <c r="T14" s="22" t="s">
        <v>18</v>
      </c>
      <c r="U14" s="22" cm="1">
        <f t="array" aca="1" ref="U1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4" s="22" cm="1">
        <f t="array" ref="V1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" s="73" t="s">
        <v>535</v>
      </c>
      <c r="X14" s="22" t="s">
        <v>18</v>
      </c>
      <c r="Y14" s="22" cm="1">
        <f t="array" aca="1" ref="Y1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" s="22" cm="1">
        <f t="array" ref="Z1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" s="73"/>
    </row>
    <row r="15" spans="2:27" ht="28.5" x14ac:dyDescent="0.25">
      <c r="B15" s="42">
        <v>2</v>
      </c>
      <c r="C15" s="46">
        <f>IF(assessment[[#This Row],[ID]]="","",(LEN(assessment[[#This Row],[ID]])+1)/2)</f>
        <v>1</v>
      </c>
      <c r="D15" s="11" t="s">
        <v>46</v>
      </c>
      <c r="E15" s="11"/>
      <c r="F15" s="26"/>
      <c r="G15" s="26"/>
      <c r="H15" s="96" t="s">
        <v>15</v>
      </c>
      <c r="I15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5" s="58">
        <v>8</v>
      </c>
      <c r="K15" s="5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5" s="87">
        <f ca="1">IFERROR(MROUND(10*assessment[[#This Row],[Cyberhaven Score]]/assessment[[#This Row],[Cyberhaven Possible]],0.1),"NA")</f>
        <v>9.4</v>
      </c>
      <c r="M15" s="65" cm="1">
        <f t="array" aca="1" ref="M1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42.339999999999996</v>
      </c>
      <c r="N15" s="65" cm="1">
        <f t="array" ref="N1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45</v>
      </c>
      <c r="O15" s="71"/>
      <c r="P15" s="65">
        <f ca="1">IFERROR(MROUND(10*assessment[[#This Row],[Forcepoint Score]]/assessment[[#This Row],[Forcepoint Possible]],0.1),"NA")</f>
        <v>10</v>
      </c>
      <c r="Q15" s="82" cm="1">
        <f t="array" aca="1" ref="Q1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47.460000000000008</v>
      </c>
      <c r="R15" s="82" cm="1">
        <f t="array" ref="R1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47.600000000000009</v>
      </c>
      <c r="S15" s="83" t="s">
        <v>30</v>
      </c>
      <c r="T15" s="87">
        <f ca="1">IFERROR(MROUND(10*assessment[[#This Row],[Proofpoint Score]]/assessment[[#This Row],[Proofpoint Possible]],0.1),"NA")</f>
        <v>9.5</v>
      </c>
      <c r="U15" s="82" cm="1">
        <f t="array" aca="1" ref="U1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44.56</v>
      </c>
      <c r="V15" s="82" cm="1">
        <f t="array" ref="V1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46.800000000000004</v>
      </c>
      <c r="W15" s="83" t="s">
        <v>30</v>
      </c>
      <c r="X15" s="65">
        <f ca="1">IFERROR(MROUND(10*assessment[[#This Row],[Symantec Score]]/assessment[[#This Row],[Symantec Possible]],0.1),"NA")</f>
        <v>8.3000000000000007</v>
      </c>
      <c r="Y15" s="82" cm="1">
        <f t="array" aca="1" ref="Y1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39.38000000000001</v>
      </c>
      <c r="Z15" s="82" cm="1">
        <f t="array" ref="Z1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47.600000000000009</v>
      </c>
      <c r="AA15" s="83"/>
    </row>
    <row r="16" spans="2:27" ht="18.75" x14ac:dyDescent="0.25">
      <c r="B16" s="40">
        <v>2.1</v>
      </c>
      <c r="C16" s="47">
        <f>IF(assessment[[#This Row],[ID]]="","",(LEN(assessment[[#This Row],[ID]])+1)/2)</f>
        <v>2</v>
      </c>
      <c r="D16" s="18" t="s">
        <v>46</v>
      </c>
      <c r="E16" s="19" t="s">
        <v>47</v>
      </c>
      <c r="F16" s="24"/>
      <c r="G16" s="24"/>
      <c r="H16" s="54" t="s">
        <v>15</v>
      </c>
      <c r="I16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6" s="52">
        <v>8</v>
      </c>
      <c r="K16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6" s="90">
        <f ca="1">IFERROR(MROUND(10*assessment[[#This Row],[Cyberhaven Score]]/assessment[[#This Row],[Cyberhaven Possible]],0.1),"NA")</f>
        <v>10</v>
      </c>
      <c r="M16" s="67" cm="1">
        <f t="array" aca="1" ref="M1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16" s="67" cm="1">
        <f t="array" ref="N1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16" s="18"/>
      <c r="P16" s="93">
        <f ca="1">IFERROR(MROUND(10*assessment[[#This Row],[Forcepoint Score]]/assessment[[#This Row],[Forcepoint Possible]],0.1),"NA")</f>
        <v>10</v>
      </c>
      <c r="Q16" s="47" cm="1">
        <f t="array" aca="1" ref="Q1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R16" s="47" cm="1">
        <f t="array" ref="R1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S16" s="40" t="s">
        <v>30</v>
      </c>
      <c r="T16" s="91">
        <f ca="1">IFERROR(MROUND(10*assessment[[#This Row],[Proofpoint Score]]/assessment[[#This Row],[Proofpoint Possible]],0.1),"NA")</f>
        <v>10</v>
      </c>
      <c r="U16" s="47" cm="1">
        <f t="array" aca="1" ref="U1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16" s="47" cm="1">
        <f t="array" ref="V1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16" s="40" t="s">
        <v>30</v>
      </c>
      <c r="X16" s="93">
        <f ca="1">IFERROR(MROUND(10*assessment[[#This Row],[Symantec Score]]/assessment[[#This Row],[Symantec Possible]],0.1),"NA")</f>
        <v>10</v>
      </c>
      <c r="Y16" s="47" cm="1">
        <f t="array" aca="1" ref="Y1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Z16" s="47" cm="1">
        <f t="array" ref="Z1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AA16" s="85"/>
    </row>
    <row r="17" spans="2:27" s="2" customFormat="1" ht="42.75" x14ac:dyDescent="0.25">
      <c r="B17" s="43" t="s">
        <v>48</v>
      </c>
      <c r="C17" s="3">
        <f>IF(assessment[[#This Row],[ID]]="","",(LEN(assessment[[#This Row],[ID]])+1)/2)</f>
        <v>3</v>
      </c>
      <c r="D17" s="4" t="s">
        <v>46</v>
      </c>
      <c r="E17" s="4" t="s">
        <v>47</v>
      </c>
      <c r="F17" s="7" t="s">
        <v>49</v>
      </c>
      <c r="G17" s="7"/>
      <c r="H17" s="31" t="s">
        <v>20</v>
      </c>
      <c r="I1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" s="31" t="s">
        <v>21</v>
      </c>
      <c r="K1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" s="22" t="s">
        <v>26</v>
      </c>
      <c r="M17" s="22" t="str" cm="1">
        <f t="array" aca="1" ref="M1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7" s="22" t="str" cm="1">
        <f t="array" ref="N1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7" s="73"/>
      <c r="P17" s="22" t="s">
        <v>18</v>
      </c>
      <c r="Q17" s="22" cm="1">
        <f t="array" aca="1" ref="Q1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" s="22" cm="1">
        <f t="array" ref="R1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" s="73"/>
      <c r="T17" s="22" t="s">
        <v>26</v>
      </c>
      <c r="U17" s="22" t="str" cm="1">
        <f t="array" aca="1" ref="U1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V17" s="22" t="str" cm="1">
        <f t="array" ref="V1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W17" s="73" t="s">
        <v>505</v>
      </c>
      <c r="X17" s="22" t="s">
        <v>18</v>
      </c>
      <c r="Y17" s="22" cm="1">
        <f t="array" aca="1" ref="Y1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" s="22" cm="1">
        <f t="array" ref="Z1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" s="73"/>
    </row>
    <row r="18" spans="2:27" s="2" customFormat="1" ht="28.5" x14ac:dyDescent="0.25">
      <c r="B18" s="43" t="s">
        <v>50</v>
      </c>
      <c r="C18" s="3">
        <f>IF(assessment[[#This Row],[ID]]="","",(LEN(assessment[[#This Row],[ID]])+1)/2)</f>
        <v>3</v>
      </c>
      <c r="D18" s="4" t="s">
        <v>46</v>
      </c>
      <c r="E18" s="4" t="s">
        <v>47</v>
      </c>
      <c r="F18" s="13" t="s">
        <v>51</v>
      </c>
      <c r="G18" s="13"/>
      <c r="H18" s="8" t="s">
        <v>20</v>
      </c>
      <c r="I18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" s="8" t="s">
        <v>52</v>
      </c>
      <c r="K18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" s="22" t="s">
        <v>18</v>
      </c>
      <c r="M18" s="22" cm="1">
        <f t="array" aca="1" ref="M1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18" s="22" cm="1">
        <f t="array" ref="N1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18" s="73"/>
      <c r="P18" s="22" t="s">
        <v>18</v>
      </c>
      <c r="Q18" s="22" cm="1">
        <f t="array" aca="1" ref="Q1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18" s="22" cm="1">
        <f t="array" ref="R1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18" s="73" t="s">
        <v>468</v>
      </c>
      <c r="T18" s="22" t="s">
        <v>18</v>
      </c>
      <c r="U18" s="22" cm="1">
        <f t="array" aca="1" ref="U1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18" s="22" cm="1">
        <f t="array" ref="V1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18" s="73">
        <v>0</v>
      </c>
      <c r="X18" s="22" t="s">
        <v>18</v>
      </c>
      <c r="Y18" s="22" cm="1">
        <f t="array" aca="1" ref="Y1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18" s="22" cm="1">
        <f t="array" ref="Z1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18" s="73"/>
    </row>
    <row r="19" spans="2:27" s="2" customFormat="1" ht="18.75" x14ac:dyDescent="0.25">
      <c r="B19" s="40">
        <v>2.2000000000000002</v>
      </c>
      <c r="C19" s="47">
        <f>IF(assessment[[#This Row],[ID]]="","",(LEN(assessment[[#This Row],[ID]])+1)/2)</f>
        <v>2</v>
      </c>
      <c r="D19" s="18" t="s">
        <v>46</v>
      </c>
      <c r="E19" s="19" t="s">
        <v>53</v>
      </c>
      <c r="F19" s="24"/>
      <c r="G19" s="24"/>
      <c r="H19" s="54" t="s">
        <v>15</v>
      </c>
      <c r="I19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9" s="52">
        <v>8</v>
      </c>
      <c r="K19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9" s="90">
        <f ca="1">IFERROR(MROUND(10*assessment[[#This Row],[Cyberhaven Score]]/assessment[[#This Row],[Cyberhaven Possible]],0.1),"NA")</f>
        <v>10</v>
      </c>
      <c r="M19" s="67" cm="1">
        <f t="array" aca="1" ref="M1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N19" s="67" cm="1">
        <f t="array" ref="N1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O19" s="18"/>
      <c r="P19" s="93">
        <f ca="1">IFERROR(MROUND(10*assessment[[#This Row],[Forcepoint Score]]/assessment[[#This Row],[Forcepoint Possible]],0.1),"NA")</f>
        <v>10</v>
      </c>
      <c r="Q19" s="47" cm="1">
        <f t="array" aca="1" ref="Q1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</v>
      </c>
      <c r="R19" s="47" cm="1">
        <f t="array" ref="R1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S19" s="40" t="s">
        <v>30</v>
      </c>
      <c r="T19" s="91">
        <f ca="1">IFERROR(MROUND(10*assessment[[#This Row],[Proofpoint Score]]/assessment[[#This Row],[Proofpoint Possible]],0.1),"NA")</f>
        <v>10</v>
      </c>
      <c r="U19" s="47" cm="1">
        <f t="array" aca="1" ref="U1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</v>
      </c>
      <c r="V19" s="47" cm="1">
        <f t="array" ref="V1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W19" s="40" t="s">
        <v>30</v>
      </c>
      <c r="X19" s="93">
        <f ca="1">IFERROR(MROUND(10*assessment[[#This Row],[Symantec Score]]/assessment[[#This Row],[Symantec Possible]],0.1),"NA")</f>
        <v>10</v>
      </c>
      <c r="Y19" s="47" cm="1">
        <f t="array" aca="1" ref="Y1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</v>
      </c>
      <c r="Z19" s="47" cm="1">
        <f t="array" ref="Z1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AA19" s="85"/>
    </row>
    <row r="20" spans="2:27" s="2" customFormat="1" ht="42.75" x14ac:dyDescent="0.25">
      <c r="B20" s="43" t="s">
        <v>54</v>
      </c>
      <c r="C20" s="3">
        <f>IF(assessment[[#This Row],[ID]]="","",(LEN(assessment[[#This Row],[ID]])+1)/2)</f>
        <v>3</v>
      </c>
      <c r="D20" s="4" t="s">
        <v>46</v>
      </c>
      <c r="E20" s="4" t="s">
        <v>53</v>
      </c>
      <c r="F20" s="13" t="s">
        <v>55</v>
      </c>
      <c r="G20" s="13"/>
      <c r="H20" s="8" t="s">
        <v>20</v>
      </c>
      <c r="I20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" s="8" t="s">
        <v>21</v>
      </c>
      <c r="K20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" s="22" t="s">
        <v>26</v>
      </c>
      <c r="M20" s="22" t="str" cm="1">
        <f t="array" aca="1" ref="M2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20" s="22" t="str" cm="1">
        <f t="array" ref="N2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20" s="73"/>
      <c r="P20" s="22" t="s">
        <v>18</v>
      </c>
      <c r="Q20" s="22" cm="1">
        <f t="array" aca="1" ref="Q2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0" s="22" cm="1">
        <f t="array" ref="R2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" s="73"/>
      <c r="T20" s="22" t="s">
        <v>18</v>
      </c>
      <c r="U20" s="22" cm="1">
        <f t="array" aca="1" ref="U2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0" s="22" cm="1">
        <f t="array" ref="V2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" s="73" t="s">
        <v>511</v>
      </c>
      <c r="X20" s="22" t="s">
        <v>18</v>
      </c>
      <c r="Y20" s="22" cm="1">
        <f t="array" aca="1" ref="Y2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0" s="22" cm="1">
        <f t="array" ref="Z2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" s="73"/>
    </row>
    <row r="21" spans="2:27" s="2" customFormat="1" ht="71.25" x14ac:dyDescent="0.25">
      <c r="B21" s="43" t="s">
        <v>56</v>
      </c>
      <c r="C21" s="3">
        <f>IF(assessment[[#This Row],[ID]]="","",(LEN(assessment[[#This Row],[ID]])+1)/2)</f>
        <v>3</v>
      </c>
      <c r="D21" s="4" t="s">
        <v>46</v>
      </c>
      <c r="E21" s="4" t="s">
        <v>53</v>
      </c>
      <c r="F21" s="13" t="s">
        <v>57</v>
      </c>
      <c r="G21" s="13"/>
      <c r="H21" s="8" t="s">
        <v>58</v>
      </c>
      <c r="I21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21" s="8" t="s">
        <v>52</v>
      </c>
      <c r="K21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21" s="22" t="s">
        <v>22</v>
      </c>
      <c r="M21" s="22" cm="1">
        <f t="array" aca="1" ref="M2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21" s="22" cm="1">
        <f t="array" ref="N2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21" s="73" t="s">
        <v>59</v>
      </c>
      <c r="P21" s="22" t="s">
        <v>22</v>
      </c>
      <c r="Q21" s="22" cm="1">
        <f t="array" aca="1" ref="Q2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21" s="22" cm="1">
        <f t="array" ref="R2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21" s="73" t="s">
        <v>463</v>
      </c>
      <c r="T21" s="22" t="s">
        <v>22</v>
      </c>
      <c r="U21" s="22" cm="1">
        <f t="array" aca="1" ref="U2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21" s="22" cm="1">
        <f t="array" ref="V2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21" s="73" t="s">
        <v>509</v>
      </c>
      <c r="X21" s="22" t="s">
        <v>22</v>
      </c>
      <c r="Y21" s="22" cm="1">
        <f t="array" aca="1" ref="Y2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21" s="22" cm="1">
        <f t="array" ref="Z2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21" s="73" t="s">
        <v>554</v>
      </c>
    </row>
    <row r="22" spans="2:27" s="2" customFormat="1" ht="71.25" x14ac:dyDescent="0.25">
      <c r="B22" s="43" t="s">
        <v>60</v>
      </c>
      <c r="C22" s="3">
        <f>IF(assessment[[#This Row],[ID]]="","",(LEN(assessment[[#This Row],[ID]])+1)/2)</f>
        <v>3</v>
      </c>
      <c r="D22" s="4" t="s">
        <v>46</v>
      </c>
      <c r="E22" s="4" t="s">
        <v>53</v>
      </c>
      <c r="F22" s="13" t="s">
        <v>61</v>
      </c>
      <c r="G22" s="13"/>
      <c r="H22" s="8" t="s">
        <v>20</v>
      </c>
      <c r="I22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2" s="8" t="s">
        <v>21</v>
      </c>
      <c r="K22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2" s="22" t="s">
        <v>18</v>
      </c>
      <c r="M22" s="22" cm="1">
        <f t="array" aca="1" ref="M2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2" s="22" cm="1">
        <f t="array" ref="N2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2" s="73" t="s">
        <v>59</v>
      </c>
      <c r="P22" s="22" t="s">
        <v>18</v>
      </c>
      <c r="Q22" s="22" cm="1">
        <f t="array" aca="1" ref="Q2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2" s="22" cm="1">
        <f t="array" ref="R2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2" s="73" t="s">
        <v>464</v>
      </c>
      <c r="T22" s="22" t="s">
        <v>18</v>
      </c>
      <c r="U22" s="22" cm="1">
        <f t="array" aca="1" ref="U2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2" s="22" cm="1">
        <f t="array" ref="V2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2" s="73" t="s">
        <v>510</v>
      </c>
      <c r="X22" s="22" t="s">
        <v>18</v>
      </c>
      <c r="Y22" s="22" cm="1">
        <f t="array" aca="1" ref="Y2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2" s="22" cm="1">
        <f t="array" ref="Z2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2" s="73" t="s">
        <v>555</v>
      </c>
    </row>
    <row r="23" spans="2:27" ht="18.75" x14ac:dyDescent="0.25">
      <c r="B23" s="40">
        <v>2.2999999999999998</v>
      </c>
      <c r="C23" s="47">
        <f>IF(assessment[[#This Row],[ID]]="","",(LEN(assessment[[#This Row],[ID]])+1)/2)</f>
        <v>2</v>
      </c>
      <c r="D23" s="18" t="s">
        <v>46</v>
      </c>
      <c r="E23" s="19" t="s">
        <v>62</v>
      </c>
      <c r="F23" s="24"/>
      <c r="G23" s="24"/>
      <c r="H23" s="54" t="s">
        <v>15</v>
      </c>
      <c r="I23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3" s="52">
        <v>10</v>
      </c>
      <c r="K23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3" s="90">
        <f ca="1">IFERROR(MROUND(10*assessment[[#This Row],[Cyberhaven Score]]/assessment[[#This Row],[Cyberhaven Possible]],0.1),"NA")</f>
        <v>10</v>
      </c>
      <c r="M23" s="67" cm="1">
        <f t="array" aca="1" ref="M2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16</v>
      </c>
      <c r="N23" s="67" cm="1">
        <f t="array" ref="N2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16</v>
      </c>
      <c r="O23" s="18"/>
      <c r="P23" s="93">
        <f ca="1">IFERROR(MROUND(10*assessment[[#This Row],[Forcepoint Score]]/assessment[[#This Row],[Forcepoint Possible]],0.1),"NA")</f>
        <v>10</v>
      </c>
      <c r="Q23" s="47" cm="1">
        <f t="array" aca="1" ref="Q2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17</v>
      </c>
      <c r="R23" s="47" cm="1">
        <f t="array" ref="R2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17</v>
      </c>
      <c r="S23" s="40" t="s">
        <v>30</v>
      </c>
      <c r="T23" s="91">
        <f ca="1">IFERROR(MROUND(10*assessment[[#This Row],[Proofpoint Score]]/assessment[[#This Row],[Proofpoint Possible]],0.1),"NA")</f>
        <v>10</v>
      </c>
      <c r="U23" s="47" cm="1">
        <f t="array" aca="1" ref="U2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17</v>
      </c>
      <c r="V23" s="47" cm="1">
        <f t="array" ref="V2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17</v>
      </c>
      <c r="W23" s="40" t="s">
        <v>30</v>
      </c>
      <c r="X23" s="93">
        <f ca="1">IFERROR(MROUND(10*assessment[[#This Row],[Symantec Score]]/assessment[[#This Row],[Symantec Possible]],0.1),"NA")</f>
        <v>7.1000000000000005</v>
      </c>
      <c r="Y23" s="47" cm="1">
        <f t="array" aca="1" ref="Y2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</v>
      </c>
      <c r="Z23" s="47" cm="1">
        <f t="array" ref="Z2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17</v>
      </c>
      <c r="AA23" s="85"/>
    </row>
    <row r="24" spans="2:27" s="2" customFormat="1" ht="42.75" x14ac:dyDescent="0.25">
      <c r="B24" s="43" t="s">
        <v>63</v>
      </c>
      <c r="C24" s="3">
        <f>IF(assessment[[#This Row],[ID]]="","",(LEN(assessment[[#This Row],[ID]])+1)/2)</f>
        <v>3</v>
      </c>
      <c r="D24" s="4" t="s">
        <v>46</v>
      </c>
      <c r="E24" s="4" t="s">
        <v>62</v>
      </c>
      <c r="F24" s="13" t="s">
        <v>64</v>
      </c>
      <c r="G24" s="13"/>
      <c r="H24" s="8" t="s">
        <v>58</v>
      </c>
      <c r="I24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24" s="8" t="s">
        <v>52</v>
      </c>
      <c r="K24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24" s="22" t="s">
        <v>22</v>
      </c>
      <c r="M24" s="22" cm="1">
        <f t="array" aca="1" ref="M2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24" s="22" cm="1">
        <f t="array" ref="N2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24" s="73" t="s">
        <v>59</v>
      </c>
      <c r="P24" s="22" t="s">
        <v>22</v>
      </c>
      <c r="Q24" s="22" cm="1">
        <f t="array" aca="1" ref="Q2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24" s="22" cm="1">
        <f t="array" ref="R2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24" s="73" t="s">
        <v>593</v>
      </c>
      <c r="T24" s="22" t="s">
        <v>22</v>
      </c>
      <c r="U24" s="22" cm="1">
        <f t="array" aca="1" ref="U2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24" s="22" cm="1">
        <f t="array" ref="V2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24" s="73">
        <v>0</v>
      </c>
      <c r="X24" s="22" t="s">
        <v>18</v>
      </c>
      <c r="Y24" s="22" t="str" cm="1">
        <f t="array" aca="1" ref="Y2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/>
      </c>
      <c r="Z24" s="22" cm="1">
        <f t="array" ref="Z2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24" s="73" t="s">
        <v>578</v>
      </c>
    </row>
    <row r="25" spans="2:27" s="2" customFormat="1" ht="28.5" x14ac:dyDescent="0.25">
      <c r="B25" s="43" t="s">
        <v>65</v>
      </c>
      <c r="C25" s="3">
        <f>IF(assessment[[#This Row],[ID]]="","",(LEN(assessment[[#This Row],[ID]])+1)/2)</f>
        <v>3</v>
      </c>
      <c r="D25" s="4" t="s">
        <v>46</v>
      </c>
      <c r="E25" s="4" t="s">
        <v>62</v>
      </c>
      <c r="F25" s="7" t="s">
        <v>66</v>
      </c>
      <c r="G25" s="7"/>
      <c r="H25" s="31" t="s">
        <v>20</v>
      </c>
      <c r="I2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5" s="31" t="s">
        <v>52</v>
      </c>
      <c r="K2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5" s="77" t="s">
        <v>18</v>
      </c>
      <c r="M25" s="22" cm="1">
        <f t="array" aca="1" ref="M2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25" s="22" cm="1">
        <f t="array" ref="N2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25" s="73"/>
      <c r="P25" s="22" t="s">
        <v>18</v>
      </c>
      <c r="Q25" s="22" cm="1">
        <f t="array" aca="1" ref="Q2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25" s="22" cm="1">
        <f t="array" ref="R2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25" s="73" t="s">
        <v>469</v>
      </c>
      <c r="T25" s="22" t="s">
        <v>18</v>
      </c>
      <c r="U25" s="22" cm="1">
        <f t="array" aca="1" ref="U2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25" s="22" cm="1">
        <f t="array" ref="V2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25" s="73" t="s">
        <v>512</v>
      </c>
      <c r="X25" s="22" t="s">
        <v>18</v>
      </c>
      <c r="Y25" s="22" cm="1">
        <f t="array" aca="1" ref="Y2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25" s="22" cm="1">
        <f t="array" ref="Z2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25" s="73"/>
    </row>
    <row r="26" spans="2:27" s="2" customFormat="1" ht="57" x14ac:dyDescent="0.25">
      <c r="B26" s="43" t="s">
        <v>67</v>
      </c>
      <c r="C26" s="3">
        <f>IF(assessment[[#This Row],[ID]]="","",(LEN(assessment[[#This Row],[ID]])+1)/2)</f>
        <v>3</v>
      </c>
      <c r="D26" s="4" t="s">
        <v>46</v>
      </c>
      <c r="E26" s="5" t="s">
        <v>62</v>
      </c>
      <c r="F26" s="25" t="s">
        <v>68</v>
      </c>
      <c r="G26" s="25"/>
      <c r="H26" s="32" t="s">
        <v>20</v>
      </c>
      <c r="I26" s="37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6" s="32" t="s">
        <v>21</v>
      </c>
      <c r="K26" s="3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6" s="16" t="s">
        <v>26</v>
      </c>
      <c r="M26" s="16" t="str" cm="1">
        <f t="array" aca="1" ref="M2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26" s="16" t="str" cm="1">
        <f t="array" ref="N2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26" s="75" t="s">
        <v>69</v>
      </c>
      <c r="P26" s="16" t="s">
        <v>18</v>
      </c>
      <c r="Q26" s="16" cm="1">
        <f t="array" aca="1" ref="Q2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6" s="16" cm="1">
        <f t="array" ref="R2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6" s="75" t="s">
        <v>470</v>
      </c>
      <c r="T26" s="16" t="s">
        <v>18</v>
      </c>
      <c r="U26" s="16" cm="1">
        <f t="array" aca="1" ref="U2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6" s="16" cm="1">
        <f t="array" ref="V2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6" s="73" t="s">
        <v>513</v>
      </c>
      <c r="X26" s="16" t="s">
        <v>18</v>
      </c>
      <c r="Y26" s="16" cm="1">
        <f t="array" aca="1" ref="Y2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6" s="16" cm="1">
        <f t="array" ref="Z2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6" s="73" t="s">
        <v>557</v>
      </c>
    </row>
    <row r="27" spans="2:27" s="2" customFormat="1" ht="42.75" x14ac:dyDescent="0.25">
      <c r="B27" s="43" t="s">
        <v>70</v>
      </c>
      <c r="C27" s="3">
        <f>IF(assessment[[#This Row],[ID]]="","",(LEN(assessment[[#This Row],[ID]])+1)/2)</f>
        <v>3</v>
      </c>
      <c r="D27" s="4" t="s">
        <v>46</v>
      </c>
      <c r="E27" s="4" t="s">
        <v>62</v>
      </c>
      <c r="F27" s="13" t="s">
        <v>71</v>
      </c>
      <c r="G27" s="13"/>
      <c r="H27" s="8" t="s">
        <v>20</v>
      </c>
      <c r="I27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7" s="8" t="s">
        <v>52</v>
      </c>
      <c r="K27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7" s="77" t="s">
        <v>18</v>
      </c>
      <c r="M27" s="22" cm="1">
        <f t="array" aca="1" ref="M2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27" s="22" cm="1">
        <f t="array" ref="N2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27" s="73" t="s">
        <v>72</v>
      </c>
      <c r="P27" s="22" t="s">
        <v>18</v>
      </c>
      <c r="Q27" s="22" cm="1">
        <f t="array" aca="1" ref="Q2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27" s="22" cm="1">
        <f t="array" ref="R2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27" s="73"/>
      <c r="T27" s="22" t="s">
        <v>18</v>
      </c>
      <c r="U27" s="22" cm="1">
        <f t="array" aca="1" ref="U2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27" s="22" cm="1">
        <f t="array" ref="V2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27" s="73"/>
      <c r="X27" s="22" t="s">
        <v>18</v>
      </c>
      <c r="Y27" s="22" cm="1">
        <f t="array" aca="1" ref="Y2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27" s="22" cm="1">
        <f t="array" ref="Z2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27" s="73" t="s">
        <v>553</v>
      </c>
    </row>
    <row r="28" spans="2:27" s="2" customFormat="1" ht="45" x14ac:dyDescent="0.25">
      <c r="B28" s="43" t="s">
        <v>73</v>
      </c>
      <c r="C28" s="3">
        <f>IF(assessment[[#This Row],[ID]]="","",(LEN(assessment[[#This Row],[ID]])+1)/2)</f>
        <v>3</v>
      </c>
      <c r="D28" s="4" t="s">
        <v>46</v>
      </c>
      <c r="E28" s="4" t="s">
        <v>62</v>
      </c>
      <c r="F28" s="7" t="s">
        <v>74</v>
      </c>
      <c r="G28" s="7"/>
      <c r="H28" s="31" t="s">
        <v>20</v>
      </c>
      <c r="I2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8" s="31" t="s">
        <v>21</v>
      </c>
      <c r="K2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8" s="77" t="s">
        <v>18</v>
      </c>
      <c r="M28" s="22" cm="1">
        <f t="array" aca="1" ref="M2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8" s="22" cm="1">
        <f t="array" ref="N2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8" s="73"/>
      <c r="P28" s="22" t="s">
        <v>18</v>
      </c>
      <c r="Q28" s="22" cm="1">
        <f t="array" aca="1" ref="Q2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8" s="22" cm="1">
        <f t="array" ref="R2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8" s="109" t="s">
        <v>605</v>
      </c>
      <c r="T28" s="22" t="s">
        <v>18</v>
      </c>
      <c r="U28" s="22" cm="1">
        <f t="array" aca="1" ref="U2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8" s="22" cm="1">
        <f t="array" ref="V2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8" s="73" t="s">
        <v>18</v>
      </c>
      <c r="X28" s="22" t="s">
        <v>18</v>
      </c>
      <c r="Y28" s="22" cm="1">
        <f t="array" aca="1" ref="Y2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8" s="22" cm="1">
        <f t="array" ref="Z2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8" s="73"/>
    </row>
    <row r="29" spans="2:27" ht="18.75" x14ac:dyDescent="0.25">
      <c r="B29" s="40">
        <v>2.4</v>
      </c>
      <c r="C29" s="47">
        <f>IF(assessment[[#This Row],[ID]]="","",(LEN(assessment[[#This Row],[ID]])+1)/2)</f>
        <v>2</v>
      </c>
      <c r="D29" s="18" t="s">
        <v>46</v>
      </c>
      <c r="E29" s="19" t="s">
        <v>75</v>
      </c>
      <c r="F29" s="24"/>
      <c r="G29" s="24"/>
      <c r="H29" s="54" t="s">
        <v>15</v>
      </c>
      <c r="I29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9" s="52">
        <v>10</v>
      </c>
      <c r="K29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9" s="90">
        <f ca="1">IFERROR(MROUND(10*assessment[[#This Row],[Cyberhaven Score]]/assessment[[#This Row],[Cyberhaven Possible]],0.1),"NA")</f>
        <v>10</v>
      </c>
      <c r="M29" s="67" cm="1">
        <f t="array" aca="1" ref="M2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13</v>
      </c>
      <c r="N29" s="67" cm="1">
        <f t="array" ref="N2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</v>
      </c>
      <c r="O29" s="18"/>
      <c r="P29" s="93">
        <f ca="1">IFERROR(MROUND(10*assessment[[#This Row],[Forcepoint Score]]/assessment[[#This Row],[Forcepoint Possible]],0.1),"NA")</f>
        <v>10</v>
      </c>
      <c r="Q29" s="47" cm="1">
        <f t="array" aca="1" ref="Q2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13</v>
      </c>
      <c r="R29" s="47" cm="1">
        <f t="array" ref="R2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</v>
      </c>
      <c r="S29" s="40" t="s">
        <v>30</v>
      </c>
      <c r="T29" s="91">
        <f ca="1">IFERROR(MROUND(10*assessment[[#This Row],[Proofpoint Score]]/assessment[[#This Row],[Proofpoint Possible]],0.1),"NA")</f>
        <v>10</v>
      </c>
      <c r="U29" s="47" cm="1">
        <f t="array" aca="1" ref="U2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13</v>
      </c>
      <c r="V29" s="47" cm="1">
        <f t="array" ref="V2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</v>
      </c>
      <c r="W29" s="40" t="s">
        <v>30</v>
      </c>
      <c r="X29" s="93">
        <f ca="1">IFERROR(MROUND(10*assessment[[#This Row],[Symantec Score]]/assessment[[#This Row],[Symantec Possible]],0.1),"NA")</f>
        <v>10</v>
      </c>
      <c r="Y29" s="47" cm="1">
        <f t="array" aca="1" ref="Y2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13</v>
      </c>
      <c r="Z29" s="47" cm="1">
        <f t="array" ref="Z2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</v>
      </c>
      <c r="AA29" s="85"/>
    </row>
    <row r="30" spans="2:27" s="2" customFormat="1" ht="114" x14ac:dyDescent="0.25">
      <c r="B30" s="43" t="s">
        <v>76</v>
      </c>
      <c r="C30" s="3">
        <f>IF(assessment[[#This Row],[ID]]="","",(LEN(assessment[[#This Row],[ID]])+1)/2)</f>
        <v>3</v>
      </c>
      <c r="D30" s="4" t="s">
        <v>46</v>
      </c>
      <c r="E30" s="4" t="s">
        <v>75</v>
      </c>
      <c r="F30" s="7" t="s">
        <v>77</v>
      </c>
      <c r="G30" s="7"/>
      <c r="H30" s="31" t="s">
        <v>58</v>
      </c>
      <c r="I3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30" s="31" t="s">
        <v>78</v>
      </c>
      <c r="K3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30" s="22" t="s">
        <v>22</v>
      </c>
      <c r="M30" s="22" cm="1">
        <f t="array" aca="1" ref="M3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30" s="22" cm="1">
        <f t="array" ref="N3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30" s="73" t="s">
        <v>79</v>
      </c>
      <c r="P30" s="22" t="s">
        <v>22</v>
      </c>
      <c r="Q30" s="22" cm="1">
        <f t="array" aca="1" ref="Q3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30" s="22" cm="1">
        <f t="array" ref="R3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30" s="73" t="s">
        <v>466</v>
      </c>
      <c r="T30" s="22" t="s">
        <v>22</v>
      </c>
      <c r="U30" s="22" cm="1">
        <f t="array" aca="1" ref="U3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30" s="22" cm="1">
        <f t="array" ref="V3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30" s="73"/>
      <c r="X30" s="22" t="s">
        <v>22</v>
      </c>
      <c r="Y30" s="22" cm="1">
        <f t="array" aca="1" ref="Y3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30" s="22" cm="1">
        <f t="array" ref="Z3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30" s="73" t="s">
        <v>556</v>
      </c>
    </row>
    <row r="31" spans="2:27" s="2" customFormat="1" ht="14.25" x14ac:dyDescent="0.25">
      <c r="B31" s="43" t="s">
        <v>80</v>
      </c>
      <c r="C31" s="3">
        <f>IF(assessment[[#This Row],[ID]]="","",(LEN(assessment[[#This Row],[ID]])+1)/2)</f>
        <v>3</v>
      </c>
      <c r="D31" s="4" t="s">
        <v>46</v>
      </c>
      <c r="E31" s="4" t="s">
        <v>75</v>
      </c>
      <c r="F31" s="7" t="s">
        <v>81</v>
      </c>
      <c r="G31" s="7"/>
      <c r="H31" s="31" t="s">
        <v>20</v>
      </c>
      <c r="I3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1" s="31" t="s">
        <v>52</v>
      </c>
      <c r="K3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1" s="22" t="s">
        <v>18</v>
      </c>
      <c r="M31" s="22" cm="1">
        <f t="array" aca="1" ref="M3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31" s="22" cm="1">
        <f t="array" ref="N3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31" s="73"/>
      <c r="P31" s="22" t="s">
        <v>18</v>
      </c>
      <c r="Q31" s="22" cm="1">
        <f t="array" aca="1" ref="Q3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31" s="22" cm="1">
        <f t="array" ref="R3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31" s="73"/>
      <c r="T31" s="22" t="s">
        <v>18</v>
      </c>
      <c r="U31" s="22" cm="1">
        <f t="array" aca="1" ref="U3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31" s="22" cm="1">
        <f t="array" ref="V3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31" s="73"/>
      <c r="X31" s="22" t="s">
        <v>18</v>
      </c>
      <c r="Y31" s="22" cm="1">
        <f t="array" aca="1" ref="Y3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31" s="22" cm="1">
        <f t="array" ref="Z3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31" s="73"/>
    </row>
    <row r="32" spans="2:27" s="2" customFormat="1" ht="57" x14ac:dyDescent="0.25">
      <c r="B32" s="43" t="s">
        <v>82</v>
      </c>
      <c r="C32" s="3">
        <f>IF(assessment[[#This Row],[ID]]="","",(LEN(assessment[[#This Row],[ID]])+1)/2)</f>
        <v>3</v>
      </c>
      <c r="D32" s="4" t="s">
        <v>46</v>
      </c>
      <c r="E32" s="5" t="s">
        <v>75</v>
      </c>
      <c r="F32" s="25" t="s">
        <v>83</v>
      </c>
      <c r="G32" s="25"/>
      <c r="H32" s="32" t="s">
        <v>20</v>
      </c>
      <c r="I32" s="37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2" s="32" t="s">
        <v>52</v>
      </c>
      <c r="K32" s="3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2" s="78" t="s">
        <v>18</v>
      </c>
      <c r="M32" s="16" cm="1">
        <f t="array" aca="1" ref="M3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32" s="16" cm="1">
        <f t="array" ref="N3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32" s="75"/>
      <c r="P32" s="16" t="s">
        <v>18</v>
      </c>
      <c r="Q32" s="16" cm="1">
        <f t="array" aca="1" ref="Q3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32" s="16" cm="1">
        <f t="array" ref="R3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32" s="75" t="s">
        <v>30</v>
      </c>
      <c r="T32" s="16" t="s">
        <v>18</v>
      </c>
      <c r="U32" s="16" cm="1">
        <f t="array" aca="1" ref="U3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32" s="16" cm="1">
        <f t="array" ref="V3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32" s="73" t="s">
        <v>590</v>
      </c>
      <c r="X32" s="16" t="s">
        <v>18</v>
      </c>
      <c r="Y32" s="16" cm="1">
        <f t="array" aca="1" ref="Y3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32" s="16" cm="1">
        <f t="array" ref="Z3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32" s="73"/>
    </row>
    <row r="33" spans="1:27" ht="18.75" x14ac:dyDescent="0.25">
      <c r="B33" s="40">
        <v>2.5</v>
      </c>
      <c r="C33" s="47">
        <f>IF(assessment[[#This Row],[ID]]="","",(LEN(assessment[[#This Row],[ID]])+1)/2)</f>
        <v>2</v>
      </c>
      <c r="D33" s="18" t="s">
        <v>46</v>
      </c>
      <c r="E33" s="19" t="s">
        <v>84</v>
      </c>
      <c r="F33" s="24"/>
      <c r="G33" s="24"/>
      <c r="H33" s="54" t="s">
        <v>15</v>
      </c>
      <c r="I33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33" s="52">
        <v>8</v>
      </c>
      <c r="K33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33" s="90">
        <f ca="1">IFERROR(MROUND(10*assessment[[#This Row],[Cyberhaven Score]]/assessment[[#This Row],[Cyberhaven Possible]],0.1),"NA")</f>
        <v>10</v>
      </c>
      <c r="M33" s="67" cm="1">
        <f t="array" aca="1" ref="M3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N33" s="67" cm="1">
        <f t="array" ref="N3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33" s="18"/>
      <c r="P33" s="93">
        <f ca="1">IFERROR(MROUND(10*assessment[[#This Row],[Forcepoint Score]]/assessment[[#This Row],[Forcepoint Possible]],0.1),"NA")</f>
        <v>10</v>
      </c>
      <c r="Q33" s="47" cm="1">
        <f t="array" aca="1" ref="Q3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R33" s="47" cm="1">
        <f t="array" ref="R3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33" s="40" t="s">
        <v>30</v>
      </c>
      <c r="T33" s="91">
        <f ca="1">IFERROR(MROUND(10*assessment[[#This Row],[Proofpoint Score]]/assessment[[#This Row],[Proofpoint Possible]],0.1),"NA")</f>
        <v>10</v>
      </c>
      <c r="U33" s="47" cm="1">
        <f t="array" aca="1" ref="U3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V33" s="47" cm="1">
        <f t="array" ref="V3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33" s="40" t="s">
        <v>30</v>
      </c>
      <c r="X33" s="93">
        <f ca="1">IFERROR(MROUND(10*assessment[[#This Row],[Symantec Score]]/assessment[[#This Row],[Symantec Possible]],0.1),"NA")</f>
        <v>10</v>
      </c>
      <c r="Y33" s="47" cm="1">
        <f t="array" aca="1" ref="Y3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Z33" s="47" cm="1">
        <f t="array" ref="Z3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33" s="85"/>
    </row>
    <row r="34" spans="1:27" x14ac:dyDescent="0.25">
      <c r="A34" s="2"/>
      <c r="B34" s="43" t="s">
        <v>85</v>
      </c>
      <c r="C34" s="3">
        <f>IF(assessment[[#This Row],[ID]]="","",(LEN(assessment[[#This Row],[ID]])+1)/2)</f>
        <v>3</v>
      </c>
      <c r="D34" s="4" t="s">
        <v>46</v>
      </c>
      <c r="E34" s="4" t="s">
        <v>84</v>
      </c>
      <c r="F34" s="7" t="s">
        <v>86</v>
      </c>
      <c r="G34" s="7"/>
      <c r="H34" s="31" t="s">
        <v>20</v>
      </c>
      <c r="I3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4" s="31" t="s">
        <v>21</v>
      </c>
      <c r="K3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4" s="22" t="s">
        <v>18</v>
      </c>
      <c r="M34" s="22" cm="1">
        <f t="array" aca="1" ref="M3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34" s="22" cm="1">
        <f t="array" ref="N3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34" s="73"/>
      <c r="P34" s="22" t="s">
        <v>18</v>
      </c>
      <c r="Q34" s="22" cm="1">
        <f t="array" aca="1" ref="Q3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34" s="22" cm="1">
        <f t="array" ref="R3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34" s="73" t="s">
        <v>449</v>
      </c>
      <c r="T34" s="22" t="s">
        <v>18</v>
      </c>
      <c r="U34" s="22" cm="1">
        <f t="array" aca="1" ref="U3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34" s="22" cm="1">
        <f t="array" ref="V3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34" s="73"/>
      <c r="X34" s="22" t="s">
        <v>18</v>
      </c>
      <c r="Y34" s="22" cm="1">
        <f t="array" aca="1" ref="Y3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34" s="22" cm="1">
        <f t="array" ref="Z3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34" s="73"/>
    </row>
    <row r="35" spans="1:27" x14ac:dyDescent="0.25">
      <c r="A35" s="2"/>
      <c r="B35" s="43" t="s">
        <v>87</v>
      </c>
      <c r="C35" s="3">
        <f>IF(assessment[[#This Row],[ID]]="","",(LEN(assessment[[#This Row],[ID]])+1)/2)</f>
        <v>3</v>
      </c>
      <c r="D35" s="4" t="s">
        <v>88</v>
      </c>
      <c r="E35" s="4" t="s">
        <v>84</v>
      </c>
      <c r="F35" s="7" t="s">
        <v>89</v>
      </c>
      <c r="G35" s="7"/>
      <c r="H35" s="31" t="s">
        <v>20</v>
      </c>
      <c r="I3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5" s="31" t="s">
        <v>21</v>
      </c>
      <c r="K3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5" s="22" t="s">
        <v>18</v>
      </c>
      <c r="M35" s="22" cm="1">
        <f t="array" aca="1" ref="M3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35" s="22" cm="1">
        <f t="array" ref="N3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35" s="73"/>
      <c r="P35" s="22" t="s">
        <v>18</v>
      </c>
      <c r="Q35" s="22" cm="1">
        <f t="array" aca="1" ref="Q3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35" s="22" cm="1">
        <f t="array" ref="R3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35" s="73" t="s">
        <v>606</v>
      </c>
      <c r="T35" s="22" t="s">
        <v>18</v>
      </c>
      <c r="U35" s="22" cm="1">
        <f t="array" aca="1" ref="U3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35" s="22" cm="1">
        <f t="array" ref="V3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35" s="73"/>
      <c r="X35" s="22" t="s">
        <v>18</v>
      </c>
      <c r="Y35" s="22" cm="1">
        <f t="array" aca="1" ref="Y3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35" s="22" cm="1">
        <f t="array" ref="Z3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35" s="73"/>
    </row>
    <row r="36" spans="1:27" ht="18.75" x14ac:dyDescent="0.25">
      <c r="B36" s="40">
        <v>2.6</v>
      </c>
      <c r="C36" s="47">
        <f>IF(assessment[[#This Row],[ID]]="","",(LEN(assessment[[#This Row],[ID]])+1)/2)</f>
        <v>2</v>
      </c>
      <c r="D36" s="18" t="s">
        <v>46</v>
      </c>
      <c r="E36" s="19" t="s">
        <v>90</v>
      </c>
      <c r="F36" s="24"/>
      <c r="G36" s="24"/>
      <c r="H36" s="54" t="s">
        <v>15</v>
      </c>
      <c r="I36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36" s="52">
        <v>7</v>
      </c>
      <c r="K36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36" s="90">
        <f ca="1">IFERROR(MROUND(10*assessment[[#This Row],[Cyberhaven Score]]/assessment[[#This Row],[Cyberhaven Possible]],0.1),"NA")</f>
        <v>5.3000000000000007</v>
      </c>
      <c r="M36" s="67" cm="1">
        <f t="array" aca="1" ref="M3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4.2</v>
      </c>
      <c r="N36" s="67" cm="1">
        <f t="array" ref="N3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</v>
      </c>
      <c r="O36" s="18"/>
      <c r="P36" s="93">
        <f ca="1">IFERROR(MROUND(10*assessment[[#This Row],[Forcepoint Score]]/assessment[[#This Row],[Forcepoint Possible]],0.1),"NA")</f>
        <v>9.8000000000000007</v>
      </c>
      <c r="Q36" s="47" cm="1">
        <f t="array" aca="1" ref="Q3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7.8</v>
      </c>
      <c r="R36" s="47" cm="1">
        <f t="array" ref="R3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</v>
      </c>
      <c r="S36" s="40" t="s">
        <v>30</v>
      </c>
      <c r="T36" s="91">
        <f ca="1">IFERROR(MROUND(10*assessment[[#This Row],[Proofpoint Score]]/assessment[[#This Row],[Proofpoint Possible]],0.1),"NA")</f>
        <v>6</v>
      </c>
      <c r="U36" s="47" cm="1">
        <f t="array" aca="1" ref="U3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4.8</v>
      </c>
      <c r="V36" s="47" cm="1">
        <f t="array" ref="V3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</v>
      </c>
      <c r="W36" s="40" t="s">
        <v>30</v>
      </c>
      <c r="X36" s="93">
        <f ca="1">IFERROR(MROUND(10*assessment[[#This Row],[Symantec Score]]/assessment[[#This Row],[Symantec Possible]],0.1),"NA")</f>
        <v>4.3</v>
      </c>
      <c r="Y36" s="47" cm="1">
        <f t="array" aca="1" ref="Y3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3.4000000000000004</v>
      </c>
      <c r="Z36" s="47" cm="1">
        <f t="array" ref="Z3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</v>
      </c>
      <c r="AA36" s="85"/>
    </row>
    <row r="37" spans="1:27" ht="28.5" x14ac:dyDescent="0.25">
      <c r="A37" s="2"/>
      <c r="B37" s="43" t="s">
        <v>91</v>
      </c>
      <c r="C37" s="3">
        <f>IF(assessment[[#This Row],[ID]]="","",(LEN(assessment[[#This Row],[ID]])+1)/2)</f>
        <v>3</v>
      </c>
      <c r="D37" s="4" t="s">
        <v>46</v>
      </c>
      <c r="E37" s="4" t="s">
        <v>90</v>
      </c>
      <c r="F37" s="7" t="s">
        <v>92</v>
      </c>
      <c r="G37" s="7"/>
      <c r="H37" s="31" t="s">
        <v>20</v>
      </c>
      <c r="I3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7" s="31" t="s">
        <v>21</v>
      </c>
      <c r="K3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7" s="77" t="s">
        <v>18</v>
      </c>
      <c r="M37" s="22" cm="1">
        <f t="array" aca="1" ref="M3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37" s="22" cm="1">
        <f t="array" ref="N3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37" s="73"/>
      <c r="P37" s="22" t="s">
        <v>18</v>
      </c>
      <c r="Q37" s="22" cm="1">
        <f t="array" aca="1" ref="Q3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37" s="22" cm="1">
        <f t="array" ref="R3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37" s="73" t="s">
        <v>607</v>
      </c>
      <c r="T37" s="22" t="s">
        <v>18</v>
      </c>
      <c r="U37" s="22" cm="1">
        <f t="array" aca="1" ref="U3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37" s="22" cm="1">
        <f t="array" ref="V3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37" s="73"/>
      <c r="X37" s="22" t="s">
        <v>25</v>
      </c>
      <c r="Y37" s="22" cm="1">
        <f t="array" aca="1" ref="Y3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37" s="22" cm="1">
        <f t="array" ref="Z3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37" s="73"/>
    </row>
    <row r="38" spans="1:27" ht="28.5" x14ac:dyDescent="0.25">
      <c r="A38" s="2"/>
      <c r="B38" s="43" t="s">
        <v>93</v>
      </c>
      <c r="C38" s="3">
        <f>IF(assessment[[#This Row],[ID]]="","",(LEN(assessment[[#This Row],[ID]])+1)/2)</f>
        <v>3</v>
      </c>
      <c r="D38" s="4" t="s">
        <v>46</v>
      </c>
      <c r="E38" s="4" t="s">
        <v>90</v>
      </c>
      <c r="F38" s="7" t="s">
        <v>94</v>
      </c>
      <c r="G38" s="7"/>
      <c r="H38" s="31" t="s">
        <v>95</v>
      </c>
      <c r="I3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38" s="31" t="s">
        <v>78</v>
      </c>
      <c r="K3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38" s="22">
        <v>2</v>
      </c>
      <c r="M38" s="22" cm="1">
        <f t="array" aca="1" ref="M3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2.4000000000000004</v>
      </c>
      <c r="N38" s="22" cm="1">
        <f t="array" ref="N3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38" s="73"/>
      <c r="P38" s="22">
        <v>1</v>
      </c>
      <c r="Q38" s="22" cm="1">
        <f t="array" aca="1" ref="Q3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38" s="22" cm="1">
        <f t="array" ref="R3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38" s="73" t="s">
        <v>449</v>
      </c>
      <c r="T38" s="22">
        <v>1</v>
      </c>
      <c r="U38" s="22" cm="1">
        <f t="array" aca="1" ref="U3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38" s="22" cm="1">
        <f t="array" ref="V3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38" s="73" t="s">
        <v>545</v>
      </c>
      <c r="X38" s="22">
        <v>2</v>
      </c>
      <c r="Y38" s="22" cm="1">
        <f t="array" aca="1" ref="Y3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2.4000000000000004</v>
      </c>
      <c r="Z38" s="22" cm="1">
        <f t="array" ref="Z3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38" s="84" t="s">
        <v>564</v>
      </c>
    </row>
    <row r="39" spans="1:27" ht="57" x14ac:dyDescent="0.25">
      <c r="A39" s="2"/>
      <c r="B39" s="43" t="s">
        <v>96</v>
      </c>
      <c r="C39" s="3">
        <f>IF(assessment[[#This Row],[ID]]="","",(LEN(assessment[[#This Row],[ID]])+1)/2)</f>
        <v>3</v>
      </c>
      <c r="D39" s="4" t="s">
        <v>46</v>
      </c>
      <c r="E39" s="4" t="s">
        <v>90</v>
      </c>
      <c r="F39" s="7" t="s">
        <v>608</v>
      </c>
      <c r="G39" s="7"/>
      <c r="H39" s="31" t="s">
        <v>20</v>
      </c>
      <c r="I3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39" s="31" t="s">
        <v>78</v>
      </c>
      <c r="K3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39" s="77" t="s">
        <v>25</v>
      </c>
      <c r="M39" s="22" cm="1">
        <f t="array" aca="1" ref="M3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39" s="22" cm="1">
        <f t="array" ref="N3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39" s="73"/>
      <c r="P39" s="22" t="s">
        <v>18</v>
      </c>
      <c r="Q39" s="22" cm="1">
        <f t="array" aca="1" ref="Q3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39" s="22" cm="1">
        <f t="array" ref="R3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39" s="73" t="s">
        <v>609</v>
      </c>
      <c r="T39" s="22" t="s">
        <v>25</v>
      </c>
      <c r="U39" s="22" cm="1">
        <f t="array" aca="1" ref="U3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39" s="22" cm="1">
        <f t="array" ref="V3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39" s="73" t="s">
        <v>543</v>
      </c>
      <c r="X39" s="22" t="s">
        <v>25</v>
      </c>
      <c r="Y39" s="22" cm="1">
        <f t="array" aca="1" ref="Y3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39" s="22" cm="1">
        <f t="array" ref="Z3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39" s="73"/>
    </row>
    <row r="40" spans="1:27" ht="42.75" x14ac:dyDescent="0.25">
      <c r="A40" s="2"/>
      <c r="B40" s="43" t="s">
        <v>97</v>
      </c>
      <c r="C40" s="3">
        <f>IF(assessment[[#This Row],[ID]]="","",(LEN(assessment[[#This Row],[ID]])+1)/2)</f>
        <v>3</v>
      </c>
      <c r="D40" s="4" t="s">
        <v>46</v>
      </c>
      <c r="E40" s="4" t="s">
        <v>90</v>
      </c>
      <c r="F40" s="7" t="s">
        <v>98</v>
      </c>
      <c r="G40" s="7"/>
      <c r="H40" s="31" t="s">
        <v>95</v>
      </c>
      <c r="I4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40" s="31" t="s">
        <v>21</v>
      </c>
      <c r="K4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40" s="77">
        <v>2</v>
      </c>
      <c r="M40" s="22" cm="1">
        <f t="array" aca="1" ref="M4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N40" s="22" cm="1">
        <f t="array" ref="N4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40" s="73"/>
      <c r="P40" s="22">
        <v>2</v>
      </c>
      <c r="Q40" s="22" cm="1">
        <f t="array" aca="1" ref="Q4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R40" s="22" cm="1">
        <f t="array" ref="R4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40" s="73" t="s">
        <v>449</v>
      </c>
      <c r="T40" s="22">
        <v>2</v>
      </c>
      <c r="U40" s="22" cm="1">
        <f t="array" aca="1" ref="U4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V40" s="22" cm="1">
        <f t="array" ref="V4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40" s="73" t="s">
        <v>544</v>
      </c>
      <c r="X40" s="22">
        <v>1</v>
      </c>
      <c r="Y40" s="22" cm="1">
        <f t="array" aca="1" ref="Y4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40" s="22" cm="1">
        <f t="array" ref="Z4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40" s="73"/>
    </row>
    <row r="41" spans="1:27" ht="28.5" x14ac:dyDescent="0.25">
      <c r="B41" s="42">
        <v>3</v>
      </c>
      <c r="C41" s="46">
        <f>IF(assessment[[#This Row],[ID]]="","",(LEN(assessment[[#This Row],[ID]])+1)/2)</f>
        <v>1</v>
      </c>
      <c r="D41" s="11" t="s">
        <v>88</v>
      </c>
      <c r="E41" s="11"/>
      <c r="F41" s="27"/>
      <c r="G41" s="27"/>
      <c r="H41" s="96" t="s">
        <v>15</v>
      </c>
      <c r="I41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41" s="58">
        <v>6</v>
      </c>
      <c r="K41" s="5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41" s="87">
        <f ca="1">IFERROR(MROUND(10*assessment[[#This Row],[Cyberhaven Score]]/assessment[[#This Row],[Cyberhaven Possible]],0.1),"NA")</f>
        <v>8.2000000000000011</v>
      </c>
      <c r="M41" s="65" cm="1">
        <f t="array" aca="1" ref="M4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11.370000000000001</v>
      </c>
      <c r="N41" s="65" cm="1">
        <f t="array" ref="N4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13.9</v>
      </c>
      <c r="O41" s="71"/>
      <c r="P41" s="65">
        <f ca="1">IFERROR(MROUND(10*assessment[[#This Row],[Forcepoint Score]]/assessment[[#This Row],[Forcepoint Possible]],0.1),"NA")</f>
        <v>8.2000000000000011</v>
      </c>
      <c r="Q41" s="82" cm="1">
        <f t="array" aca="1" ref="Q4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12.57</v>
      </c>
      <c r="R41" s="82" cm="1">
        <f t="array" ref="R4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15.3</v>
      </c>
      <c r="S41" s="83" t="s">
        <v>30</v>
      </c>
      <c r="T41" s="87">
        <f ca="1">IFERROR(MROUND(10*assessment[[#This Row],[Proofpoint Score]]/assessment[[#This Row],[Proofpoint Possible]],0.1),"NA")</f>
        <v>7.1000000000000005</v>
      </c>
      <c r="U41" s="82" cm="1">
        <f t="array" aca="1" ref="U4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10.85</v>
      </c>
      <c r="V41" s="82" cm="1">
        <f t="array" ref="V4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15.3</v>
      </c>
      <c r="W41" s="83" t="s">
        <v>30</v>
      </c>
      <c r="X41" s="65">
        <f ca="1">IFERROR(MROUND(10*assessment[[#This Row],[Symantec Score]]/assessment[[#This Row],[Symantec Possible]],0.1),"NA")</f>
        <v>7.1000000000000005</v>
      </c>
      <c r="Y41" s="82" cm="1">
        <f t="array" aca="1" ref="Y4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10.889999999999999</v>
      </c>
      <c r="Z41" s="82" cm="1">
        <f t="array" ref="Z4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15.3</v>
      </c>
      <c r="AA41" s="83"/>
    </row>
    <row r="42" spans="1:27" ht="18.75" collapsed="1" x14ac:dyDescent="0.25">
      <c r="B42" s="40">
        <v>3.1</v>
      </c>
      <c r="C42" s="47">
        <f>IF(assessment[[#This Row],[ID]]="","",(LEN(assessment[[#This Row],[ID]])+1)/2)</f>
        <v>2</v>
      </c>
      <c r="D42" s="18" t="s">
        <v>88</v>
      </c>
      <c r="E42" s="19" t="s">
        <v>99</v>
      </c>
      <c r="F42" s="24"/>
      <c r="G42" s="24"/>
      <c r="H42" s="54" t="s">
        <v>15</v>
      </c>
      <c r="I42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42" s="52">
        <v>2</v>
      </c>
      <c r="K42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42" s="90">
        <f ca="1">IFERROR(MROUND(10*assessment[[#This Row],[Cyberhaven Score]]/assessment[[#This Row],[Cyberhaven Possible]],0.1),"NA")</f>
        <v>8.3000000000000007</v>
      </c>
      <c r="M42" s="67" cm="1">
        <f t="array" aca="1" ref="M4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1.25</v>
      </c>
      <c r="N42" s="67" cm="1">
        <f t="array" ref="N4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1.5</v>
      </c>
      <c r="O42" s="18"/>
      <c r="P42" s="93">
        <f ca="1">IFERROR(MROUND(10*assessment[[#This Row],[Forcepoint Score]]/assessment[[#This Row],[Forcepoint Possible]],0.1),"NA")</f>
        <v>8.3000000000000007</v>
      </c>
      <c r="Q42" s="47" cm="1">
        <f t="array" aca="1" ref="Q4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1.25</v>
      </c>
      <c r="R42" s="47" cm="1">
        <f t="array" ref="R4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1.5</v>
      </c>
      <c r="S42" s="40" t="s">
        <v>30</v>
      </c>
      <c r="T42" s="91">
        <f ca="1">IFERROR(MROUND(10*assessment[[#This Row],[Proofpoint Score]]/assessment[[#This Row],[Proofpoint Possible]],0.1),"NA")</f>
        <v>8.3000000000000007</v>
      </c>
      <c r="U42" s="47" cm="1">
        <f t="array" aca="1" ref="U4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1.25</v>
      </c>
      <c r="V42" s="47" cm="1">
        <f t="array" ref="V4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1.5</v>
      </c>
      <c r="W42" s="40" t="s">
        <v>30</v>
      </c>
      <c r="X42" s="93">
        <f ca="1">IFERROR(MROUND(10*assessment[[#This Row],[Symantec Score]]/assessment[[#This Row],[Symantec Possible]],0.1),"NA")</f>
        <v>8.3000000000000007</v>
      </c>
      <c r="Y42" s="47" cm="1">
        <f t="array" aca="1" ref="Y4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1.25</v>
      </c>
      <c r="Z42" s="47" cm="1">
        <f t="array" ref="Z4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1.5</v>
      </c>
      <c r="AA42" s="85"/>
    </row>
    <row r="43" spans="1:27" s="2" customFormat="1" ht="28.5" x14ac:dyDescent="0.25">
      <c r="B43" s="43" t="s">
        <v>100</v>
      </c>
      <c r="C43" s="3">
        <f>IF(assessment[[#This Row],[ID]]="","",(LEN(assessment[[#This Row],[ID]])+1)/2)</f>
        <v>3</v>
      </c>
      <c r="D43" s="4" t="s">
        <v>88</v>
      </c>
      <c r="E43" s="4" t="s">
        <v>99</v>
      </c>
      <c r="F43" s="7" t="s">
        <v>101</v>
      </c>
      <c r="G43" s="7"/>
      <c r="H43" s="31" t="s">
        <v>20</v>
      </c>
      <c r="I4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43" s="31" t="s">
        <v>102</v>
      </c>
      <c r="K4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43" s="22" t="s">
        <v>18</v>
      </c>
      <c r="M43" s="22" cm="1">
        <f t="array" aca="1" ref="M4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N43" s="22" cm="1">
        <f t="array" ref="N4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43" s="73"/>
      <c r="P43" s="22" t="s">
        <v>18</v>
      </c>
      <c r="Q43" s="22" cm="1">
        <f t="array" aca="1" ref="Q4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43" s="22" cm="1">
        <f t="array" ref="R4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43" s="73" t="s">
        <v>453</v>
      </c>
      <c r="T43" s="22" t="s">
        <v>18</v>
      </c>
      <c r="U43" s="22" cm="1">
        <f t="array" aca="1" ref="U4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43" s="22" cm="1">
        <f t="array" ref="V4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43" s="73">
        <v>0</v>
      </c>
      <c r="X43" s="22" t="s">
        <v>18</v>
      </c>
      <c r="Y43" s="22" cm="1">
        <f t="array" aca="1" ref="Y4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43" s="22" cm="1">
        <f t="array" ref="Z4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43" s="73"/>
    </row>
    <row r="44" spans="1:27" s="2" customFormat="1" ht="42.75" x14ac:dyDescent="0.25">
      <c r="B44" s="43" t="s">
        <v>103</v>
      </c>
      <c r="C44" s="3">
        <f>IF(assessment[[#This Row],[ID]]="","",(LEN(assessment[[#This Row],[ID]])+1)/2)</f>
        <v>3</v>
      </c>
      <c r="D44" s="4" t="s">
        <v>88</v>
      </c>
      <c r="E44" s="4" t="s">
        <v>99</v>
      </c>
      <c r="F44" s="7" t="s">
        <v>104</v>
      </c>
      <c r="G44" s="7"/>
      <c r="H44" s="31" t="s">
        <v>20</v>
      </c>
      <c r="I4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44" s="31" t="s">
        <v>102</v>
      </c>
      <c r="K4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44" s="22" t="s">
        <v>18</v>
      </c>
      <c r="M44" s="22" cm="1">
        <f t="array" aca="1" ref="M4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N44" s="22" cm="1">
        <f t="array" ref="N4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44" s="73"/>
      <c r="P44" s="22" t="s">
        <v>18</v>
      </c>
      <c r="Q44" s="22" cm="1">
        <f t="array" aca="1" ref="Q4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44" s="22" cm="1">
        <f t="array" ref="R4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44" s="73" t="s">
        <v>457</v>
      </c>
      <c r="T44" s="22" t="s">
        <v>18</v>
      </c>
      <c r="U44" s="22" cm="1">
        <f t="array" aca="1" ref="U4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44" s="22" cm="1">
        <f t="array" ref="V4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44" s="73" t="s">
        <v>503</v>
      </c>
      <c r="X44" s="22" t="s">
        <v>18</v>
      </c>
      <c r="Y44" s="22" cm="1">
        <f t="array" aca="1" ref="Y4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44" s="22" cm="1">
        <f t="array" ref="Z4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44" s="73" t="s">
        <v>579</v>
      </c>
    </row>
    <row r="45" spans="1:27" s="2" customFormat="1" ht="57" x14ac:dyDescent="0.25">
      <c r="B45" s="43" t="s">
        <v>105</v>
      </c>
      <c r="C45" s="3">
        <f>IF(assessment[[#This Row],[ID]]="","",(LEN(assessment[[#This Row],[ID]])+1)/2)</f>
        <v>3</v>
      </c>
      <c r="D45" s="4" t="s">
        <v>88</v>
      </c>
      <c r="E45" s="4" t="s">
        <v>99</v>
      </c>
      <c r="F45" s="7" t="s">
        <v>106</v>
      </c>
      <c r="G45" s="7"/>
      <c r="H45" s="31" t="s">
        <v>58</v>
      </c>
      <c r="I4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45" s="31" t="s">
        <v>102</v>
      </c>
      <c r="K4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45" s="22" t="s">
        <v>107</v>
      </c>
      <c r="M45" s="22" cm="1">
        <f t="array" aca="1" ref="M4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0.25</v>
      </c>
      <c r="N45" s="22" cm="1">
        <f t="array" ref="N4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45" s="73" t="s">
        <v>108</v>
      </c>
      <c r="P45" s="22" t="s">
        <v>107</v>
      </c>
      <c r="Q45" s="22" cm="1">
        <f t="array" aca="1" ref="Q4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0.25</v>
      </c>
      <c r="R45" s="22" cm="1">
        <f t="array" ref="R4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45" s="73" t="s">
        <v>456</v>
      </c>
      <c r="T45" s="22" t="s">
        <v>107</v>
      </c>
      <c r="U45" s="22" cm="1">
        <f t="array" aca="1" ref="U4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0.25</v>
      </c>
      <c r="V45" s="22" cm="1">
        <f t="array" ref="V4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45" s="73" t="s">
        <v>502</v>
      </c>
      <c r="X45" s="22" t="s">
        <v>107</v>
      </c>
      <c r="Y45" s="22" cm="1">
        <f t="array" aca="1" ref="Y4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0.25</v>
      </c>
      <c r="Z45" s="22" cm="1">
        <f t="array" ref="Z4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45" s="84" t="s">
        <v>551</v>
      </c>
    </row>
    <row r="46" spans="1:27" ht="18.75" x14ac:dyDescent="0.25">
      <c r="B46" s="40">
        <v>3.2</v>
      </c>
      <c r="C46" s="47">
        <f>IF(assessment[[#This Row],[ID]]="","",(LEN(assessment[[#This Row],[ID]])+1)/2)</f>
        <v>2</v>
      </c>
      <c r="D46" s="18" t="s">
        <v>88</v>
      </c>
      <c r="E46" s="19" t="s">
        <v>109</v>
      </c>
      <c r="F46" s="24"/>
      <c r="G46" s="24"/>
      <c r="H46" s="54" t="s">
        <v>15</v>
      </c>
      <c r="I46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46" s="52">
        <v>4</v>
      </c>
      <c r="K46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46" s="90">
        <f ca="1">IFERROR(MROUND(10*assessment[[#This Row],[Cyberhaven Score]]/assessment[[#This Row],[Cyberhaven Possible]],0.1),"NA")</f>
        <v>10</v>
      </c>
      <c r="M46" s="67" cm="1">
        <f t="array" aca="1" ref="M4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N46" s="67" cm="1">
        <f t="array" ref="N4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46" s="18"/>
      <c r="P46" s="93">
        <f ca="1">IFERROR(MROUND(10*assessment[[#This Row],[Forcepoint Score]]/assessment[[#This Row],[Forcepoint Possible]],0.1),"NA")</f>
        <v>10</v>
      </c>
      <c r="Q46" s="47" cm="1">
        <f t="array" aca="1" ref="Q4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46" s="47" cm="1">
        <f t="array" ref="R4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46" s="40" t="s">
        <v>30</v>
      </c>
      <c r="T46" s="91">
        <f ca="1">IFERROR(MROUND(10*assessment[[#This Row],[Proofpoint Score]]/assessment[[#This Row],[Proofpoint Possible]],0.1),"NA")</f>
        <v>10</v>
      </c>
      <c r="U46" s="47" cm="1">
        <f t="array" aca="1" ref="U4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46" s="47" cm="1">
        <f t="array" ref="V4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46" s="40" t="s">
        <v>30</v>
      </c>
      <c r="X46" s="93">
        <f ca="1">IFERROR(MROUND(10*assessment[[#This Row],[Symantec Score]]/assessment[[#This Row],[Symantec Possible]],0.1),"NA")</f>
        <v>10</v>
      </c>
      <c r="Y46" s="47" cm="1">
        <f t="array" aca="1" ref="Y4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46" s="47" cm="1">
        <f t="array" ref="Z4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46" s="85"/>
    </row>
    <row r="47" spans="1:27" s="2" customFormat="1" ht="42.75" x14ac:dyDescent="0.25">
      <c r="B47" s="43" t="s">
        <v>110</v>
      </c>
      <c r="C47" s="3">
        <f>IF(assessment[[#This Row],[ID]]="","",(LEN(assessment[[#This Row],[ID]])+1)/2)</f>
        <v>3</v>
      </c>
      <c r="D47" s="4" t="s">
        <v>88</v>
      </c>
      <c r="E47" s="4" t="s">
        <v>109</v>
      </c>
      <c r="F47" s="7" t="s">
        <v>111</v>
      </c>
      <c r="G47" s="7"/>
      <c r="H47" s="31" t="s">
        <v>20</v>
      </c>
      <c r="I4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47" s="31" t="s">
        <v>21</v>
      </c>
      <c r="K4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47" s="77" t="s">
        <v>18</v>
      </c>
      <c r="M47" s="22" cm="1">
        <f t="array" aca="1" ref="M4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47" s="22" cm="1">
        <f t="array" ref="N4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47" s="73"/>
      <c r="P47" s="22" t="s">
        <v>18</v>
      </c>
      <c r="Q47" s="22" cm="1">
        <f t="array" aca="1" ref="Q4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47" s="22" cm="1">
        <f t="array" ref="R4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47" s="73" t="s">
        <v>467</v>
      </c>
      <c r="T47" s="22" t="s">
        <v>18</v>
      </c>
      <c r="U47" s="22" cm="1">
        <f t="array" aca="1" ref="U4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47" s="22" cm="1">
        <f t="array" ref="V4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47" s="73">
        <v>0</v>
      </c>
      <c r="X47" s="22" t="s">
        <v>18</v>
      </c>
      <c r="Y47" s="22" cm="1">
        <f t="array" aca="1" ref="Y4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47" s="22" cm="1">
        <f t="array" ref="Z4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47" s="73"/>
    </row>
    <row r="48" spans="1:27" ht="42.75" x14ac:dyDescent="0.25">
      <c r="A48" s="2"/>
      <c r="B48" s="43" t="s">
        <v>112</v>
      </c>
      <c r="C48" s="3">
        <f>IF(assessment[[#This Row],[ID]]="","",(LEN(assessment[[#This Row],[ID]])+1)/2)</f>
        <v>3</v>
      </c>
      <c r="D48" s="4" t="s">
        <v>88</v>
      </c>
      <c r="E48" s="4" t="s">
        <v>109</v>
      </c>
      <c r="F48" s="7" t="s">
        <v>113</v>
      </c>
      <c r="G48" s="7"/>
      <c r="H48" s="31" t="s">
        <v>20</v>
      </c>
      <c r="I4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48" s="31" t="s">
        <v>21</v>
      </c>
      <c r="K4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48" s="22" t="s">
        <v>18</v>
      </c>
      <c r="M48" s="22" cm="1">
        <f t="array" aca="1" ref="M4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48" s="22" cm="1">
        <f t="array" ref="N4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48" s="73"/>
      <c r="P48" s="22" t="s">
        <v>18</v>
      </c>
      <c r="Q48" s="22" cm="1">
        <f t="array" aca="1" ref="Q4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48" s="22" cm="1">
        <f t="array" ref="R4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48" s="73" t="s">
        <v>449</v>
      </c>
      <c r="T48" s="22" t="s">
        <v>18</v>
      </c>
      <c r="U48" s="22" cm="1">
        <f t="array" aca="1" ref="U4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48" s="22" cm="1">
        <f t="array" ref="V4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48" s="73"/>
      <c r="X48" s="22" t="s">
        <v>18</v>
      </c>
      <c r="Y48" s="22" cm="1">
        <f t="array" aca="1" ref="Y4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48" s="22" cm="1">
        <f t="array" ref="Z4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48" s="73"/>
    </row>
    <row r="49" spans="2:27" s="2" customFormat="1" ht="57" x14ac:dyDescent="0.25">
      <c r="B49" s="86" t="s">
        <v>114</v>
      </c>
      <c r="C49" s="3">
        <f>IF(assessment[[#This Row],[ID]]="","",(LEN(assessment[[#This Row],[ID]])+1)/2)</f>
        <v>3</v>
      </c>
      <c r="D49" s="4" t="s">
        <v>88</v>
      </c>
      <c r="E49" s="4" t="s">
        <v>109</v>
      </c>
      <c r="F49" s="7" t="s">
        <v>594</v>
      </c>
      <c r="G49" s="7"/>
      <c r="H49" s="31" t="s">
        <v>58</v>
      </c>
      <c r="I4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49" s="31" t="s">
        <v>21</v>
      </c>
      <c r="K4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49" s="22" t="s">
        <v>26</v>
      </c>
      <c r="M49" s="22" t="str" cm="1">
        <f t="array" aca="1" ref="M4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49" s="22" t="str" cm="1">
        <f t="array" ref="N4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49" s="73" t="s">
        <v>115</v>
      </c>
      <c r="P49" s="22" t="s">
        <v>22</v>
      </c>
      <c r="Q49" s="22" cm="1">
        <f t="array" aca="1" ref="Q4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49" s="22" cm="1">
        <f t="array" ref="R4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49" s="73" t="s">
        <v>492</v>
      </c>
      <c r="T49" s="22" t="s">
        <v>22</v>
      </c>
      <c r="U49" s="22" cm="1">
        <f t="array" aca="1" ref="U4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49" s="22" cm="1">
        <f t="array" ref="V4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49" s="73" t="s">
        <v>116</v>
      </c>
      <c r="X49" s="22" t="s">
        <v>22</v>
      </c>
      <c r="Y49" s="22" cm="1">
        <f t="array" aca="1" ref="Y4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49" s="22" cm="1">
        <f t="array" ref="Z4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49" s="73" t="s">
        <v>580</v>
      </c>
    </row>
    <row r="50" spans="2:27" ht="18.75" x14ac:dyDescent="0.25">
      <c r="B50" s="40">
        <v>3.3</v>
      </c>
      <c r="C50" s="47">
        <f>IF(assessment[[#This Row],[ID]]="","",(LEN(assessment[[#This Row],[ID]])+1)/2)</f>
        <v>2</v>
      </c>
      <c r="D50" s="18" t="s">
        <v>88</v>
      </c>
      <c r="E50" s="19" t="s">
        <v>117</v>
      </c>
      <c r="F50" s="24"/>
      <c r="G50" s="24"/>
      <c r="H50" s="54" t="s">
        <v>15</v>
      </c>
      <c r="I50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50" s="52">
        <v>10</v>
      </c>
      <c r="K50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50" s="90">
        <f ca="1">IFERROR(MROUND(10*assessment[[#This Row],[Cyberhaven Score]]/assessment[[#This Row],[Cyberhaven Possible]],0.1),"NA")</f>
        <v>7.5</v>
      </c>
      <c r="M50" s="67" cm="1">
        <f t="array" aca="1" ref="M5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N50" s="67" cm="1">
        <f t="array" ref="N5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</v>
      </c>
      <c r="O50" s="18"/>
      <c r="P50" s="93">
        <f ca="1">IFERROR(MROUND(10*assessment[[#This Row],[Forcepoint Score]]/assessment[[#This Row],[Forcepoint Possible]],0.1),"NA")</f>
        <v>8.9</v>
      </c>
      <c r="Q50" s="47" cm="1">
        <f t="array" aca="1" ref="Q5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8</v>
      </c>
      <c r="R50" s="47" cm="1">
        <f t="array" ref="R5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S50" s="40" t="s">
        <v>30</v>
      </c>
      <c r="T50" s="91">
        <f ca="1">IFERROR(MROUND(10*assessment[[#This Row],[Proofpoint Score]]/assessment[[#This Row],[Proofpoint Possible]],0.1),"NA")</f>
        <v>7.8000000000000007</v>
      </c>
      <c r="U50" s="47" cm="1">
        <f t="array" aca="1" ref="U5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</v>
      </c>
      <c r="V50" s="47" cm="1">
        <f t="array" ref="V5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W50" s="40" t="s">
        <v>30</v>
      </c>
      <c r="X50" s="93">
        <f ca="1">IFERROR(MROUND(10*assessment[[#This Row],[Symantec Score]]/assessment[[#This Row],[Symantec Possible]],0.1),"NA")</f>
        <v>8.9</v>
      </c>
      <c r="Y50" s="47" cm="1">
        <f t="array" aca="1" ref="Y5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8</v>
      </c>
      <c r="Z50" s="47" cm="1">
        <f t="array" ref="Z5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AA50" s="85"/>
    </row>
    <row r="51" spans="2:27" s="2" customFormat="1" ht="42.75" x14ac:dyDescent="0.25">
      <c r="B51" s="43" t="s">
        <v>118</v>
      </c>
      <c r="C51" s="3">
        <f>IF(assessment[[#This Row],[ID]]="","",(LEN(assessment[[#This Row],[ID]])+1)/2)</f>
        <v>3</v>
      </c>
      <c r="D51" s="4" t="s">
        <v>88</v>
      </c>
      <c r="E51" s="4" t="s">
        <v>117</v>
      </c>
      <c r="F51" s="7" t="s">
        <v>119</v>
      </c>
      <c r="G51" s="7"/>
      <c r="H51" s="31" t="s">
        <v>20</v>
      </c>
      <c r="I5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51" s="31" t="s">
        <v>78</v>
      </c>
      <c r="K5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51" s="22" t="s">
        <v>18</v>
      </c>
      <c r="M51" s="22" cm="1">
        <f t="array" aca="1" ref="M5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51" s="22" cm="1">
        <f t="array" ref="N5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51" s="73"/>
      <c r="P51" s="22" t="s">
        <v>18</v>
      </c>
      <c r="Q51" s="22" cm="1">
        <f t="array" aca="1" ref="Q5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51" s="22" cm="1">
        <f t="array" ref="R5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51" s="73" t="s">
        <v>460</v>
      </c>
      <c r="T51" s="22" t="s">
        <v>18</v>
      </c>
      <c r="U51" s="22" cm="1">
        <f t="array" aca="1" ref="U5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51" s="22" cm="1">
        <f t="array" ref="V5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51" s="73" t="s">
        <v>507</v>
      </c>
      <c r="X51" s="22" t="s">
        <v>18</v>
      </c>
      <c r="Y51" s="22" cm="1">
        <f t="array" aca="1" ref="Y5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51" s="22" cm="1">
        <f t="array" ref="Z5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51" s="73"/>
    </row>
    <row r="52" spans="2:27" s="2" customFormat="1" ht="57" x14ac:dyDescent="0.25">
      <c r="B52" s="43" t="s">
        <v>120</v>
      </c>
      <c r="C52" s="3">
        <f>IF(assessment[[#This Row],[ID]]="","",(LEN(assessment[[#This Row],[ID]])+1)/2)</f>
        <v>3</v>
      </c>
      <c r="D52" s="4" t="s">
        <v>88</v>
      </c>
      <c r="E52" s="4" t="s">
        <v>117</v>
      </c>
      <c r="F52" s="7" t="s">
        <v>121</v>
      </c>
      <c r="G52" s="7"/>
      <c r="H52" s="31" t="s">
        <v>95</v>
      </c>
      <c r="I5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52" s="31" t="s">
        <v>52</v>
      </c>
      <c r="K5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52" s="77">
        <v>3</v>
      </c>
      <c r="M52" s="22" cm="1">
        <f t="array" aca="1" ref="M5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52" s="22" cm="1">
        <f t="array" ref="N5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52" s="73"/>
      <c r="P52" s="22">
        <v>2</v>
      </c>
      <c r="Q52" s="22" cm="1">
        <f t="array" aca="1" ref="Q5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</v>
      </c>
      <c r="R52" s="22" cm="1">
        <f t="array" ref="R5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52" s="73" t="s">
        <v>454</v>
      </c>
      <c r="T52" s="22">
        <v>3</v>
      </c>
      <c r="U52" s="22" cm="1">
        <f t="array" aca="1" ref="U5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52" s="22" cm="1">
        <f t="array" ref="V5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52" s="73"/>
      <c r="X52" s="22">
        <v>2</v>
      </c>
      <c r="Y52" s="22" cm="1">
        <f t="array" aca="1" ref="Y5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</v>
      </c>
      <c r="Z52" s="22" cm="1">
        <f t="array" ref="Z5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52" s="73"/>
    </row>
    <row r="53" spans="2:27" s="2" customFormat="1" ht="57" x14ac:dyDescent="0.25">
      <c r="B53" s="43" t="s">
        <v>122</v>
      </c>
      <c r="C53" s="3">
        <f>IF(assessment[[#This Row],[ID]]="","",(LEN(assessment[[#This Row],[ID]])+1)/2)</f>
        <v>3</v>
      </c>
      <c r="D53" s="4" t="s">
        <v>88</v>
      </c>
      <c r="E53" s="4" t="s">
        <v>117</v>
      </c>
      <c r="F53" s="7" t="s">
        <v>123</v>
      </c>
      <c r="G53" s="7"/>
      <c r="H53" s="31" t="s">
        <v>20</v>
      </c>
      <c r="I5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53" s="31" t="s">
        <v>21</v>
      </c>
      <c r="K5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53" s="22" t="s">
        <v>26</v>
      </c>
      <c r="M53" s="22" t="str" cm="1">
        <f t="array" aca="1" ref="M5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53" s="22" t="str" cm="1">
        <f t="array" ref="N5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53" s="73" t="s">
        <v>124</v>
      </c>
      <c r="P53" s="22" t="s">
        <v>18</v>
      </c>
      <c r="Q53" s="22" cm="1">
        <f t="array" aca="1" ref="Q5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53" s="22" cm="1">
        <f t="array" ref="R5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53" s="73" t="s">
        <v>459</v>
      </c>
      <c r="T53" s="22" t="s">
        <v>18</v>
      </c>
      <c r="U53" s="22" cm="1">
        <f t="array" aca="1" ref="U5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53" s="22" cm="1">
        <f t="array" ref="V5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53" s="73" t="s">
        <v>505</v>
      </c>
      <c r="X53" s="22" t="s">
        <v>18</v>
      </c>
      <c r="Y53" s="22" cm="1">
        <f t="array" aca="1" ref="Y5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53" s="22" cm="1">
        <f t="array" ref="Z5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53" s="73"/>
    </row>
    <row r="54" spans="2:27" ht="18.75" x14ac:dyDescent="0.25">
      <c r="B54" s="40">
        <v>3.4</v>
      </c>
      <c r="C54" s="47">
        <f>IF(assessment[[#This Row],[ID]]="","",(LEN(assessment[[#This Row],[ID]])+1)/2)</f>
        <v>2</v>
      </c>
      <c r="D54" s="18" t="s">
        <v>88</v>
      </c>
      <c r="E54" s="19" t="s">
        <v>125</v>
      </c>
      <c r="F54" s="24"/>
      <c r="G54" s="24"/>
      <c r="H54" s="54" t="s">
        <v>15</v>
      </c>
      <c r="I54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54" s="52">
        <v>8</v>
      </c>
      <c r="K54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54" s="90">
        <f ca="1">IFERROR(MROUND(10*assessment[[#This Row],[Cyberhaven Score]]/assessment[[#This Row],[Cyberhaven Possible]],0.1),"NA")</f>
        <v>9</v>
      </c>
      <c r="M54" s="67" cm="1">
        <f t="array" aca="1" ref="M5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5.4</v>
      </c>
      <c r="N54" s="67" cm="1">
        <f t="array" ref="N5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O54" s="18"/>
      <c r="P54" s="93">
        <f ca="1">IFERROR(MROUND(10*assessment[[#This Row],[Forcepoint Score]]/assessment[[#This Row],[Forcepoint Possible]],0.1),"NA")</f>
        <v>6.5</v>
      </c>
      <c r="Q54" s="47" cm="1">
        <f t="array" aca="1" ref="Q5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3.9000000000000004</v>
      </c>
      <c r="R54" s="47" cm="1">
        <f t="array" ref="R5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S54" s="40" t="s">
        <v>30</v>
      </c>
      <c r="T54" s="91">
        <f ca="1">IFERROR(MROUND(10*assessment[[#This Row],[Proofpoint Score]]/assessment[[#This Row],[Proofpoint Possible]],0.1),"NA")</f>
        <v>5</v>
      </c>
      <c r="U54" s="47" cm="1">
        <f t="array" aca="1" ref="U5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54" s="47" cm="1">
        <f t="array" ref="V5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W54" s="40" t="s">
        <v>30</v>
      </c>
      <c r="X54" s="93">
        <f ca="1">IFERROR(MROUND(10*assessment[[#This Row],[Symantec Score]]/assessment[[#This Row],[Symantec Possible]],0.1),"NA")</f>
        <v>3</v>
      </c>
      <c r="Y54" s="47" cm="1">
        <f t="array" aca="1" ref="Y5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1.7999999999999998</v>
      </c>
      <c r="Z54" s="47" cm="1">
        <f t="array" ref="Z5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AA54" s="85"/>
    </row>
    <row r="55" spans="2:27" s="2" customFormat="1" ht="42.75" x14ac:dyDescent="0.25">
      <c r="B55" s="43" t="s">
        <v>126</v>
      </c>
      <c r="C55" s="3">
        <f>IF(assessment[[#This Row],[ID]]="","",(LEN(assessment[[#This Row],[ID]])+1)/2)</f>
        <v>3</v>
      </c>
      <c r="D55" s="4" t="s">
        <v>88</v>
      </c>
      <c r="E55" s="4" t="s">
        <v>125</v>
      </c>
      <c r="F55" s="7" t="s">
        <v>127</v>
      </c>
      <c r="G55" s="7"/>
      <c r="H55" s="31" t="s">
        <v>20</v>
      </c>
      <c r="I5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55" s="31" t="s">
        <v>78</v>
      </c>
      <c r="K5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55" s="22" t="s">
        <v>18</v>
      </c>
      <c r="M55" s="22" cm="1">
        <f t="array" aca="1" ref="M5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55" s="22" cm="1">
        <f t="array" ref="N5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55" s="73"/>
      <c r="P55" s="22" t="s">
        <v>41</v>
      </c>
      <c r="Q55" s="22" cm="1">
        <f t="array" aca="1" ref="Q5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1.5</v>
      </c>
      <c r="R55" s="22" cm="1">
        <f t="array" ref="R5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55" s="73" t="s">
        <v>455</v>
      </c>
      <c r="T55" s="22" t="s">
        <v>25</v>
      </c>
      <c r="U55" s="22" cm="1">
        <f t="array" aca="1" ref="U5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55" s="22" cm="1">
        <f t="array" ref="V5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55" s="73" t="s">
        <v>501</v>
      </c>
      <c r="X55" s="22" t="s">
        <v>25</v>
      </c>
      <c r="Y55" s="22" cm="1">
        <f t="array" aca="1" ref="Y5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55" s="22" cm="1">
        <f t="array" ref="Z5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55" s="84" t="s">
        <v>550</v>
      </c>
    </row>
    <row r="56" spans="2:27" s="2" customFormat="1" ht="57" x14ac:dyDescent="0.25">
      <c r="B56" s="43" t="s">
        <v>126</v>
      </c>
      <c r="C56" s="3">
        <f>IF(assessment[[#This Row],[ID]]="","",(LEN(assessment[[#This Row],[ID]])+1)/2)</f>
        <v>3</v>
      </c>
      <c r="D56" s="4" t="s">
        <v>88</v>
      </c>
      <c r="E56" s="4" t="s">
        <v>125</v>
      </c>
      <c r="F56" s="7" t="s">
        <v>128</v>
      </c>
      <c r="G56" s="7"/>
      <c r="H56" s="31" t="s">
        <v>95</v>
      </c>
      <c r="I5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56" s="31" t="s">
        <v>78</v>
      </c>
      <c r="K5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56" s="22">
        <v>2</v>
      </c>
      <c r="M56" s="22" cm="1">
        <f t="array" aca="1" ref="M5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2.4000000000000004</v>
      </c>
      <c r="N56" s="22" cm="1">
        <f t="array" ref="N5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56" s="73" t="s">
        <v>129</v>
      </c>
      <c r="P56" s="22">
        <v>2</v>
      </c>
      <c r="Q56" s="22" cm="1">
        <f t="array" aca="1" ref="Q5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2.4000000000000004</v>
      </c>
      <c r="R56" s="22" cm="1">
        <f t="array" ref="R5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56" s="73" t="s">
        <v>30</v>
      </c>
      <c r="T56" s="22">
        <v>1</v>
      </c>
      <c r="U56" s="22" cm="1">
        <f t="array" aca="1" ref="U5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56" s="22" cm="1">
        <f t="array" ref="V5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56" s="73" t="s">
        <v>30</v>
      </c>
      <c r="X56" s="22">
        <v>3</v>
      </c>
      <c r="Y56" s="22" cm="1">
        <f t="array" aca="1" ref="Y5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1.7999999999999998</v>
      </c>
      <c r="Z56" s="22" cm="1">
        <f t="array" ref="Z5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56" s="73"/>
    </row>
    <row r="57" spans="2:27" ht="28.5" x14ac:dyDescent="0.25">
      <c r="B57" s="42">
        <v>4</v>
      </c>
      <c r="C57" s="46">
        <f>IF(assessment[[#This Row],[ID]]="","",(LEN(assessment[[#This Row],[ID]])+1)/2)</f>
        <v>1</v>
      </c>
      <c r="D57" s="11" t="s">
        <v>130</v>
      </c>
      <c r="E57" s="11"/>
      <c r="F57" s="27"/>
      <c r="G57" s="27"/>
      <c r="H57" s="96" t="s">
        <v>15</v>
      </c>
      <c r="I57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57" s="58">
        <v>8</v>
      </c>
      <c r="K57" s="5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57" s="87">
        <f ca="1">IFERROR(MROUND(10*assessment[[#This Row],[Cyberhaven Score]]/assessment[[#This Row],[Cyberhaven Possible]],0.1),"NA")</f>
        <v>8.2000000000000011</v>
      </c>
      <c r="M57" s="65" cm="1">
        <f t="array" aca="1" ref="M5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21</v>
      </c>
      <c r="N57" s="65" cm="1">
        <f t="array" ref="N5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25.5</v>
      </c>
      <c r="O57" s="71"/>
      <c r="P57" s="65">
        <f ca="1">IFERROR(MROUND(10*assessment[[#This Row],[Forcepoint Score]]/assessment[[#This Row],[Forcepoint Possible]],0.1),"NA")</f>
        <v>9.1</v>
      </c>
      <c r="Q57" s="82" cm="1">
        <f t="array" aca="1" ref="Q5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23.274999999999999</v>
      </c>
      <c r="R57" s="82" cm="1">
        <f t="array" ref="R5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25.5</v>
      </c>
      <c r="S57" s="83" t="s">
        <v>30</v>
      </c>
      <c r="T57" s="87">
        <f ca="1">IFERROR(MROUND(10*assessment[[#This Row],[Proofpoint Score]]/assessment[[#This Row],[Proofpoint Possible]],0.1),"NA")</f>
        <v>7.5</v>
      </c>
      <c r="U57" s="82" cm="1">
        <f t="array" aca="1" ref="U5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19.074999999999999</v>
      </c>
      <c r="V57" s="82" cm="1">
        <f t="array" ref="V5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25.5</v>
      </c>
      <c r="W57" s="83" t="s">
        <v>30</v>
      </c>
      <c r="X57" s="65">
        <f ca="1">IFERROR(MROUND(10*assessment[[#This Row],[Symantec Score]]/assessment[[#This Row],[Symantec Possible]],0.1),"NA")</f>
        <v>8.4</v>
      </c>
      <c r="Y57" s="82" cm="1">
        <f t="array" aca="1" ref="Y5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21.299999999999997</v>
      </c>
      <c r="Z57" s="82" cm="1">
        <f t="array" ref="Z5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25.5</v>
      </c>
      <c r="AA57" s="83"/>
    </row>
    <row r="58" spans="2:27" ht="18.75" x14ac:dyDescent="0.25">
      <c r="B58" s="40">
        <v>4.0999999999999996</v>
      </c>
      <c r="C58" s="47">
        <f>IF(assessment[[#This Row],[ID]]="","",(LEN(assessment[[#This Row],[ID]])+1)/2)</f>
        <v>2</v>
      </c>
      <c r="D58" s="18" t="s">
        <v>130</v>
      </c>
      <c r="E58" s="19" t="s">
        <v>131</v>
      </c>
      <c r="F58" s="24"/>
      <c r="G58" s="24"/>
      <c r="H58" s="54" t="s">
        <v>15</v>
      </c>
      <c r="I58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58" s="52">
        <v>7</v>
      </c>
      <c r="K58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58" s="90">
        <f ca="1">IFERROR(MROUND(10*assessment[[#This Row],[Cyberhaven Score]]/assessment[[#This Row],[Cyberhaven Possible]],0.1),"NA")</f>
        <v>10</v>
      </c>
      <c r="M58" s="67" cm="1">
        <f t="array" aca="1" ref="M5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N58" s="67" cm="1">
        <f t="array" ref="N5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58" s="18"/>
      <c r="P58" s="93">
        <f ca="1">IFERROR(MROUND(10*assessment[[#This Row],[Forcepoint Score]]/assessment[[#This Row],[Forcepoint Possible]],0.1),"NA")</f>
        <v>5</v>
      </c>
      <c r="Q58" s="47" cm="1">
        <f t="array" aca="1" ref="Q5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58" s="47" cm="1">
        <f t="array" ref="R5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58" s="40" t="s">
        <v>30</v>
      </c>
      <c r="T58" s="91">
        <f ca="1">IFERROR(MROUND(10*assessment[[#This Row],[Proofpoint Score]]/assessment[[#This Row],[Proofpoint Possible]],0.1),"NA")</f>
        <v>0</v>
      </c>
      <c r="U58" s="47" cm="1">
        <f t="array" aca="1" ref="U5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58" s="47" cm="1">
        <f t="array" ref="V5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58" s="40" t="s">
        <v>30</v>
      </c>
      <c r="X58" s="93">
        <f ca="1">IFERROR(MROUND(10*assessment[[#This Row],[Symantec Score]]/assessment[[#This Row],[Symantec Possible]],0.1),"NA")</f>
        <v>5</v>
      </c>
      <c r="Y58" s="47" cm="1">
        <f t="array" aca="1" ref="Y5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58" s="47" cm="1">
        <f t="array" ref="Z5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58" s="85"/>
    </row>
    <row r="59" spans="2:27" s="2" customFormat="1" ht="28.5" x14ac:dyDescent="0.25">
      <c r="B59" s="43" t="s">
        <v>132</v>
      </c>
      <c r="C59" s="3">
        <f>IF(assessment[[#This Row],[ID]]="","",(LEN(assessment[[#This Row],[ID]])+1)/2)</f>
        <v>3</v>
      </c>
      <c r="D59" s="4" t="s">
        <v>130</v>
      </c>
      <c r="E59" s="4" t="s">
        <v>131</v>
      </c>
      <c r="F59" s="7" t="s">
        <v>133</v>
      </c>
      <c r="G59" s="7"/>
      <c r="H59" s="31" t="s">
        <v>20</v>
      </c>
      <c r="I5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59" s="31" t="s">
        <v>21</v>
      </c>
      <c r="K5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59" s="22" t="s">
        <v>18</v>
      </c>
      <c r="M59" s="22" cm="1">
        <f t="array" aca="1" ref="M5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59" s="22" cm="1">
        <f t="array" ref="N5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59" s="73" t="s">
        <v>134</v>
      </c>
      <c r="P59" s="22" t="s">
        <v>18</v>
      </c>
      <c r="Q59" s="22" cm="1">
        <f t="array" aca="1" ref="Q5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59" s="22" cm="1">
        <f t="array" ref="R5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59" s="73" t="s">
        <v>452</v>
      </c>
      <c r="T59" s="22" t="s">
        <v>25</v>
      </c>
      <c r="U59" s="22" cm="1">
        <f t="array" aca="1" ref="U5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59" s="22" cm="1">
        <f t="array" ref="V5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59" s="73" t="s">
        <v>500</v>
      </c>
      <c r="X59" s="22" t="s">
        <v>41</v>
      </c>
      <c r="Y59" s="22" cm="1">
        <f t="array" aca="1" ref="Y5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59" s="22" cm="1">
        <f t="array" ref="Z5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59" s="73" t="s">
        <v>581</v>
      </c>
    </row>
    <row r="60" spans="2:27" s="2" customFormat="1" ht="42.75" customHeight="1" x14ac:dyDescent="0.25">
      <c r="B60" s="43" t="s">
        <v>135</v>
      </c>
      <c r="C60" s="3">
        <f>IF(assessment[[#This Row],[ID]]="","",(LEN(assessment[[#This Row],[ID]])+1)/2)</f>
        <v>3</v>
      </c>
      <c r="D60" s="4" t="s">
        <v>130</v>
      </c>
      <c r="E60" s="5" t="s">
        <v>131</v>
      </c>
      <c r="F60" s="25" t="s">
        <v>136</v>
      </c>
      <c r="G60" s="7"/>
      <c r="H60" s="31" t="s">
        <v>20</v>
      </c>
      <c r="I6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0" s="53" t="s">
        <v>21</v>
      </c>
      <c r="K60" s="53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0" s="16" t="s">
        <v>18</v>
      </c>
      <c r="M60" s="16" cm="1">
        <f t="array" aca="1" ref="M6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60" s="16" cm="1">
        <f t="array" ref="N6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60" s="75"/>
      <c r="P60" s="16" t="s">
        <v>25</v>
      </c>
      <c r="Q60" s="16" cm="1">
        <f t="array" aca="1" ref="Q6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60" s="16" cm="1">
        <f t="array" ref="R6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60" s="75" t="s">
        <v>30</v>
      </c>
      <c r="T60" s="16" t="s">
        <v>25</v>
      </c>
      <c r="U60" s="16" cm="1">
        <f t="array" aca="1" ref="U6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60" s="16" cm="1">
        <f t="array" ref="V6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60" s="75" t="s">
        <v>30</v>
      </c>
      <c r="X60" s="16" t="s">
        <v>41</v>
      </c>
      <c r="Y60" s="16" cm="1">
        <f t="array" aca="1" ref="Y6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60" s="16" cm="1">
        <f t="array" ref="Z6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60" s="73" t="s">
        <v>581</v>
      </c>
    </row>
    <row r="61" spans="2:27" ht="18.75" x14ac:dyDescent="0.25">
      <c r="B61" s="40">
        <v>4.2</v>
      </c>
      <c r="C61" s="47">
        <f>IF(assessment[[#This Row],[ID]]="","",(LEN(assessment[[#This Row],[ID]])+1)/2)</f>
        <v>2</v>
      </c>
      <c r="D61" s="18" t="s">
        <v>130</v>
      </c>
      <c r="E61" s="19" t="s">
        <v>137</v>
      </c>
      <c r="F61" s="24" t="s">
        <v>138</v>
      </c>
      <c r="G61" s="24"/>
      <c r="H61" s="54" t="s">
        <v>15</v>
      </c>
      <c r="I61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61" s="52">
        <v>10</v>
      </c>
      <c r="K61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61" s="90">
        <f ca="1">IFERROR(MROUND(10*assessment[[#This Row],[Cyberhaven Score]]/assessment[[#This Row],[Cyberhaven Possible]],0.1),"NA")</f>
        <v>7.5</v>
      </c>
      <c r="M61" s="67" cm="1">
        <f t="array" aca="1" ref="M6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</v>
      </c>
      <c r="N61" s="67" cm="1">
        <f t="array" ref="N6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</v>
      </c>
      <c r="O61" s="18"/>
      <c r="P61" s="93">
        <f ca="1">IFERROR(MROUND(10*assessment[[#This Row],[Forcepoint Score]]/assessment[[#This Row],[Forcepoint Possible]],0.1),"NA")</f>
        <v>10</v>
      </c>
      <c r="Q61" s="47" cm="1">
        <f t="array" aca="1" ref="Q6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</v>
      </c>
      <c r="R61" s="47" cm="1">
        <f t="array" ref="R6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</v>
      </c>
      <c r="S61" s="40" t="s">
        <v>30</v>
      </c>
      <c r="T61" s="91">
        <f ca="1">IFERROR(MROUND(10*assessment[[#This Row],[Proofpoint Score]]/assessment[[#This Row],[Proofpoint Possible]],0.1),"NA")</f>
        <v>7.5</v>
      </c>
      <c r="U61" s="47" cm="1">
        <f t="array" aca="1" ref="U6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</v>
      </c>
      <c r="V61" s="47" cm="1">
        <f t="array" ref="V6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</v>
      </c>
      <c r="W61" s="40" t="s">
        <v>30</v>
      </c>
      <c r="X61" s="93">
        <f ca="1">IFERROR(MROUND(10*assessment[[#This Row],[Symantec Score]]/assessment[[#This Row],[Symantec Possible]],0.1),"NA")</f>
        <v>8.3000000000000007</v>
      </c>
      <c r="Y61" s="47" cm="1">
        <f t="array" aca="1" ref="Y6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10</v>
      </c>
      <c r="Z61" s="47" cm="1">
        <f t="array" ref="Z6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</v>
      </c>
      <c r="AA61" s="85"/>
    </row>
    <row r="62" spans="2:27" s="2" customFormat="1" ht="14.25" x14ac:dyDescent="0.25">
      <c r="B62" s="43" t="s">
        <v>139</v>
      </c>
      <c r="C62" s="3">
        <f>IF(assessment[[#This Row],[ID]]="","",(LEN(assessment[[#This Row],[ID]])+1)/2)</f>
        <v>3</v>
      </c>
      <c r="D62" s="4" t="s">
        <v>130</v>
      </c>
      <c r="E62" s="4" t="s">
        <v>137</v>
      </c>
      <c r="F62" s="7" t="s">
        <v>140</v>
      </c>
      <c r="G62" s="7"/>
      <c r="H62" s="31" t="s">
        <v>20</v>
      </c>
      <c r="I6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2" s="31" t="s">
        <v>78</v>
      </c>
      <c r="K6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2" s="22" t="s">
        <v>18</v>
      </c>
      <c r="M62" s="22" cm="1">
        <f t="array" aca="1" ref="M6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62" s="22" cm="1">
        <f t="array" ref="N6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62" s="73"/>
      <c r="P62" s="22" t="s">
        <v>18</v>
      </c>
      <c r="Q62" s="22" cm="1">
        <f t="array" aca="1" ref="Q6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62" s="22" cm="1">
        <f t="array" ref="R6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62" s="73" t="s">
        <v>477</v>
      </c>
      <c r="T62" s="22" t="s">
        <v>18</v>
      </c>
      <c r="U62" s="22" cm="1">
        <f t="array" aca="1" ref="U6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62" s="22" cm="1">
        <f t="array" ref="V6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62" s="73"/>
      <c r="X62" s="22" t="s">
        <v>18</v>
      </c>
      <c r="Y62" s="22" cm="1">
        <f t="array" aca="1" ref="Y6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62" s="22" cm="1">
        <f t="array" ref="Z6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62" s="73"/>
    </row>
    <row r="63" spans="2:27" s="2" customFormat="1" ht="14.25" x14ac:dyDescent="0.25">
      <c r="B63" s="43" t="s">
        <v>141</v>
      </c>
      <c r="C63" s="3">
        <f>IF(assessment[[#This Row],[ID]]="","",(LEN(assessment[[#This Row],[ID]])+1)/2)</f>
        <v>3</v>
      </c>
      <c r="D63" s="4" t="s">
        <v>130</v>
      </c>
      <c r="E63" s="4" t="s">
        <v>137</v>
      </c>
      <c r="F63" s="7" t="s">
        <v>142</v>
      </c>
      <c r="G63" s="7"/>
      <c r="H63" s="31" t="s">
        <v>20</v>
      </c>
      <c r="I6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3" s="31" t="s">
        <v>78</v>
      </c>
      <c r="K6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3" s="22" t="s">
        <v>18</v>
      </c>
      <c r="M63" s="22" cm="1">
        <f t="array" aca="1" ref="M6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63" s="22" cm="1">
        <f t="array" ref="N6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63" s="73"/>
      <c r="P63" s="22" t="s">
        <v>18</v>
      </c>
      <c r="Q63" s="22" cm="1">
        <f t="array" aca="1" ref="Q6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63" s="22" cm="1">
        <f t="array" ref="R6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63" s="73" t="s">
        <v>30</v>
      </c>
      <c r="T63" s="22" t="s">
        <v>18</v>
      </c>
      <c r="U63" s="22" cm="1">
        <f t="array" aca="1" ref="U6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63" s="22" cm="1">
        <f t="array" ref="V6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63" s="73" t="s">
        <v>30</v>
      </c>
      <c r="X63" s="22" t="s">
        <v>18</v>
      </c>
      <c r="Y63" s="22" cm="1">
        <f t="array" aca="1" ref="Y6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63" s="22" cm="1">
        <f t="array" ref="Z6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63" s="73"/>
    </row>
    <row r="64" spans="2:27" s="2" customFormat="1" ht="14.25" x14ac:dyDescent="0.25">
      <c r="B64" s="43" t="s">
        <v>143</v>
      </c>
      <c r="C64" s="3">
        <f>IF(assessment[[#This Row],[ID]]="","",(LEN(assessment[[#This Row],[ID]])+1)/2)</f>
        <v>3</v>
      </c>
      <c r="D64" s="4" t="s">
        <v>130</v>
      </c>
      <c r="E64" s="4" t="s">
        <v>137</v>
      </c>
      <c r="F64" s="7" t="s">
        <v>144</v>
      </c>
      <c r="G64" s="7"/>
      <c r="H64" s="31" t="s">
        <v>20</v>
      </c>
      <c r="I6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4" s="31" t="s">
        <v>78</v>
      </c>
      <c r="K6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4" s="22" t="s">
        <v>18</v>
      </c>
      <c r="M64" s="22" cm="1">
        <f t="array" aca="1" ref="M6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64" s="22" cm="1">
        <f t="array" ref="N6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64" s="73"/>
      <c r="P64" s="22" t="s">
        <v>18</v>
      </c>
      <c r="Q64" s="22" cm="1">
        <f t="array" aca="1" ref="Q6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64" s="22" cm="1">
        <f t="array" ref="R6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64" s="73" t="s">
        <v>30</v>
      </c>
      <c r="T64" s="22" t="s">
        <v>18</v>
      </c>
      <c r="U64" s="22" cm="1">
        <f t="array" aca="1" ref="U6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64" s="22" cm="1">
        <f t="array" ref="V6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64" s="73" t="s">
        <v>30</v>
      </c>
      <c r="X64" s="22" t="s">
        <v>18</v>
      </c>
      <c r="Y64" s="22" cm="1">
        <f t="array" aca="1" ref="Y6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64" s="22" cm="1">
        <f t="array" ref="Z6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64" s="73"/>
    </row>
    <row r="65" spans="2:27" s="2" customFormat="1" ht="42.75" x14ac:dyDescent="0.25">
      <c r="B65" s="43" t="s">
        <v>145</v>
      </c>
      <c r="C65" s="3">
        <f>IF(assessment[[#This Row],[ID]]="","",(LEN(assessment[[#This Row],[ID]])+1)/2)</f>
        <v>3</v>
      </c>
      <c r="D65" s="4" t="s">
        <v>130</v>
      </c>
      <c r="E65" s="4" t="s">
        <v>137</v>
      </c>
      <c r="F65" s="7" t="s">
        <v>146</v>
      </c>
      <c r="G65" s="7"/>
      <c r="H65" s="31" t="s">
        <v>20</v>
      </c>
      <c r="I6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5" s="31" t="s">
        <v>21</v>
      </c>
      <c r="K6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5" s="22" t="s">
        <v>25</v>
      </c>
      <c r="M65" s="22" cm="1">
        <f t="array" aca="1" ref="M6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65" s="22" cm="1">
        <f t="array" ref="N6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65" s="73" t="s">
        <v>147</v>
      </c>
      <c r="P65" s="22" t="s">
        <v>18</v>
      </c>
      <c r="Q65" s="22" cm="1">
        <f t="array" aca="1" ref="Q6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65" s="22" cm="1">
        <f t="array" ref="R6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65" s="73"/>
      <c r="T65" s="22" t="s">
        <v>25</v>
      </c>
      <c r="U65" s="22" cm="1">
        <f t="array" aca="1" ref="U6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65" s="22" cm="1">
        <f t="array" ref="V6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65" s="73"/>
      <c r="X65" s="22" t="s">
        <v>25</v>
      </c>
      <c r="Y65" s="22" cm="1">
        <f t="array" aca="1" ref="Y6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65" s="22" cm="1">
        <f t="array" ref="Z6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65" s="73"/>
    </row>
    <row r="66" spans="2:27" s="2" customFormat="1" ht="42.75" x14ac:dyDescent="0.25">
      <c r="B66" s="43" t="s">
        <v>148</v>
      </c>
      <c r="C66" s="3">
        <f>IF(assessment[[#This Row],[ID]]="","",(LEN(assessment[[#This Row],[ID]])+1)/2)</f>
        <v>3</v>
      </c>
      <c r="D66" s="4" t="s">
        <v>130</v>
      </c>
      <c r="E66" s="4" t="s">
        <v>137</v>
      </c>
      <c r="F66" s="7" t="s">
        <v>149</v>
      </c>
      <c r="G66" s="7"/>
      <c r="H66" s="31" t="s">
        <v>20</v>
      </c>
      <c r="I6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6" s="31" t="s">
        <v>21</v>
      </c>
      <c r="K6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6" s="22" t="s">
        <v>25</v>
      </c>
      <c r="M66" s="22" cm="1">
        <f t="array" aca="1" ref="M6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66" s="22" cm="1">
        <f t="array" ref="N6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66" s="73" t="s">
        <v>147</v>
      </c>
      <c r="P66" s="22" t="s">
        <v>18</v>
      </c>
      <c r="Q66" s="22" cm="1">
        <f t="array" aca="1" ref="Q6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66" s="22" cm="1">
        <f t="array" ref="R6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66" s="73"/>
      <c r="T66" s="22" t="s">
        <v>25</v>
      </c>
      <c r="U66" s="22" cm="1">
        <f t="array" aca="1" ref="U6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66" s="22" cm="1">
        <f t="array" ref="V6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66" s="73"/>
      <c r="X66" s="22" t="s">
        <v>18</v>
      </c>
      <c r="Y66" s="22" cm="1">
        <f t="array" aca="1" ref="Y6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66" s="22" cm="1">
        <f t="array" ref="Z6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66" s="73"/>
    </row>
    <row r="67" spans="2:27" s="2" customFormat="1" ht="42.75" x14ac:dyDescent="0.25">
      <c r="B67" s="43" t="s">
        <v>150</v>
      </c>
      <c r="C67" s="3">
        <f>IF(assessment[[#This Row],[ID]]="","",(LEN(assessment[[#This Row],[ID]])+1)/2)</f>
        <v>3</v>
      </c>
      <c r="D67" s="4" t="s">
        <v>130</v>
      </c>
      <c r="E67" s="5" t="s">
        <v>137</v>
      </c>
      <c r="F67" s="25" t="s">
        <v>151</v>
      </c>
      <c r="G67" s="7"/>
      <c r="H67" s="31" t="s">
        <v>20</v>
      </c>
      <c r="I6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7" s="53" t="s">
        <v>21</v>
      </c>
      <c r="K67" s="53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7" s="16" t="s">
        <v>25</v>
      </c>
      <c r="M67" s="16" cm="1">
        <f t="array" aca="1" ref="M6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67" s="16" cm="1">
        <f t="array" ref="N6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67" s="73" t="s">
        <v>147</v>
      </c>
      <c r="P67" s="16" t="s">
        <v>18</v>
      </c>
      <c r="Q67" s="16" cm="1">
        <f t="array" aca="1" ref="Q6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67" s="16" cm="1">
        <f t="array" ref="R6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67" s="73" t="s">
        <v>30</v>
      </c>
      <c r="T67" s="16" t="s">
        <v>25</v>
      </c>
      <c r="U67" s="16" cm="1">
        <f t="array" aca="1" ref="U6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67" s="16" cm="1">
        <f t="array" ref="V6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67" s="73" t="s">
        <v>30</v>
      </c>
      <c r="X67" s="16" t="s">
        <v>25</v>
      </c>
      <c r="Y67" s="16" cm="1">
        <f t="array" aca="1" ref="Y6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67" s="16" cm="1">
        <f t="array" ref="Z6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67" s="73"/>
    </row>
    <row r="68" spans="2:27" ht="18.75" x14ac:dyDescent="0.25">
      <c r="B68" s="40">
        <v>4.3</v>
      </c>
      <c r="C68" s="47">
        <f>IF(assessment[[#This Row],[ID]]="","",(LEN(assessment[[#This Row],[ID]])+1)/2)</f>
        <v>2</v>
      </c>
      <c r="D68" s="18" t="s">
        <v>130</v>
      </c>
      <c r="E68" s="19" t="s">
        <v>152</v>
      </c>
      <c r="F68" s="24" t="s">
        <v>138</v>
      </c>
      <c r="G68" s="24"/>
      <c r="H68" s="54" t="s">
        <v>15</v>
      </c>
      <c r="I68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68" s="52">
        <v>10</v>
      </c>
      <c r="K68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68" s="90">
        <f ca="1">IFERROR(MROUND(10*assessment[[#This Row],[Cyberhaven Score]]/assessment[[#This Row],[Cyberhaven Possible]],0.1),"NA")</f>
        <v>9.2000000000000011</v>
      </c>
      <c r="M68" s="67" cm="1">
        <f t="array" aca="1" ref="M6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N68" s="67" cm="1">
        <f t="array" ref="N6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6.5</v>
      </c>
      <c r="O68" s="18"/>
      <c r="P68" s="93">
        <f ca="1">IFERROR(MROUND(10*assessment[[#This Row],[Forcepoint Score]]/assessment[[#This Row],[Forcepoint Possible]],0.1),"NA")</f>
        <v>9.2000000000000011</v>
      </c>
      <c r="Q68" s="47" cm="1">
        <f t="array" aca="1" ref="Q6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R68" s="47" cm="1">
        <f t="array" ref="R6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6.5</v>
      </c>
      <c r="S68" s="40" t="s">
        <v>30</v>
      </c>
      <c r="T68" s="91">
        <f ca="1">IFERROR(MROUND(10*assessment[[#This Row],[Proofpoint Score]]/assessment[[#This Row],[Proofpoint Possible]],0.1),"NA")</f>
        <v>9.2000000000000011</v>
      </c>
      <c r="U68" s="47" cm="1">
        <f t="array" aca="1" ref="U6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V68" s="47" cm="1">
        <f t="array" ref="V6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6.5</v>
      </c>
      <c r="W68" s="40" t="s">
        <v>30</v>
      </c>
      <c r="X68" s="93">
        <f ca="1">IFERROR(MROUND(10*assessment[[#This Row],[Symantec Score]]/assessment[[#This Row],[Symantec Possible]],0.1),"NA")</f>
        <v>9.2000000000000011</v>
      </c>
      <c r="Y68" s="47" cm="1">
        <f t="array" aca="1" ref="Y6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Z68" s="47" cm="1">
        <f t="array" ref="Z6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6.5</v>
      </c>
      <c r="AA68" s="85"/>
    </row>
    <row r="69" spans="2:27" s="2" customFormat="1" ht="14.25" x14ac:dyDescent="0.25">
      <c r="B69" s="43" t="s">
        <v>153</v>
      </c>
      <c r="C69" s="3">
        <f>IF(assessment[[#This Row],[ID]]="","",(LEN(assessment[[#This Row],[ID]])+1)/2)</f>
        <v>3</v>
      </c>
      <c r="D69" s="4" t="s">
        <v>130</v>
      </c>
      <c r="E69" s="4" t="s">
        <v>152</v>
      </c>
      <c r="F69" s="7" t="s">
        <v>154</v>
      </c>
      <c r="G69" s="7"/>
      <c r="H69" s="31" t="s">
        <v>20</v>
      </c>
      <c r="I6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69" s="31" t="s">
        <v>52</v>
      </c>
      <c r="K6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69" s="22" t="s">
        <v>18</v>
      </c>
      <c r="M69" s="22" cm="1">
        <f t="array" aca="1" ref="M6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69" s="22" cm="1">
        <f t="array" ref="N6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69" s="73"/>
      <c r="P69" s="22" t="s">
        <v>18</v>
      </c>
      <c r="Q69" s="22" cm="1">
        <f t="array" aca="1" ref="Q6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69" s="22" cm="1">
        <f t="array" ref="R6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69" s="73" t="s">
        <v>477</v>
      </c>
      <c r="T69" s="22" t="s">
        <v>18</v>
      </c>
      <c r="U69" s="22" cm="1">
        <f t="array" aca="1" ref="U6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69" s="22" cm="1">
        <f t="array" ref="V6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69" s="73"/>
      <c r="X69" s="22" t="s">
        <v>18</v>
      </c>
      <c r="Y69" s="22" cm="1">
        <f t="array" aca="1" ref="Y6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69" s="22" cm="1">
        <f t="array" ref="Z6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69" s="73"/>
    </row>
    <row r="70" spans="2:27" s="2" customFormat="1" ht="14.25" x14ac:dyDescent="0.25">
      <c r="B70" s="43" t="s">
        <v>155</v>
      </c>
      <c r="C70" s="3">
        <f>IF(assessment[[#This Row],[ID]]="","",(LEN(assessment[[#This Row],[ID]])+1)/2)</f>
        <v>3</v>
      </c>
      <c r="D70" s="4" t="s">
        <v>130</v>
      </c>
      <c r="E70" s="4" t="s">
        <v>152</v>
      </c>
      <c r="F70" s="7" t="s">
        <v>156</v>
      </c>
      <c r="G70" s="7"/>
      <c r="H70" s="31" t="s">
        <v>20</v>
      </c>
      <c r="I7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0" s="31" t="s">
        <v>21</v>
      </c>
      <c r="K7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0" s="22" t="s">
        <v>18</v>
      </c>
      <c r="M70" s="22" cm="1">
        <f t="array" aca="1" ref="M7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0" s="22" cm="1">
        <f t="array" ref="N7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0" s="73"/>
      <c r="P70" s="22" t="s">
        <v>18</v>
      </c>
      <c r="Q70" s="22" cm="1">
        <f t="array" aca="1" ref="Q7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0" s="22" cm="1">
        <f t="array" ref="R7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0" s="73" t="s">
        <v>30</v>
      </c>
      <c r="T70" s="22" t="s">
        <v>18</v>
      </c>
      <c r="U70" s="22" cm="1">
        <f t="array" aca="1" ref="U7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0" s="22" cm="1">
        <f t="array" ref="V7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0" s="73" t="s">
        <v>30</v>
      </c>
      <c r="X70" s="22" t="s">
        <v>18</v>
      </c>
      <c r="Y70" s="22" cm="1">
        <f t="array" aca="1" ref="Y7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0" s="22" cm="1">
        <f t="array" ref="Z7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0" s="73"/>
    </row>
    <row r="71" spans="2:27" s="2" customFormat="1" ht="42.75" x14ac:dyDescent="0.25">
      <c r="B71" s="43" t="s">
        <v>157</v>
      </c>
      <c r="C71" s="3">
        <f>IF(assessment[[#This Row],[ID]]="","",(LEN(assessment[[#This Row],[ID]])+1)/2)</f>
        <v>3</v>
      </c>
      <c r="D71" s="4" t="s">
        <v>130</v>
      </c>
      <c r="E71" s="4" t="s">
        <v>152</v>
      </c>
      <c r="F71" s="7" t="s">
        <v>158</v>
      </c>
      <c r="G71" s="7"/>
      <c r="H71" s="31" t="s">
        <v>20</v>
      </c>
      <c r="I7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1" s="31" t="s">
        <v>102</v>
      </c>
      <c r="K7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1" s="22" t="s">
        <v>25</v>
      </c>
      <c r="M71" s="22" cm="1">
        <f t="array" aca="1" ref="M7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71" s="22" cm="1">
        <f t="array" ref="N7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71" s="73" t="s">
        <v>147</v>
      </c>
      <c r="P71" s="22" t="s">
        <v>25</v>
      </c>
      <c r="Q71" s="22" cm="1">
        <f t="array" aca="1" ref="Q7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71" s="22" cm="1">
        <f t="array" ref="R7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71" s="73"/>
      <c r="T71" s="22" t="s">
        <v>25</v>
      </c>
      <c r="U71" s="22" cm="1">
        <f t="array" aca="1" ref="U7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71" s="22" cm="1">
        <f t="array" ref="V7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71" s="73" t="s">
        <v>522</v>
      </c>
      <c r="X71" s="22" t="s">
        <v>25</v>
      </c>
      <c r="Y71" s="22" cm="1">
        <f t="array" aca="1" ref="Y7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71" s="22" cm="1">
        <f t="array" ref="Z7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71" s="73"/>
    </row>
    <row r="72" spans="2:27" ht="18.75" x14ac:dyDescent="0.25">
      <c r="B72" s="40">
        <v>4.4000000000000004</v>
      </c>
      <c r="C72" s="47">
        <f>IF(assessment[[#This Row],[ID]]="","",(LEN(assessment[[#This Row],[ID]])+1)/2)</f>
        <v>2</v>
      </c>
      <c r="D72" s="18" t="s">
        <v>130</v>
      </c>
      <c r="E72" s="19" t="s">
        <v>159</v>
      </c>
      <c r="F72" s="24" t="s">
        <v>138</v>
      </c>
      <c r="G72" s="24"/>
      <c r="H72" s="54" t="s">
        <v>15</v>
      </c>
      <c r="I72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72" s="52">
        <v>5</v>
      </c>
      <c r="K72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72" s="90">
        <f ca="1">IFERROR(MROUND(10*assessment[[#This Row],[Cyberhaven Score]]/assessment[[#This Row],[Cyberhaven Possible]],0.1),"NA")</f>
        <v>0</v>
      </c>
      <c r="M72" s="67" cm="1">
        <f t="array" aca="1" ref="M7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72" s="67" cm="1">
        <f t="array" ref="N7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72" s="18"/>
      <c r="P72" s="93">
        <f ca="1">IFERROR(MROUND(10*assessment[[#This Row],[Forcepoint Score]]/assessment[[#This Row],[Forcepoint Possible]],0.1),"NA")</f>
        <v>5</v>
      </c>
      <c r="Q72" s="47" cm="1">
        <f t="array" aca="1" ref="Q7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2" s="47" cm="1">
        <f t="array" ref="R7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72" s="40" t="s">
        <v>30</v>
      </c>
      <c r="T72" s="91">
        <f ca="1">IFERROR(MROUND(10*assessment[[#This Row],[Proofpoint Score]]/assessment[[#This Row],[Proofpoint Possible]],0.1),"NA")</f>
        <v>0</v>
      </c>
      <c r="U72" s="47" cm="1">
        <f t="array" aca="1" ref="U7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72" s="47" cm="1">
        <f t="array" ref="V7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72" s="40" t="s">
        <v>30</v>
      </c>
      <c r="X72" s="93">
        <f ca="1">IFERROR(MROUND(10*assessment[[#This Row],[Symantec Score]]/assessment[[#This Row],[Symantec Possible]],0.1),"NA")</f>
        <v>0</v>
      </c>
      <c r="Y72" s="47" cm="1">
        <f t="array" aca="1" ref="Y7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72" s="47" cm="1">
        <f t="array" ref="Z7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72" s="85"/>
    </row>
    <row r="73" spans="2:27" s="2" customFormat="1" ht="42.75" x14ac:dyDescent="0.25">
      <c r="B73" s="43" t="s">
        <v>160</v>
      </c>
      <c r="C73" s="3">
        <f>IF(assessment[[#This Row],[ID]]="","",(LEN(assessment[[#This Row],[ID]])+1)/2)</f>
        <v>3</v>
      </c>
      <c r="D73" s="4" t="s">
        <v>130</v>
      </c>
      <c r="E73" s="4" t="s">
        <v>159</v>
      </c>
      <c r="F73" s="7" t="s">
        <v>161</v>
      </c>
      <c r="G73" s="7"/>
      <c r="H73" s="31" t="s">
        <v>20</v>
      </c>
      <c r="I7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3" s="31" t="s">
        <v>21</v>
      </c>
      <c r="K7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3" s="22" t="s">
        <v>25</v>
      </c>
      <c r="M73" s="22" cm="1">
        <f t="array" aca="1" ref="M7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73" s="22" cm="1">
        <f t="array" ref="N7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3" s="73" t="s">
        <v>147</v>
      </c>
      <c r="P73" s="22" t="s">
        <v>18</v>
      </c>
      <c r="Q73" s="22" cm="1">
        <f t="array" aca="1" ref="Q7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3" s="22" cm="1">
        <f t="array" ref="R7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3" s="73"/>
      <c r="T73" s="22" t="s">
        <v>25</v>
      </c>
      <c r="U73" s="22" cm="1">
        <f t="array" aca="1" ref="U7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73" s="22" cm="1">
        <f t="array" ref="V7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3" s="73"/>
      <c r="X73" s="22" t="s">
        <v>25</v>
      </c>
      <c r="Y73" s="22" cm="1">
        <f t="array" aca="1" ref="Y7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73" s="22" cm="1">
        <f t="array" ref="Z7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3" s="73"/>
    </row>
    <row r="74" spans="2:27" s="2" customFormat="1" ht="42.75" x14ac:dyDescent="0.25">
      <c r="B74" s="43" t="s">
        <v>162</v>
      </c>
      <c r="C74" s="3">
        <f>IF(assessment[[#This Row],[ID]]="","",(LEN(assessment[[#This Row],[ID]])+1)/2)</f>
        <v>3</v>
      </c>
      <c r="D74" s="4" t="s">
        <v>130</v>
      </c>
      <c r="E74" s="4" t="s">
        <v>159</v>
      </c>
      <c r="F74" s="7" t="s">
        <v>163</v>
      </c>
      <c r="G74" s="7"/>
      <c r="H74" s="31" t="s">
        <v>20</v>
      </c>
      <c r="I7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4" s="31" t="s">
        <v>21</v>
      </c>
      <c r="K7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4" s="22" t="s">
        <v>25</v>
      </c>
      <c r="M74" s="22" cm="1">
        <f t="array" aca="1" ref="M7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74" s="22" cm="1">
        <f t="array" ref="N7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4" s="73" t="s">
        <v>147</v>
      </c>
      <c r="P74" s="22" t="s">
        <v>25</v>
      </c>
      <c r="Q74" s="22" cm="1">
        <f t="array" aca="1" ref="Q7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74" s="22" cm="1">
        <f t="array" ref="R7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4" s="73"/>
      <c r="T74" s="22" t="s">
        <v>25</v>
      </c>
      <c r="U74" s="22" cm="1">
        <f t="array" aca="1" ref="U7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74" s="22" cm="1">
        <f t="array" ref="V7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4" s="73"/>
      <c r="X74" s="22" t="s">
        <v>25</v>
      </c>
      <c r="Y74" s="22" cm="1">
        <f t="array" aca="1" ref="Y7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74" s="22" cm="1">
        <f t="array" ref="Z7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4" s="73"/>
    </row>
    <row r="75" spans="2:27" ht="63" x14ac:dyDescent="0.25">
      <c r="B75" s="40">
        <v>4.5</v>
      </c>
      <c r="C75" s="47">
        <f>IF(assessment[[#This Row],[ID]]="","",(LEN(assessment[[#This Row],[ID]])+1)/2)</f>
        <v>2</v>
      </c>
      <c r="D75" s="18" t="s">
        <v>130</v>
      </c>
      <c r="E75" s="19" t="s">
        <v>164</v>
      </c>
      <c r="F75" s="24" t="s">
        <v>165</v>
      </c>
      <c r="G75" s="24"/>
      <c r="H75" s="54" t="s">
        <v>15</v>
      </c>
      <c r="I75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75" s="52">
        <v>5</v>
      </c>
      <c r="K75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75" s="90">
        <f ca="1">IFERROR(MROUND(10*assessment[[#This Row],[Cyberhaven Score]]/assessment[[#This Row],[Cyberhaven Possible]],0.1),"NA")</f>
        <v>10</v>
      </c>
      <c r="M75" s="67" cm="1">
        <f t="array" aca="1" ref="M7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75" s="67" cm="1">
        <f t="array" ref="N7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75" s="18"/>
      <c r="P75" s="93">
        <f ca="1">IFERROR(MROUND(10*assessment[[#This Row],[Forcepoint Score]]/assessment[[#This Row],[Forcepoint Possible]],0.1),"NA")</f>
        <v>10</v>
      </c>
      <c r="Q75" s="47" cm="1">
        <f t="array" aca="1" ref="Q7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75" s="47" cm="1">
        <f t="array" ref="R7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75" s="40" t="s">
        <v>30</v>
      </c>
      <c r="T75" s="91">
        <f ca="1">IFERROR(MROUND(10*assessment[[#This Row],[Proofpoint Score]]/assessment[[#This Row],[Proofpoint Possible]],0.1),"NA")</f>
        <v>10</v>
      </c>
      <c r="U75" s="47" cm="1">
        <f t="array" aca="1" ref="U7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75" s="47" cm="1">
        <f t="array" ref="V7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75" s="40" t="s">
        <v>30</v>
      </c>
      <c r="X75" s="93">
        <f ca="1">IFERROR(MROUND(10*assessment[[#This Row],[Symantec Score]]/assessment[[#This Row],[Symantec Possible]],0.1),"NA")</f>
        <v>10</v>
      </c>
      <c r="Y75" s="47" cm="1">
        <f t="array" aca="1" ref="Y7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75" s="47" cm="1">
        <f t="array" ref="Z7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75" s="85"/>
    </row>
    <row r="76" spans="2:27" s="2" customFormat="1" ht="14.25" x14ac:dyDescent="0.25">
      <c r="B76" s="43" t="s">
        <v>166</v>
      </c>
      <c r="C76" s="3">
        <f>IF(assessment[[#This Row],[ID]]="","",(LEN(assessment[[#This Row],[ID]])+1)/2)</f>
        <v>3</v>
      </c>
      <c r="D76" s="4" t="s">
        <v>130</v>
      </c>
      <c r="E76" s="4" t="s">
        <v>164</v>
      </c>
      <c r="F76" s="7" t="s">
        <v>167</v>
      </c>
      <c r="G76" s="7"/>
      <c r="H76" s="31" t="s">
        <v>20</v>
      </c>
      <c r="I7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6" s="31" t="s">
        <v>21</v>
      </c>
      <c r="K7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6" s="22" t="s">
        <v>18</v>
      </c>
      <c r="M76" s="22" cm="1">
        <f t="array" aca="1" ref="M7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6" s="22" cm="1">
        <f t="array" ref="N7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6" s="73"/>
      <c r="P76" s="22" t="s">
        <v>18</v>
      </c>
      <c r="Q76" s="22" cm="1">
        <f t="array" aca="1" ref="Q7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6" s="22" cm="1">
        <f t="array" ref="R7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6" s="73" t="s">
        <v>477</v>
      </c>
      <c r="T76" s="22" t="s">
        <v>18</v>
      </c>
      <c r="U76" s="22" cm="1">
        <f t="array" aca="1" ref="U7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6" s="22" cm="1">
        <f t="array" ref="V7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6" s="73"/>
      <c r="X76" s="22" t="s">
        <v>18</v>
      </c>
      <c r="Y76" s="22" cm="1">
        <f t="array" aca="1" ref="Y7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6" s="22" cm="1">
        <f t="array" ref="Z7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6" s="73"/>
    </row>
    <row r="77" spans="2:27" s="2" customFormat="1" ht="14.25" x14ac:dyDescent="0.25">
      <c r="B77" s="43" t="s">
        <v>168</v>
      </c>
      <c r="C77" s="3">
        <f>IF(assessment[[#This Row],[ID]]="","",(LEN(assessment[[#This Row],[ID]])+1)/2)</f>
        <v>3</v>
      </c>
      <c r="D77" s="4" t="s">
        <v>130</v>
      </c>
      <c r="E77" s="4" t="s">
        <v>164</v>
      </c>
      <c r="F77" s="7" t="s">
        <v>169</v>
      </c>
      <c r="G77" s="7"/>
      <c r="H77" s="31" t="s">
        <v>20</v>
      </c>
      <c r="I7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7" s="31" t="s">
        <v>21</v>
      </c>
      <c r="K7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7" s="22" t="s">
        <v>18</v>
      </c>
      <c r="M77" s="22" cm="1">
        <f t="array" aca="1" ref="M7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7" s="22" cm="1">
        <f t="array" ref="N7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7" s="73"/>
      <c r="P77" s="22" t="s">
        <v>18</v>
      </c>
      <c r="Q77" s="22" cm="1">
        <f t="array" aca="1" ref="Q7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7" s="22" cm="1">
        <f t="array" ref="R7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7" s="73"/>
      <c r="T77" s="22" t="s">
        <v>18</v>
      </c>
      <c r="U77" s="22" cm="1">
        <f t="array" aca="1" ref="U7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7" s="22" cm="1">
        <f t="array" ref="V7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7" s="73"/>
      <c r="X77" s="22" t="s">
        <v>18</v>
      </c>
      <c r="Y77" s="22" cm="1">
        <f t="array" aca="1" ref="Y7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7" s="22" cm="1">
        <f t="array" ref="Z7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7" s="73"/>
    </row>
    <row r="78" spans="2:27" s="2" customFormat="1" ht="14.25" x14ac:dyDescent="0.25">
      <c r="B78" s="43" t="s">
        <v>170</v>
      </c>
      <c r="C78" s="3">
        <f>IF(assessment[[#This Row],[ID]]="","",(LEN(assessment[[#This Row],[ID]])+1)/2)</f>
        <v>3</v>
      </c>
      <c r="D78" s="4" t="s">
        <v>130</v>
      </c>
      <c r="E78" s="4" t="s">
        <v>164</v>
      </c>
      <c r="F78" s="7" t="s">
        <v>171</v>
      </c>
      <c r="G78" s="7"/>
      <c r="H78" s="31" t="s">
        <v>20</v>
      </c>
      <c r="I7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8" s="31" t="s">
        <v>21</v>
      </c>
      <c r="K7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8" s="22" t="s">
        <v>18</v>
      </c>
      <c r="M78" s="22" cm="1">
        <f t="array" aca="1" ref="M7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8" s="22" cm="1">
        <f t="array" ref="N7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8" s="73"/>
      <c r="P78" s="22" t="s">
        <v>18</v>
      </c>
      <c r="Q78" s="22" cm="1">
        <f t="array" aca="1" ref="Q7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8" s="22" cm="1">
        <f t="array" ref="R7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8" s="73"/>
      <c r="T78" s="22" t="s">
        <v>18</v>
      </c>
      <c r="U78" s="22" cm="1">
        <f t="array" aca="1" ref="U7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8" s="22" cm="1">
        <f t="array" ref="V7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8" s="73"/>
      <c r="X78" s="22" t="s">
        <v>18</v>
      </c>
      <c r="Y78" s="22" cm="1">
        <f t="array" aca="1" ref="Y7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8" s="22" cm="1">
        <f t="array" ref="Z7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8" s="73"/>
    </row>
    <row r="79" spans="2:27" s="2" customFormat="1" ht="14.25" x14ac:dyDescent="0.25">
      <c r="B79" s="43" t="s">
        <v>172</v>
      </c>
      <c r="C79" s="3">
        <f>IF(assessment[[#This Row],[ID]]="","",(LEN(assessment[[#This Row],[ID]])+1)/2)</f>
        <v>3</v>
      </c>
      <c r="D79" s="4" t="s">
        <v>130</v>
      </c>
      <c r="E79" s="4" t="s">
        <v>164</v>
      </c>
      <c r="F79" s="7" t="s">
        <v>173</v>
      </c>
      <c r="G79" s="7"/>
      <c r="H79" s="31" t="s">
        <v>20</v>
      </c>
      <c r="I7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79" s="31" t="s">
        <v>21</v>
      </c>
      <c r="K7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79" s="22" t="s">
        <v>18</v>
      </c>
      <c r="M79" s="22" cm="1">
        <f t="array" aca="1" ref="M7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79" s="22" cm="1">
        <f t="array" ref="N7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79" s="73"/>
      <c r="P79" s="22" t="s">
        <v>18</v>
      </c>
      <c r="Q79" s="22" cm="1">
        <f t="array" aca="1" ref="Q7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79" s="22" cm="1">
        <f t="array" ref="R7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79" s="73"/>
      <c r="T79" s="22" t="s">
        <v>18</v>
      </c>
      <c r="U79" s="22" cm="1">
        <f t="array" aca="1" ref="U7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79" s="22" cm="1">
        <f t="array" ref="V7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79" s="73"/>
      <c r="X79" s="22" t="s">
        <v>18</v>
      </c>
      <c r="Y79" s="22" cm="1">
        <f t="array" aca="1" ref="Y7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79" s="22" cm="1">
        <f t="array" ref="Z7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79" s="73"/>
    </row>
    <row r="80" spans="2:27" s="2" customFormat="1" ht="14.25" x14ac:dyDescent="0.25">
      <c r="B80" s="43" t="s">
        <v>174</v>
      </c>
      <c r="C80" s="3">
        <f>IF(assessment[[#This Row],[ID]]="","",(LEN(assessment[[#This Row],[ID]])+1)/2)</f>
        <v>3</v>
      </c>
      <c r="D80" s="4" t="s">
        <v>130</v>
      </c>
      <c r="E80" s="4" t="s">
        <v>164</v>
      </c>
      <c r="F80" s="7" t="s">
        <v>175</v>
      </c>
      <c r="G80" s="7"/>
      <c r="H80" s="31" t="s">
        <v>20</v>
      </c>
      <c r="I8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80" s="31" t="s">
        <v>21</v>
      </c>
      <c r="K8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80" s="22" t="s">
        <v>18</v>
      </c>
      <c r="M80" s="22" cm="1">
        <f t="array" aca="1" ref="M8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0" s="22" cm="1">
        <f t="array" ref="N8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0" s="73"/>
      <c r="P80" s="22" t="s">
        <v>18</v>
      </c>
      <c r="Q80" s="22" cm="1">
        <f t="array" aca="1" ref="Q8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0" s="22" cm="1">
        <f t="array" ref="R8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0" s="73"/>
      <c r="T80" s="22" t="s">
        <v>18</v>
      </c>
      <c r="U80" s="22" cm="1">
        <f t="array" aca="1" ref="U8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0" s="22" cm="1">
        <f t="array" ref="V8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0" s="73"/>
      <c r="X80" s="22" t="s">
        <v>18</v>
      </c>
      <c r="Y80" s="22" cm="1">
        <f t="array" aca="1" ref="Y8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0" s="22" cm="1">
        <f t="array" ref="Z8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0" s="73"/>
    </row>
    <row r="81" spans="2:27" ht="18.75" x14ac:dyDescent="0.25">
      <c r="B81" s="40">
        <v>4.5999999999999996</v>
      </c>
      <c r="C81" s="47">
        <f>IF(assessment[[#This Row],[ID]]="","",(LEN(assessment[[#This Row],[ID]])+1)/2)</f>
        <v>2</v>
      </c>
      <c r="D81" s="18" t="s">
        <v>130</v>
      </c>
      <c r="E81" s="19" t="s">
        <v>176</v>
      </c>
      <c r="F81" s="24"/>
      <c r="G81" s="24"/>
      <c r="H81" s="54" t="s">
        <v>15</v>
      </c>
      <c r="I81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81" s="52">
        <v>7</v>
      </c>
      <c r="K81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81" s="90">
        <f ca="1">IFERROR(MROUND(10*assessment[[#This Row],[Cyberhaven Score]]/assessment[[#This Row],[Cyberhaven Possible]],0.1),"NA")</f>
        <v>10</v>
      </c>
      <c r="M81" s="67" cm="1">
        <f t="array" aca="1" ref="M8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81" s="67" cm="1">
        <f t="array" ref="N8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81" s="18"/>
      <c r="P81" s="93">
        <f ca="1">IFERROR(MROUND(10*assessment[[#This Row],[Forcepoint Score]]/assessment[[#This Row],[Forcepoint Possible]],0.1),"NA")</f>
        <v>7.5</v>
      </c>
      <c r="Q81" s="47" cm="1">
        <f t="array" aca="1" ref="Q8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2.25</v>
      </c>
      <c r="R81" s="47" cm="1">
        <f t="array" ref="R8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81" s="40" t="s">
        <v>30</v>
      </c>
      <c r="T81" s="91">
        <f ca="1">IFERROR(MROUND(10*assessment[[#This Row],[Proofpoint Score]]/assessment[[#This Row],[Proofpoint Possible]],0.1),"NA")</f>
        <v>7.5</v>
      </c>
      <c r="U81" s="47" cm="1">
        <f t="array" aca="1" ref="U8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2.25</v>
      </c>
      <c r="V81" s="47" cm="1">
        <f t="array" ref="V8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81" s="40" t="s">
        <v>30</v>
      </c>
      <c r="X81" s="93">
        <f ca="1">IFERROR(MROUND(10*assessment[[#This Row],[Symantec Score]]/assessment[[#This Row],[Symantec Possible]],0.1),"NA")</f>
        <v>10</v>
      </c>
      <c r="Y81" s="47" cm="1">
        <f t="array" aca="1" ref="Y8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81" s="47" cm="1">
        <f t="array" ref="Z8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81" s="85"/>
    </row>
    <row r="82" spans="2:27" s="2" customFormat="1" ht="85.5" x14ac:dyDescent="0.25">
      <c r="B82" s="43" t="s">
        <v>177</v>
      </c>
      <c r="C82" s="3">
        <f>IF(assessment[[#This Row],[ID]]="","",(LEN(assessment[[#This Row],[ID]])+1)/2)</f>
        <v>3</v>
      </c>
      <c r="D82" s="4" t="s">
        <v>130</v>
      </c>
      <c r="E82" s="4" t="s">
        <v>176</v>
      </c>
      <c r="F82" s="7" t="s">
        <v>178</v>
      </c>
      <c r="G82" s="7"/>
      <c r="H82" s="31" t="s">
        <v>58</v>
      </c>
      <c r="I8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82" s="31" t="s">
        <v>78</v>
      </c>
      <c r="K8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82" s="77" t="s">
        <v>22</v>
      </c>
      <c r="M82" s="22" cm="1">
        <f t="array" aca="1" ref="M8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82" s="22" cm="1">
        <f t="array" ref="N8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82" s="73"/>
      <c r="P82" s="22" t="s">
        <v>405</v>
      </c>
      <c r="Q82" s="22" cm="1">
        <f t="array" aca="1" ref="Q8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2.25</v>
      </c>
      <c r="R82" s="22" cm="1">
        <f t="array" ref="R8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82" s="73" t="s">
        <v>476</v>
      </c>
      <c r="T82" s="22" t="s">
        <v>405</v>
      </c>
      <c r="U82" s="22" cm="1">
        <f t="array" aca="1" ref="U8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2.25</v>
      </c>
      <c r="V82" s="22" cm="1">
        <f t="array" ref="V8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82" s="73" t="s">
        <v>521</v>
      </c>
      <c r="X82" s="22" t="s">
        <v>22</v>
      </c>
      <c r="Y82" s="22" cm="1">
        <f t="array" aca="1" ref="Y8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82" s="22" cm="1">
        <f t="array" ref="Z8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82" s="73"/>
    </row>
    <row r="83" spans="2:27" ht="28.5" x14ac:dyDescent="0.25">
      <c r="B83" s="42">
        <v>5</v>
      </c>
      <c r="C83" s="46">
        <f>IF(assessment[[#This Row],[ID]]="","",(LEN(assessment[[#This Row],[ID]])+1)/2)</f>
        <v>1</v>
      </c>
      <c r="D83" s="11" t="s">
        <v>179</v>
      </c>
      <c r="E83" s="11"/>
      <c r="F83" s="27"/>
      <c r="G83" s="27"/>
      <c r="H83" s="96" t="s">
        <v>15</v>
      </c>
      <c r="I83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83" s="58">
        <v>10</v>
      </c>
      <c r="K83" s="5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83" s="87">
        <f ca="1">IFERROR(MROUND(10*assessment[[#This Row],[Cyberhaven Score]]/assessment[[#This Row],[Cyberhaven Possible]],0.1),"NA")</f>
        <v>9.7000000000000011</v>
      </c>
      <c r="M83" s="65" cm="1">
        <f t="array" aca="1" ref="M8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38.679999999999993</v>
      </c>
      <c r="N83" s="65" cm="1">
        <f t="array" ref="N8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40</v>
      </c>
      <c r="O83" s="71"/>
      <c r="P83" s="65">
        <f ca="1">IFERROR(MROUND(10*assessment[[#This Row],[Forcepoint Score]]/assessment[[#This Row],[Forcepoint Possible]],0.1),"NA")</f>
        <v>9.8000000000000007</v>
      </c>
      <c r="Q83" s="82" cm="1">
        <f t="array" aca="1" ref="Q8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39.379999999999995</v>
      </c>
      <c r="R83" s="82" cm="1">
        <f t="array" ref="R8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40</v>
      </c>
      <c r="S83" s="83" t="s">
        <v>30</v>
      </c>
      <c r="T83" s="87">
        <f ca="1">IFERROR(MROUND(10*assessment[[#This Row],[Proofpoint Score]]/assessment[[#This Row],[Proofpoint Possible]],0.1),"NA")</f>
        <v>9.8000000000000007</v>
      </c>
      <c r="U83" s="82" cm="1">
        <f t="array" aca="1" ref="U8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39</v>
      </c>
      <c r="V83" s="82" cm="1">
        <f t="array" ref="V8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40</v>
      </c>
      <c r="W83" s="83" t="s">
        <v>30</v>
      </c>
      <c r="X83" s="65">
        <f ca="1">IFERROR(MROUND(10*assessment[[#This Row],[Symantec Score]]/assessment[[#This Row],[Symantec Possible]],0.1),"NA")</f>
        <v>9.8000000000000007</v>
      </c>
      <c r="Y83" s="82" cm="1">
        <f t="array" aca="1" ref="Y8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39</v>
      </c>
      <c r="Z83" s="82" cm="1">
        <f t="array" ref="Z8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40</v>
      </c>
      <c r="AA83" s="83"/>
    </row>
    <row r="84" spans="2:27" ht="18.75" x14ac:dyDescent="0.25">
      <c r="B84" s="40">
        <v>5.0999999999999996</v>
      </c>
      <c r="C84" s="47">
        <f>IF(assessment[[#This Row],[ID]]="","",(LEN(assessment[[#This Row],[ID]])+1)/2)</f>
        <v>2</v>
      </c>
      <c r="D84" s="18" t="s">
        <v>179</v>
      </c>
      <c r="E84" s="19" t="s">
        <v>180</v>
      </c>
      <c r="F84" s="24" t="s">
        <v>181</v>
      </c>
      <c r="G84" s="24"/>
      <c r="H84" s="54" t="s">
        <v>15</v>
      </c>
      <c r="I84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84" s="52">
        <v>10</v>
      </c>
      <c r="K84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84" s="90">
        <f ca="1">IFERROR(MROUND(10*assessment[[#This Row],[Cyberhaven Score]]/assessment[[#This Row],[Cyberhaven Possible]],0.1),"NA")</f>
        <v>10</v>
      </c>
      <c r="M84" s="67" cm="1">
        <f t="array" aca="1" ref="M8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19</v>
      </c>
      <c r="N84" s="67" cm="1">
        <f t="array" ref="N8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19</v>
      </c>
      <c r="O84" s="18"/>
      <c r="P84" s="93">
        <f ca="1">IFERROR(MROUND(10*assessment[[#This Row],[Forcepoint Score]]/assessment[[#This Row],[Forcepoint Possible]],0.1),"NA")</f>
        <v>9.7000000000000011</v>
      </c>
      <c r="Q84" s="47" cm="1">
        <f t="array" aca="1" ref="Q8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18.5</v>
      </c>
      <c r="R84" s="47" cm="1">
        <f t="array" ref="R8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19</v>
      </c>
      <c r="S84" s="40" t="s">
        <v>30</v>
      </c>
      <c r="T84" s="91">
        <f ca="1">IFERROR(MROUND(10*assessment[[#This Row],[Proofpoint Score]]/assessment[[#This Row],[Proofpoint Possible]],0.1),"NA")</f>
        <v>9.5</v>
      </c>
      <c r="U84" s="47" cm="1">
        <f t="array" aca="1" ref="U8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18</v>
      </c>
      <c r="V84" s="47" cm="1">
        <f t="array" ref="V8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19</v>
      </c>
      <c r="W84" s="40" t="s">
        <v>30</v>
      </c>
      <c r="X84" s="93">
        <f ca="1">IFERROR(MROUND(10*assessment[[#This Row],[Symantec Score]]/assessment[[#This Row],[Symantec Possible]],0.1),"NA")</f>
        <v>9.5</v>
      </c>
      <c r="Y84" s="47" cm="1">
        <f t="array" aca="1" ref="Y8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18</v>
      </c>
      <c r="Z84" s="47" cm="1">
        <f t="array" ref="Z8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19</v>
      </c>
      <c r="AA84" s="85"/>
    </row>
    <row r="85" spans="2:27" s="2" customFormat="1" ht="71.25" x14ac:dyDescent="0.25">
      <c r="B85" s="43" t="s">
        <v>182</v>
      </c>
      <c r="C85" s="3">
        <f>IF(assessment[[#This Row],[ID]]="","",(LEN(assessment[[#This Row],[ID]])+1)/2)</f>
        <v>3</v>
      </c>
      <c r="D85" s="4" t="s">
        <v>179</v>
      </c>
      <c r="E85" s="4" t="s">
        <v>180</v>
      </c>
      <c r="F85" s="7" t="s">
        <v>183</v>
      </c>
      <c r="G85" s="7"/>
      <c r="H85" s="31" t="s">
        <v>184</v>
      </c>
      <c r="I8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85" s="31" t="s">
        <v>21</v>
      </c>
      <c r="K8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85" s="22" t="s">
        <v>185</v>
      </c>
      <c r="M85" s="22" cm="1">
        <f t="array" aca="1" ref="M8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5" s="22" cm="1">
        <f t="array" ref="N8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5" s="73" t="s">
        <v>186</v>
      </c>
      <c r="P85" s="22" t="s">
        <v>185</v>
      </c>
      <c r="Q85" s="22" cm="1">
        <f t="array" aca="1" ref="Q8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5" s="22" cm="1">
        <f t="array" ref="R8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5" s="73" t="s">
        <v>451</v>
      </c>
      <c r="T85" s="22" t="s">
        <v>185</v>
      </c>
      <c r="U85" s="22" cm="1">
        <f t="array" aca="1" ref="U8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5" s="22" cm="1">
        <f t="array" ref="V8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5" s="73"/>
      <c r="X85" s="22" t="s">
        <v>185</v>
      </c>
      <c r="Y85" s="22" cm="1">
        <f t="array" aca="1" ref="Y8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5" s="22" cm="1">
        <f t="array" ref="Z8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5" s="73"/>
    </row>
    <row r="86" spans="2:27" s="2" customFormat="1" ht="28.5" x14ac:dyDescent="0.25">
      <c r="B86" s="43" t="s">
        <v>187</v>
      </c>
      <c r="C86" s="3">
        <f>IF(assessment[[#This Row],[ID]]="","",(LEN(assessment[[#This Row],[ID]])+1)/2)</f>
        <v>3</v>
      </c>
      <c r="D86" s="4" t="s">
        <v>179</v>
      </c>
      <c r="E86" s="4" t="s">
        <v>180</v>
      </c>
      <c r="F86" s="7" t="s">
        <v>188</v>
      </c>
      <c r="G86" s="7"/>
      <c r="H86" s="31" t="s">
        <v>184</v>
      </c>
      <c r="I8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86" s="31" t="s">
        <v>21</v>
      </c>
      <c r="K8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86" s="22" t="s">
        <v>185</v>
      </c>
      <c r="M86" s="22" cm="1">
        <f t="array" aca="1" ref="M8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6" s="22" cm="1">
        <f t="array" ref="N8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6" s="73"/>
      <c r="P86" s="22" t="s">
        <v>185</v>
      </c>
      <c r="Q86" s="22" cm="1">
        <f t="array" aca="1" ref="Q8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6" s="22" cm="1">
        <f t="array" ref="R8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6" s="73" t="s">
        <v>450</v>
      </c>
      <c r="T86" s="22" t="s">
        <v>185</v>
      </c>
      <c r="U86" s="22" cm="1">
        <f t="array" aca="1" ref="U8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6" s="22" cm="1">
        <f t="array" ref="V8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6" s="73"/>
      <c r="X86" s="22" t="s">
        <v>185</v>
      </c>
      <c r="Y86" s="22" cm="1">
        <f t="array" aca="1" ref="Y8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6" s="22" cm="1">
        <f t="array" ref="Z8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6" s="73"/>
    </row>
    <row r="87" spans="2:27" s="2" customFormat="1" ht="14.1" customHeight="1" x14ac:dyDescent="0.25">
      <c r="B87" s="43" t="s">
        <v>189</v>
      </c>
      <c r="C87" s="3">
        <f>IF(assessment[[#This Row],[ID]]="","",(LEN(assessment[[#This Row],[ID]])+1)/2)</f>
        <v>3</v>
      </c>
      <c r="D87" s="4" t="s">
        <v>179</v>
      </c>
      <c r="E87" s="4" t="s">
        <v>180</v>
      </c>
      <c r="F87" s="7" t="s">
        <v>190</v>
      </c>
      <c r="G87" s="7"/>
      <c r="H87" s="31" t="s">
        <v>184</v>
      </c>
      <c r="I8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87" s="31" t="s">
        <v>21</v>
      </c>
      <c r="K8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87" s="22" t="s">
        <v>185</v>
      </c>
      <c r="M87" s="22" cm="1">
        <f t="array" aca="1" ref="M8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7" s="22" cm="1">
        <f t="array" ref="N8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7" s="73"/>
      <c r="P87" s="22" t="s">
        <v>185</v>
      </c>
      <c r="Q87" s="22" cm="1">
        <f t="array" aca="1" ref="Q8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7" s="22" cm="1">
        <f t="array" ref="R8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7" s="73" t="s">
        <v>451</v>
      </c>
      <c r="T87" s="22" t="s">
        <v>185</v>
      </c>
      <c r="U87" s="22" cm="1">
        <f t="array" aca="1" ref="U8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7" s="22" cm="1">
        <f t="array" ref="V8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7" s="73" t="s">
        <v>499</v>
      </c>
      <c r="X87" s="22" t="s">
        <v>185</v>
      </c>
      <c r="Y87" s="22" cm="1">
        <f t="array" aca="1" ref="Y8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7" s="22" cm="1">
        <f t="array" ref="Z8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7" s="73"/>
    </row>
    <row r="88" spans="2:27" s="2" customFormat="1" ht="14.1" customHeight="1" x14ac:dyDescent="0.25">
      <c r="B88" s="43" t="s">
        <v>191</v>
      </c>
      <c r="C88" s="3">
        <f>IF(assessment[[#This Row],[ID]]="","",(LEN(assessment[[#This Row],[ID]])+1)/2)</f>
        <v>3</v>
      </c>
      <c r="D88" s="4" t="s">
        <v>179</v>
      </c>
      <c r="E88" s="4" t="s">
        <v>180</v>
      </c>
      <c r="F88" s="7" t="s">
        <v>192</v>
      </c>
      <c r="G88" s="7"/>
      <c r="H88" s="31" t="s">
        <v>184</v>
      </c>
      <c r="I8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88" s="31" t="s">
        <v>21</v>
      </c>
      <c r="K8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88" s="22" t="s">
        <v>185</v>
      </c>
      <c r="M88" s="22" cm="1">
        <f t="array" aca="1" ref="M8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8" s="22" cm="1">
        <f t="array" ref="N8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8" s="73"/>
      <c r="P88" s="22" t="s">
        <v>185</v>
      </c>
      <c r="Q88" s="22" cm="1">
        <f t="array" aca="1" ref="Q8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8" s="22" cm="1">
        <f t="array" ref="R8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8" s="73" t="s">
        <v>485</v>
      </c>
      <c r="T88" s="22" t="s">
        <v>185</v>
      </c>
      <c r="U88" s="22" cm="1">
        <f t="array" aca="1" ref="U8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8" s="22" cm="1">
        <f t="array" ref="V8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8" s="73"/>
      <c r="X88" s="22" t="s">
        <v>185</v>
      </c>
      <c r="Y88" s="22" cm="1">
        <f t="array" aca="1" ref="Y8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8" s="22" cm="1">
        <f t="array" ref="Z8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8" s="73"/>
    </row>
    <row r="89" spans="2:27" s="2" customFormat="1" ht="14.1" customHeight="1" x14ac:dyDescent="0.25">
      <c r="B89" s="43" t="s">
        <v>193</v>
      </c>
      <c r="C89" s="3">
        <f>IF(assessment[[#This Row],[ID]]="","",(LEN(assessment[[#This Row],[ID]])+1)/2)</f>
        <v>3</v>
      </c>
      <c r="D89" s="4" t="s">
        <v>179</v>
      </c>
      <c r="E89" s="4" t="s">
        <v>180</v>
      </c>
      <c r="F89" s="7" t="s">
        <v>194</v>
      </c>
      <c r="G89" s="7"/>
      <c r="H89" s="31" t="s">
        <v>184</v>
      </c>
      <c r="I8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89" s="31" t="s">
        <v>21</v>
      </c>
      <c r="K8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89" s="22" t="s">
        <v>185</v>
      </c>
      <c r="M89" s="22" cm="1">
        <f t="array" aca="1" ref="M8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89" s="22" cm="1">
        <f t="array" ref="N8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89" s="73"/>
      <c r="P89" s="22" t="s">
        <v>185</v>
      </c>
      <c r="Q89" s="22" cm="1">
        <f t="array" aca="1" ref="Q8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89" s="22" cm="1">
        <f t="array" ref="R8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89" s="73" t="s">
        <v>451</v>
      </c>
      <c r="T89" s="22" t="s">
        <v>185</v>
      </c>
      <c r="U89" s="22" cm="1">
        <f t="array" aca="1" ref="U8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89" s="22" cm="1">
        <f t="array" ref="V8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89" s="73"/>
      <c r="X89" s="22" t="s">
        <v>185</v>
      </c>
      <c r="Y89" s="22" cm="1">
        <f t="array" aca="1" ref="Y8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89" s="22" cm="1">
        <f t="array" ref="Z8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89" s="73"/>
    </row>
    <row r="90" spans="2:27" s="2" customFormat="1" ht="14.1" customHeight="1" x14ac:dyDescent="0.25">
      <c r="B90" s="43" t="s">
        <v>195</v>
      </c>
      <c r="C90" s="3">
        <f>IF(assessment[[#This Row],[ID]]="","",(LEN(assessment[[#This Row],[ID]])+1)/2)</f>
        <v>3</v>
      </c>
      <c r="D90" s="4" t="s">
        <v>179</v>
      </c>
      <c r="E90" s="4" t="s">
        <v>180</v>
      </c>
      <c r="F90" s="7" t="s">
        <v>196</v>
      </c>
      <c r="G90" s="7"/>
      <c r="H90" s="31" t="s">
        <v>184</v>
      </c>
      <c r="I9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0" s="31" t="s">
        <v>21</v>
      </c>
      <c r="K9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0" s="22" t="s">
        <v>185</v>
      </c>
      <c r="M90" s="22" cm="1">
        <f t="array" aca="1" ref="M9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0" s="22" cm="1">
        <f t="array" ref="N9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0" s="73"/>
      <c r="P90" s="22" t="s">
        <v>185</v>
      </c>
      <c r="Q90" s="22" cm="1">
        <f t="array" aca="1" ref="Q9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0" s="22" cm="1">
        <f t="array" ref="R9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0" s="73" t="s">
        <v>451</v>
      </c>
      <c r="T90" s="22" t="s">
        <v>185</v>
      </c>
      <c r="U90" s="22" cm="1">
        <f t="array" aca="1" ref="U9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0" s="22" cm="1">
        <f t="array" ref="V9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0" s="73"/>
      <c r="X90" s="22" t="s">
        <v>185</v>
      </c>
      <c r="Y90" s="22" cm="1">
        <f t="array" aca="1" ref="Y9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0" s="22" cm="1">
        <f t="array" ref="Z9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0" s="73"/>
    </row>
    <row r="91" spans="2:27" s="2" customFormat="1" ht="14.1" customHeight="1" x14ac:dyDescent="0.25">
      <c r="B91" s="43" t="s">
        <v>197</v>
      </c>
      <c r="C91" s="3">
        <f>IF(assessment[[#This Row],[ID]]="","",(LEN(assessment[[#This Row],[ID]])+1)/2)</f>
        <v>3</v>
      </c>
      <c r="D91" s="4" t="s">
        <v>179</v>
      </c>
      <c r="E91" s="4" t="s">
        <v>180</v>
      </c>
      <c r="F91" s="7" t="s">
        <v>198</v>
      </c>
      <c r="G91" s="7"/>
      <c r="H91" s="31" t="s">
        <v>184</v>
      </c>
      <c r="I9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1" s="31" t="s">
        <v>21</v>
      </c>
      <c r="K9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1" s="22" t="s">
        <v>185</v>
      </c>
      <c r="M91" s="22" cm="1">
        <f t="array" aca="1" ref="M9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1" s="22" cm="1">
        <f t="array" ref="N9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1" s="73"/>
      <c r="P91" s="22" t="s">
        <v>185</v>
      </c>
      <c r="Q91" s="22" cm="1">
        <f t="array" aca="1" ref="Q9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1" s="22" cm="1">
        <f t="array" ref="R9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1" s="73" t="s">
        <v>451</v>
      </c>
      <c r="T91" s="22" t="s">
        <v>185</v>
      </c>
      <c r="U91" s="22" cm="1">
        <f t="array" aca="1" ref="U9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1" s="22" cm="1">
        <f t="array" ref="V9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1" s="73"/>
      <c r="X91" s="22" t="s">
        <v>185</v>
      </c>
      <c r="Y91" s="22" cm="1">
        <f t="array" aca="1" ref="Y9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1" s="22" cm="1">
        <f t="array" ref="Z9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1" s="84" t="s">
        <v>561</v>
      </c>
    </row>
    <row r="92" spans="2:27" s="2" customFormat="1" ht="14.1" customHeight="1" x14ac:dyDescent="0.25">
      <c r="B92" s="43" t="s">
        <v>199</v>
      </c>
      <c r="C92" s="3">
        <f>IF(assessment[[#This Row],[ID]]="","",(LEN(assessment[[#This Row],[ID]])+1)/2)</f>
        <v>3</v>
      </c>
      <c r="D92" s="4" t="s">
        <v>179</v>
      </c>
      <c r="E92" s="4" t="s">
        <v>180</v>
      </c>
      <c r="F92" s="7" t="s">
        <v>200</v>
      </c>
      <c r="G92" s="7"/>
      <c r="H92" s="31" t="s">
        <v>184</v>
      </c>
      <c r="I9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2" s="31" t="s">
        <v>21</v>
      </c>
      <c r="K9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2" s="22" t="s">
        <v>185</v>
      </c>
      <c r="M92" s="22" cm="1">
        <f t="array" aca="1" ref="M9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2" s="22" cm="1">
        <f t="array" ref="N9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2" s="73"/>
      <c r="P92" s="22" t="s">
        <v>185</v>
      </c>
      <c r="Q92" s="22" cm="1">
        <f t="array" aca="1" ref="Q9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2" s="22" cm="1">
        <f t="array" ref="R9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2" s="73" t="s">
        <v>451</v>
      </c>
      <c r="T92" s="22" t="s">
        <v>185</v>
      </c>
      <c r="U92" s="22" cm="1">
        <f t="array" aca="1" ref="U9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2" s="22" cm="1">
        <f t="array" ref="V9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2" s="73"/>
      <c r="X92" s="22" t="s">
        <v>185</v>
      </c>
      <c r="Y92" s="22" cm="1">
        <f t="array" aca="1" ref="Y9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2" s="22" cm="1">
        <f t="array" ref="Z9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2" s="73"/>
    </row>
    <row r="93" spans="2:27" s="2" customFormat="1" ht="14.1" customHeight="1" x14ac:dyDescent="0.25">
      <c r="B93" s="43" t="s">
        <v>201</v>
      </c>
      <c r="C93" s="3">
        <f>IF(assessment[[#This Row],[ID]]="","",(LEN(assessment[[#This Row],[ID]])+1)/2)</f>
        <v>3</v>
      </c>
      <c r="D93" s="4" t="s">
        <v>179</v>
      </c>
      <c r="E93" s="4" t="s">
        <v>180</v>
      </c>
      <c r="F93" s="7" t="s">
        <v>202</v>
      </c>
      <c r="G93" s="7"/>
      <c r="H93" s="31" t="s">
        <v>184</v>
      </c>
      <c r="I9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3" s="31" t="s">
        <v>21</v>
      </c>
      <c r="K9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3" s="22" t="s">
        <v>185</v>
      </c>
      <c r="M93" s="22" cm="1">
        <f t="array" aca="1" ref="M9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3" s="22" cm="1">
        <f t="array" ref="N9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3" s="73"/>
      <c r="P93" s="22" t="s">
        <v>185</v>
      </c>
      <c r="Q93" s="22" cm="1">
        <f t="array" aca="1" ref="Q9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3" s="22" cm="1">
        <f t="array" ref="R9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3" s="73" t="s">
        <v>451</v>
      </c>
      <c r="T93" s="22" t="s">
        <v>185</v>
      </c>
      <c r="U93" s="22" cm="1">
        <f t="array" aca="1" ref="U9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3" s="22" cm="1">
        <f t="array" ref="V9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3" s="73"/>
      <c r="X93" s="22" t="s">
        <v>185</v>
      </c>
      <c r="Y93" s="22" cm="1">
        <f t="array" aca="1" ref="Y9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3" s="22" cm="1">
        <f t="array" ref="Z9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3" s="73"/>
    </row>
    <row r="94" spans="2:27" s="2" customFormat="1" ht="14.1" customHeight="1" x14ac:dyDescent="0.25">
      <c r="B94" s="43" t="s">
        <v>203</v>
      </c>
      <c r="C94" s="3">
        <f>IF(assessment[[#This Row],[ID]]="","",(LEN(assessment[[#This Row],[ID]])+1)/2)</f>
        <v>3</v>
      </c>
      <c r="D94" s="4" t="s">
        <v>179</v>
      </c>
      <c r="E94" s="4" t="s">
        <v>180</v>
      </c>
      <c r="F94" s="7" t="s">
        <v>204</v>
      </c>
      <c r="G94" s="7"/>
      <c r="H94" s="31" t="s">
        <v>184</v>
      </c>
      <c r="I9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4" s="31" t="s">
        <v>21</v>
      </c>
      <c r="K9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4" s="22" t="s">
        <v>185</v>
      </c>
      <c r="M94" s="22" cm="1">
        <f t="array" aca="1" ref="M9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4" s="22" cm="1">
        <f t="array" ref="N9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4" s="73"/>
      <c r="P94" s="22" t="s">
        <v>185</v>
      </c>
      <c r="Q94" s="22" cm="1">
        <f t="array" aca="1" ref="Q9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4" s="22" cm="1">
        <f t="array" ref="R9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4" s="73" t="s">
        <v>451</v>
      </c>
      <c r="T94" s="22" t="s">
        <v>185</v>
      </c>
      <c r="U94" s="22" cm="1">
        <f t="array" aca="1" ref="U9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4" s="22" cm="1">
        <f t="array" ref="V9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4" s="73"/>
      <c r="X94" s="22" t="s">
        <v>185</v>
      </c>
      <c r="Y94" s="22" cm="1">
        <f t="array" aca="1" ref="Y9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4" s="22" cm="1">
        <f t="array" ref="Z9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4" s="73"/>
    </row>
    <row r="95" spans="2:27" s="2" customFormat="1" ht="14.1" customHeight="1" x14ac:dyDescent="0.25">
      <c r="B95" s="43" t="s">
        <v>205</v>
      </c>
      <c r="C95" s="3">
        <f>IF(assessment[[#This Row],[ID]]="","",(LEN(assessment[[#This Row],[ID]])+1)/2)</f>
        <v>3</v>
      </c>
      <c r="D95" s="4" t="s">
        <v>179</v>
      </c>
      <c r="E95" s="4" t="s">
        <v>180</v>
      </c>
      <c r="F95" s="7" t="s">
        <v>206</v>
      </c>
      <c r="G95" s="7"/>
      <c r="H95" s="31" t="s">
        <v>184</v>
      </c>
      <c r="I9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5" s="31" t="s">
        <v>21</v>
      </c>
      <c r="K9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5" s="22" t="s">
        <v>185</v>
      </c>
      <c r="M95" s="22" cm="1">
        <f t="array" aca="1" ref="M9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5" s="22" cm="1">
        <f t="array" ref="N9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5" s="73"/>
      <c r="P95" s="22" t="s">
        <v>185</v>
      </c>
      <c r="Q95" s="22" cm="1">
        <f t="array" aca="1" ref="Q9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5" s="22" cm="1">
        <f t="array" ref="R9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5" s="73" t="s">
        <v>451</v>
      </c>
      <c r="T95" s="22" t="s">
        <v>185</v>
      </c>
      <c r="U95" s="22" cm="1">
        <f t="array" aca="1" ref="U9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5" s="22" cm="1">
        <f t="array" ref="V9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5" s="73"/>
      <c r="X95" s="22" t="s">
        <v>185</v>
      </c>
      <c r="Y95" s="22" cm="1">
        <f t="array" aca="1" ref="Y9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5" s="22" cm="1">
        <f t="array" ref="Z9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5" s="73"/>
    </row>
    <row r="96" spans="2:27" s="2" customFormat="1" ht="14.1" customHeight="1" x14ac:dyDescent="0.25">
      <c r="B96" s="43" t="s">
        <v>207</v>
      </c>
      <c r="C96" s="3">
        <f>IF(assessment[[#This Row],[ID]]="","",(LEN(assessment[[#This Row],[ID]])+1)/2)</f>
        <v>3</v>
      </c>
      <c r="D96" s="4" t="s">
        <v>179</v>
      </c>
      <c r="E96" s="4" t="s">
        <v>180</v>
      </c>
      <c r="F96" s="7" t="s">
        <v>208</v>
      </c>
      <c r="G96" s="7"/>
      <c r="H96" s="31" t="s">
        <v>184</v>
      </c>
      <c r="I9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6" s="31" t="s">
        <v>21</v>
      </c>
      <c r="K9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6" s="22" t="s">
        <v>185</v>
      </c>
      <c r="M96" s="22" cm="1">
        <f t="array" aca="1" ref="M9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6" s="22" cm="1">
        <f t="array" ref="N9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6" s="73"/>
      <c r="P96" s="22" t="s">
        <v>185</v>
      </c>
      <c r="Q96" s="22" cm="1">
        <f t="array" aca="1" ref="Q9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6" s="22" cm="1">
        <f t="array" ref="R9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6" s="73" t="s">
        <v>451</v>
      </c>
      <c r="T96" s="22" t="s">
        <v>185</v>
      </c>
      <c r="U96" s="22" cm="1">
        <f t="array" aca="1" ref="U9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6" s="22" cm="1">
        <f t="array" ref="V9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6" s="73"/>
      <c r="X96" s="22" t="s">
        <v>185</v>
      </c>
      <c r="Y96" s="22" cm="1">
        <f t="array" aca="1" ref="Y9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6" s="22" cm="1">
        <f t="array" ref="Z9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6" s="73"/>
    </row>
    <row r="97" spans="2:27" s="2" customFormat="1" ht="14.1" customHeight="1" x14ac:dyDescent="0.25">
      <c r="B97" s="43" t="s">
        <v>209</v>
      </c>
      <c r="C97" s="3">
        <f>IF(assessment[[#This Row],[ID]]="","",(LEN(assessment[[#This Row],[ID]])+1)/2)</f>
        <v>3</v>
      </c>
      <c r="D97" s="4" t="s">
        <v>179</v>
      </c>
      <c r="E97" s="4" t="s">
        <v>180</v>
      </c>
      <c r="F97" s="7" t="s">
        <v>210</v>
      </c>
      <c r="G97" s="7"/>
      <c r="H97" s="31" t="s">
        <v>184</v>
      </c>
      <c r="I9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7" s="31" t="s">
        <v>21</v>
      </c>
      <c r="K9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7" s="22" t="s">
        <v>185</v>
      </c>
      <c r="M97" s="22" cm="1">
        <f t="array" aca="1" ref="M9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7" s="22" cm="1">
        <f t="array" ref="N9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7" s="73"/>
      <c r="P97" s="22" t="s">
        <v>185</v>
      </c>
      <c r="Q97" s="22" cm="1">
        <f t="array" aca="1" ref="Q9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7" s="22" cm="1">
        <f t="array" ref="R9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7" s="73" t="s">
        <v>451</v>
      </c>
      <c r="T97" s="22" t="s">
        <v>185</v>
      </c>
      <c r="U97" s="22" cm="1">
        <f t="array" aca="1" ref="U9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7" s="22" cm="1">
        <f t="array" ref="V9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7" s="73"/>
      <c r="X97" s="22" t="s">
        <v>185</v>
      </c>
      <c r="Y97" s="22" cm="1">
        <f t="array" aca="1" ref="Y9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7" s="22" cm="1">
        <f t="array" ref="Z9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7" s="73"/>
    </row>
    <row r="98" spans="2:27" s="2" customFormat="1" ht="14.1" customHeight="1" x14ac:dyDescent="0.25">
      <c r="B98" s="43" t="s">
        <v>211</v>
      </c>
      <c r="C98" s="3">
        <f>IF(assessment[[#This Row],[ID]]="","",(LEN(assessment[[#This Row],[ID]])+1)/2)</f>
        <v>3</v>
      </c>
      <c r="D98" s="4" t="s">
        <v>179</v>
      </c>
      <c r="E98" s="4" t="s">
        <v>180</v>
      </c>
      <c r="F98" s="7" t="s">
        <v>212</v>
      </c>
      <c r="G98" s="7"/>
      <c r="H98" s="31" t="s">
        <v>184</v>
      </c>
      <c r="I9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8" s="31" t="s">
        <v>21</v>
      </c>
      <c r="K9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8" s="22" t="s">
        <v>185</v>
      </c>
      <c r="M98" s="22" cm="1">
        <f t="array" aca="1" ref="M9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8" s="22" cm="1">
        <f t="array" ref="N9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8" s="73"/>
      <c r="P98" s="22" t="s">
        <v>185</v>
      </c>
      <c r="Q98" s="22" cm="1">
        <f t="array" aca="1" ref="Q9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8" s="22" cm="1">
        <f t="array" ref="R9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8" s="73" t="s">
        <v>451</v>
      </c>
      <c r="T98" s="22" t="s">
        <v>185</v>
      </c>
      <c r="U98" s="22" cm="1">
        <f t="array" aca="1" ref="U9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8" s="22" cm="1">
        <f t="array" ref="V9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8" s="73"/>
      <c r="X98" s="22" t="s">
        <v>185</v>
      </c>
      <c r="Y98" s="22" cm="1">
        <f t="array" aca="1" ref="Y9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8" s="22" cm="1">
        <f t="array" ref="Z9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8" s="73"/>
    </row>
    <row r="99" spans="2:27" s="2" customFormat="1" ht="14.1" customHeight="1" x14ac:dyDescent="0.25">
      <c r="B99" s="43" t="s">
        <v>213</v>
      </c>
      <c r="C99" s="3">
        <f>IF(assessment[[#This Row],[ID]]="","",(LEN(assessment[[#This Row],[ID]])+1)/2)</f>
        <v>3</v>
      </c>
      <c r="D99" s="4" t="s">
        <v>179</v>
      </c>
      <c r="E99" s="4" t="s">
        <v>180</v>
      </c>
      <c r="F99" s="7" t="s">
        <v>214</v>
      </c>
      <c r="G99" s="7"/>
      <c r="H99" s="31" t="s">
        <v>184</v>
      </c>
      <c r="I9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99" s="31" t="s">
        <v>21</v>
      </c>
      <c r="K9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99" s="22" t="s">
        <v>185</v>
      </c>
      <c r="M99" s="22" cm="1">
        <f t="array" aca="1" ref="M9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99" s="22" cm="1">
        <f t="array" ref="N9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99" s="73"/>
      <c r="P99" s="22" t="s">
        <v>185</v>
      </c>
      <c r="Q99" s="22" cm="1">
        <f t="array" aca="1" ref="Q9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99" s="22" cm="1">
        <f t="array" ref="R9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99" s="73" t="s">
        <v>451</v>
      </c>
      <c r="T99" s="22" t="s">
        <v>185</v>
      </c>
      <c r="U99" s="22" cm="1">
        <f t="array" aca="1" ref="U9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99" s="22" cm="1">
        <f t="array" ref="V9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99" s="73"/>
      <c r="X99" s="22" t="s">
        <v>185</v>
      </c>
      <c r="Y99" s="22" cm="1">
        <f t="array" aca="1" ref="Y9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99" s="22" cm="1">
        <f t="array" ref="Z9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99" s="73"/>
    </row>
    <row r="100" spans="2:27" s="2" customFormat="1" ht="14.1" customHeight="1" x14ac:dyDescent="0.25">
      <c r="B100" s="43" t="s">
        <v>215</v>
      </c>
      <c r="C100" s="3">
        <f>IF(assessment[[#This Row],[ID]]="","",(LEN(assessment[[#This Row],[ID]])+1)/2)</f>
        <v>3</v>
      </c>
      <c r="D100" s="4" t="s">
        <v>179</v>
      </c>
      <c r="E100" s="5" t="s">
        <v>180</v>
      </c>
      <c r="F100" s="25" t="s">
        <v>216</v>
      </c>
      <c r="G100" s="7"/>
      <c r="H100" s="31" t="s">
        <v>184</v>
      </c>
      <c r="I10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0" s="31" t="s">
        <v>21</v>
      </c>
      <c r="K10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0" s="22" t="s">
        <v>185</v>
      </c>
      <c r="M100" s="22" cm="1">
        <f t="array" aca="1" ref="M10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0" s="22" cm="1">
        <f t="array" ref="N10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0" s="73"/>
      <c r="P100" s="22" t="s">
        <v>185</v>
      </c>
      <c r="Q100" s="22" cm="1">
        <f t="array" aca="1" ref="Q10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0" s="22" cm="1">
        <f t="array" ref="R10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0" s="73" t="s">
        <v>30</v>
      </c>
      <c r="T100" s="22" t="s">
        <v>185</v>
      </c>
      <c r="U100" s="22" cm="1">
        <f t="array" aca="1" ref="U10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0" s="22" cm="1">
        <f t="array" ref="V10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0" s="73" t="s">
        <v>30</v>
      </c>
      <c r="X100" s="22" t="s">
        <v>185</v>
      </c>
      <c r="Y100" s="22" cm="1">
        <f t="array" aca="1" ref="Y10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0" s="22" cm="1">
        <f t="array" ref="Z10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0" s="73"/>
    </row>
    <row r="101" spans="2:27" s="2" customFormat="1" ht="14.1" customHeight="1" x14ac:dyDescent="0.25">
      <c r="B101" s="43" t="s">
        <v>217</v>
      </c>
      <c r="C101" s="3">
        <f>IF(assessment[[#This Row],[ID]]="","",(LEN(assessment[[#This Row],[ID]])+1)/2)</f>
        <v>3</v>
      </c>
      <c r="D101" s="4" t="s">
        <v>179</v>
      </c>
      <c r="E101" s="4" t="s">
        <v>180</v>
      </c>
      <c r="F101" s="7" t="s">
        <v>218</v>
      </c>
      <c r="G101" s="7"/>
      <c r="H101" s="31" t="s">
        <v>184</v>
      </c>
      <c r="I10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1" s="31" t="s">
        <v>21</v>
      </c>
      <c r="K10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1" s="22" t="s">
        <v>185</v>
      </c>
      <c r="M101" s="22" cm="1">
        <f t="array" aca="1" ref="M10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1" s="22" cm="1">
        <f t="array" ref="N10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1" s="73"/>
      <c r="P101" s="22" t="s">
        <v>185</v>
      </c>
      <c r="Q101" s="22" cm="1">
        <f t="array" aca="1" ref="Q10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1" s="22" cm="1">
        <f t="array" ref="R10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1" s="73" t="s">
        <v>451</v>
      </c>
      <c r="T101" s="22" t="s">
        <v>25</v>
      </c>
      <c r="U101" s="22" cm="1">
        <f t="array" aca="1" ref="U10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01" s="22" cm="1">
        <f t="array" ref="V10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1" s="73" t="s">
        <v>531</v>
      </c>
      <c r="X101" s="22" t="s">
        <v>25</v>
      </c>
      <c r="Y101" s="22" cm="1">
        <f t="array" aca="1" ref="Y10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01" s="22" cm="1">
        <f t="array" ref="Z10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1" s="73"/>
    </row>
    <row r="102" spans="2:27" s="2" customFormat="1" ht="42.75" x14ac:dyDescent="0.25">
      <c r="B102" s="43" t="s">
        <v>219</v>
      </c>
      <c r="C102" s="3">
        <f>IF(assessment[[#This Row],[ID]]="","",(LEN(assessment[[#This Row],[ID]])+1)/2)</f>
        <v>3</v>
      </c>
      <c r="D102" s="4" t="s">
        <v>179</v>
      </c>
      <c r="E102" s="4" t="s">
        <v>180</v>
      </c>
      <c r="F102" s="7" t="s">
        <v>220</v>
      </c>
      <c r="G102" s="7"/>
      <c r="H102" s="31" t="s">
        <v>184</v>
      </c>
      <c r="I10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2" s="31" t="s">
        <v>21</v>
      </c>
      <c r="K10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2" s="22" t="s">
        <v>185</v>
      </c>
      <c r="M102" s="22" cm="1">
        <f t="array" aca="1" ref="M10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2" s="22" cm="1">
        <f t="array" ref="N10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2" s="73"/>
      <c r="P102" s="22" t="s">
        <v>185</v>
      </c>
      <c r="Q102" s="22" cm="1">
        <f t="array" aca="1" ref="Q10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2" s="22" cm="1">
        <f t="array" ref="R10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2" s="73" t="s">
        <v>451</v>
      </c>
      <c r="T102" s="22" t="s">
        <v>185</v>
      </c>
      <c r="U102" s="22" cm="1">
        <f t="array" aca="1" ref="U10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2" s="22" cm="1">
        <f t="array" ref="V10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2" s="73"/>
      <c r="X102" s="22" t="s">
        <v>185</v>
      </c>
      <c r="Y102" s="22" cm="1">
        <f t="array" aca="1" ref="Y10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2" s="22" cm="1">
        <f t="array" ref="Z10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2" s="84" t="s">
        <v>562</v>
      </c>
    </row>
    <row r="103" spans="2:27" s="2" customFormat="1" ht="14.1" customHeight="1" x14ac:dyDescent="0.25">
      <c r="B103" s="43" t="s">
        <v>221</v>
      </c>
      <c r="C103" s="3">
        <f>IF(assessment[[#This Row],[ID]]="","",(LEN(assessment[[#This Row],[ID]])+1)/2)</f>
        <v>3</v>
      </c>
      <c r="D103" s="4" t="s">
        <v>179</v>
      </c>
      <c r="E103" s="4" t="s">
        <v>180</v>
      </c>
      <c r="F103" s="7" t="s">
        <v>222</v>
      </c>
      <c r="G103" s="7"/>
      <c r="H103" s="31" t="s">
        <v>184</v>
      </c>
      <c r="I10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3" s="31" t="s">
        <v>21</v>
      </c>
      <c r="K10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3" s="22" t="s">
        <v>185</v>
      </c>
      <c r="M103" s="22" cm="1">
        <f t="array" aca="1" ref="M10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3" s="22" cm="1">
        <f t="array" ref="N10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3" s="73"/>
      <c r="P103" s="22" t="s">
        <v>575</v>
      </c>
      <c r="Q103" s="22" cm="1">
        <f t="array" aca="1" ref="Q10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03" s="22" cm="1">
        <f t="array" ref="R10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3" s="73">
        <v>0</v>
      </c>
      <c r="T103" s="22" t="s">
        <v>185</v>
      </c>
      <c r="U103" s="22" cm="1">
        <f t="array" aca="1" ref="U10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3" s="22" cm="1">
        <f t="array" ref="V10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3" s="73"/>
      <c r="X103" s="22" t="s">
        <v>185</v>
      </c>
      <c r="Y103" s="22" cm="1">
        <f t="array" aca="1" ref="Y10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3" s="22" cm="1">
        <f t="array" ref="Z10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3" s="73"/>
    </row>
    <row r="104" spans="2:27" ht="18.75" x14ac:dyDescent="0.25">
      <c r="B104" s="40">
        <v>5.2</v>
      </c>
      <c r="C104" s="47">
        <f>IF(assessment[[#This Row],[ID]]="","",(LEN(assessment[[#This Row],[ID]])+1)/2)</f>
        <v>2</v>
      </c>
      <c r="D104" s="18" t="s">
        <v>179</v>
      </c>
      <c r="E104" s="19" t="s">
        <v>223</v>
      </c>
      <c r="F104" s="24" t="s">
        <v>224</v>
      </c>
      <c r="G104" s="24"/>
      <c r="H104" s="54" t="s">
        <v>15</v>
      </c>
      <c r="I104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04" s="52">
        <v>6</v>
      </c>
      <c r="K104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04" s="90">
        <f ca="1">IFERROR(MROUND(10*assessment[[#This Row],[Cyberhaven Score]]/assessment[[#This Row],[Cyberhaven Possible]],0.1),"NA")</f>
        <v>10</v>
      </c>
      <c r="M104" s="67" cm="1">
        <f t="array" aca="1" ref="M10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15</v>
      </c>
      <c r="N104" s="67" cm="1">
        <f t="array" ref="N10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</v>
      </c>
      <c r="O104" s="18"/>
      <c r="P104" s="93">
        <f ca="1">IFERROR(MROUND(10*assessment[[#This Row],[Forcepoint Score]]/assessment[[#This Row],[Forcepoint Possible]],0.1),"NA")</f>
        <v>10</v>
      </c>
      <c r="Q104" s="47" cm="1">
        <f t="array" aca="1" ref="Q10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15</v>
      </c>
      <c r="R104" s="47" cm="1">
        <f t="array" ref="R10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</v>
      </c>
      <c r="S104" s="40" t="s">
        <v>30</v>
      </c>
      <c r="T104" s="91">
        <f ca="1">IFERROR(MROUND(10*assessment[[#This Row],[Proofpoint Score]]/assessment[[#This Row],[Proofpoint Possible]],0.1),"NA")</f>
        <v>10</v>
      </c>
      <c r="U104" s="47" cm="1">
        <f t="array" aca="1" ref="U10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15</v>
      </c>
      <c r="V104" s="47" cm="1">
        <f t="array" ref="V10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</v>
      </c>
      <c r="W104" s="40" t="s">
        <v>30</v>
      </c>
      <c r="X104" s="93">
        <f ca="1">IFERROR(MROUND(10*assessment[[#This Row],[Symantec Score]]/assessment[[#This Row],[Symantec Possible]],0.1),"NA")</f>
        <v>10</v>
      </c>
      <c r="Y104" s="47" cm="1">
        <f t="array" aca="1" ref="Y10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15</v>
      </c>
      <c r="Z104" s="47" cm="1">
        <f t="array" ref="Z10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15</v>
      </c>
      <c r="AA104" s="85"/>
    </row>
    <row r="105" spans="2:27" s="2" customFormat="1" ht="42.75" x14ac:dyDescent="0.25">
      <c r="B105" s="43" t="s">
        <v>225</v>
      </c>
      <c r="C105" s="3">
        <f>IF(assessment[[#This Row],[ID]]="","",(LEN(assessment[[#This Row],[ID]])+1)/2)</f>
        <v>3</v>
      </c>
      <c r="D105" s="4" t="s">
        <v>179</v>
      </c>
      <c r="E105" s="4" t="s">
        <v>223</v>
      </c>
      <c r="F105" s="7" t="s">
        <v>226</v>
      </c>
      <c r="G105" s="7"/>
      <c r="H105" s="31" t="s">
        <v>184</v>
      </c>
      <c r="I10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5" s="31" t="s">
        <v>21</v>
      </c>
      <c r="K10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5" s="22" t="s">
        <v>185</v>
      </c>
      <c r="M105" s="22" cm="1">
        <f t="array" aca="1" ref="M10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5" s="22" cm="1">
        <f t="array" ref="N10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5" s="73"/>
      <c r="P105" s="22" t="s">
        <v>185</v>
      </c>
      <c r="Q105" s="22" cm="1">
        <f t="array" aca="1" ref="Q10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5" s="22" cm="1">
        <f t="array" ref="R10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5" s="73" t="s">
        <v>487</v>
      </c>
      <c r="T105" s="22" t="s">
        <v>185</v>
      </c>
      <c r="U105" s="22" cm="1">
        <f t="array" aca="1" ref="U10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5" s="22" cm="1">
        <f t="array" ref="V10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5" s="73" t="s">
        <v>532</v>
      </c>
      <c r="X105" s="22" t="s">
        <v>185</v>
      </c>
      <c r="Y105" s="22" cm="1">
        <f t="array" aca="1" ref="Y10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5" s="22" cm="1">
        <f t="array" ref="Z10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5" s="73"/>
    </row>
    <row r="106" spans="2:27" s="2" customFormat="1" ht="14.1" customHeight="1" x14ac:dyDescent="0.25">
      <c r="B106" s="43" t="s">
        <v>227</v>
      </c>
      <c r="C106" s="3">
        <f>IF(assessment[[#This Row],[ID]]="","",(LEN(assessment[[#This Row],[ID]])+1)/2)</f>
        <v>3</v>
      </c>
      <c r="D106" s="4" t="s">
        <v>179</v>
      </c>
      <c r="E106" s="4" t="s">
        <v>223</v>
      </c>
      <c r="F106" s="7" t="s">
        <v>228</v>
      </c>
      <c r="G106" s="7"/>
      <c r="H106" s="31" t="s">
        <v>184</v>
      </c>
      <c r="I10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6" s="31" t="s">
        <v>21</v>
      </c>
      <c r="K10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6" s="22" t="s">
        <v>185</v>
      </c>
      <c r="M106" s="22" cm="1">
        <f t="array" aca="1" ref="M10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6" s="22" cm="1">
        <f t="array" ref="N10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6" s="73"/>
      <c r="P106" s="22" t="s">
        <v>185</v>
      </c>
      <c r="Q106" s="22" cm="1">
        <f t="array" aca="1" ref="Q10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6" s="22" cm="1">
        <f t="array" ref="R10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6" s="73"/>
      <c r="T106" s="22" t="s">
        <v>185</v>
      </c>
      <c r="U106" s="22" cm="1">
        <f t="array" aca="1" ref="U10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6" s="22" cm="1">
        <f t="array" ref="V10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6" s="73"/>
      <c r="X106" s="22" t="s">
        <v>185</v>
      </c>
      <c r="Y106" s="22" cm="1">
        <f t="array" aca="1" ref="Y10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6" s="22" cm="1">
        <f t="array" ref="Z10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6" s="73"/>
    </row>
    <row r="107" spans="2:27" s="2" customFormat="1" ht="14.1" customHeight="1" x14ac:dyDescent="0.25">
      <c r="B107" s="43" t="s">
        <v>229</v>
      </c>
      <c r="C107" s="3">
        <f>IF(assessment[[#This Row],[ID]]="","",(LEN(assessment[[#This Row],[ID]])+1)/2)</f>
        <v>3</v>
      </c>
      <c r="D107" s="4" t="s">
        <v>179</v>
      </c>
      <c r="E107" s="4" t="s">
        <v>223</v>
      </c>
      <c r="F107" s="7" t="s">
        <v>230</v>
      </c>
      <c r="G107" s="7"/>
      <c r="H107" s="31" t="s">
        <v>184</v>
      </c>
      <c r="I10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7" s="31" t="s">
        <v>21</v>
      </c>
      <c r="K10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7" s="22" t="s">
        <v>185</v>
      </c>
      <c r="M107" s="22" cm="1">
        <f t="array" aca="1" ref="M10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7" s="22" cm="1">
        <f t="array" ref="N10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7" s="73"/>
      <c r="P107" s="22" t="s">
        <v>185</v>
      </c>
      <c r="Q107" s="22" cm="1">
        <f t="array" aca="1" ref="Q10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7" s="22" cm="1">
        <f t="array" ref="R10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7" s="73"/>
      <c r="T107" s="22" t="s">
        <v>185</v>
      </c>
      <c r="U107" s="22" cm="1">
        <f t="array" aca="1" ref="U10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7" s="22" cm="1">
        <f t="array" ref="V10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7" s="73"/>
      <c r="X107" s="22" t="s">
        <v>185</v>
      </c>
      <c r="Y107" s="22" cm="1">
        <f t="array" aca="1" ref="Y10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7" s="22" cm="1">
        <f t="array" ref="Z10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7" s="73"/>
    </row>
    <row r="108" spans="2:27" s="2" customFormat="1" ht="14.1" customHeight="1" x14ac:dyDescent="0.25">
      <c r="B108" s="43" t="s">
        <v>231</v>
      </c>
      <c r="C108" s="3">
        <f>IF(assessment[[#This Row],[ID]]="","",(LEN(assessment[[#This Row],[ID]])+1)/2)</f>
        <v>3</v>
      </c>
      <c r="D108" s="4" t="s">
        <v>179</v>
      </c>
      <c r="E108" s="4" t="s">
        <v>223</v>
      </c>
      <c r="F108" s="7" t="s">
        <v>232</v>
      </c>
      <c r="G108" s="7"/>
      <c r="H108" s="31" t="s">
        <v>184</v>
      </c>
      <c r="I10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8" s="31" t="s">
        <v>21</v>
      </c>
      <c r="K10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8" s="22" t="s">
        <v>185</v>
      </c>
      <c r="M108" s="22" cm="1">
        <f t="array" aca="1" ref="M10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8" s="22" cm="1">
        <f t="array" ref="N10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8" s="73"/>
      <c r="P108" s="22" t="s">
        <v>185</v>
      </c>
      <c r="Q108" s="22" cm="1">
        <f t="array" aca="1" ref="Q10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8" s="22" cm="1">
        <f t="array" ref="R10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8" s="73"/>
      <c r="T108" s="22" t="s">
        <v>185</v>
      </c>
      <c r="U108" s="22" cm="1">
        <f t="array" aca="1" ref="U10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8" s="22" cm="1">
        <f t="array" ref="V10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8" s="73"/>
      <c r="X108" s="22" t="s">
        <v>185</v>
      </c>
      <c r="Y108" s="22" cm="1">
        <f t="array" aca="1" ref="Y10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8" s="22" cm="1">
        <f t="array" ref="Z10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8" s="73"/>
    </row>
    <row r="109" spans="2:27" s="2" customFormat="1" ht="14.1" customHeight="1" x14ac:dyDescent="0.25">
      <c r="B109" s="43" t="s">
        <v>233</v>
      </c>
      <c r="C109" s="3">
        <f>IF(assessment[[#This Row],[ID]]="","",(LEN(assessment[[#This Row],[ID]])+1)/2)</f>
        <v>3</v>
      </c>
      <c r="D109" s="4" t="s">
        <v>179</v>
      </c>
      <c r="E109" s="4" t="s">
        <v>223</v>
      </c>
      <c r="F109" s="7" t="s">
        <v>234</v>
      </c>
      <c r="G109" s="7"/>
      <c r="H109" s="31" t="s">
        <v>184</v>
      </c>
      <c r="I10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09" s="31" t="s">
        <v>21</v>
      </c>
      <c r="K10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09" s="22" t="s">
        <v>185</v>
      </c>
      <c r="M109" s="22" cm="1">
        <f t="array" aca="1" ref="M10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09" s="22" cm="1">
        <f t="array" ref="N10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09" s="73"/>
      <c r="P109" s="22" t="s">
        <v>185</v>
      </c>
      <c r="Q109" s="22" cm="1">
        <f t="array" aca="1" ref="Q10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09" s="22" cm="1">
        <f t="array" ref="R10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09" s="73"/>
      <c r="T109" s="22" t="s">
        <v>185</v>
      </c>
      <c r="U109" s="22" cm="1">
        <f t="array" aca="1" ref="U10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09" s="22" cm="1">
        <f t="array" ref="V10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09" s="73"/>
      <c r="X109" s="22" t="s">
        <v>185</v>
      </c>
      <c r="Y109" s="22" cm="1">
        <f t="array" aca="1" ref="Y10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09" s="22" cm="1">
        <f t="array" ref="Z10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09" s="73"/>
    </row>
    <row r="110" spans="2:27" s="2" customFormat="1" ht="14.1" customHeight="1" x14ac:dyDescent="0.25">
      <c r="B110" s="43" t="s">
        <v>235</v>
      </c>
      <c r="C110" s="3">
        <f>IF(assessment[[#This Row],[ID]]="","",(LEN(assessment[[#This Row],[ID]])+1)/2)</f>
        <v>3</v>
      </c>
      <c r="D110" s="4" t="s">
        <v>179</v>
      </c>
      <c r="E110" s="4" t="s">
        <v>223</v>
      </c>
      <c r="F110" s="7" t="s">
        <v>236</v>
      </c>
      <c r="G110" s="7"/>
      <c r="H110" s="31" t="s">
        <v>184</v>
      </c>
      <c r="I11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0" s="31" t="s">
        <v>102</v>
      </c>
      <c r="K11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0" s="22" t="s">
        <v>185</v>
      </c>
      <c r="M110" s="22" cm="1">
        <f t="array" aca="1" ref="M11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N110" s="22" cm="1">
        <f t="array" ref="N11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110" s="73"/>
      <c r="P110" s="22" t="s">
        <v>185</v>
      </c>
      <c r="Q110" s="22" cm="1">
        <f t="array" aca="1" ref="Q11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10" s="22" cm="1">
        <f t="array" ref="R11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110" s="73"/>
      <c r="T110" s="22" t="s">
        <v>185</v>
      </c>
      <c r="U110" s="22" cm="1">
        <f t="array" aca="1" ref="U11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10" s="22" cm="1">
        <f t="array" ref="V11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110" s="73"/>
      <c r="X110" s="22" t="s">
        <v>185</v>
      </c>
      <c r="Y110" s="22" cm="1">
        <f t="array" aca="1" ref="Y11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110" s="22" cm="1">
        <f t="array" ref="Z11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110" s="73"/>
    </row>
    <row r="111" spans="2:27" s="2" customFormat="1" ht="14.1" customHeight="1" x14ac:dyDescent="0.25">
      <c r="B111" s="43" t="s">
        <v>237</v>
      </c>
      <c r="C111" s="3">
        <f>IF(assessment[[#This Row],[ID]]="","",(LEN(assessment[[#This Row],[ID]])+1)/2)</f>
        <v>3</v>
      </c>
      <c r="D111" s="4" t="s">
        <v>179</v>
      </c>
      <c r="E111" s="4" t="s">
        <v>223</v>
      </c>
      <c r="F111" s="7" t="s">
        <v>238</v>
      </c>
      <c r="G111" s="7"/>
      <c r="H111" s="31" t="s">
        <v>184</v>
      </c>
      <c r="I11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1" s="31" t="s">
        <v>21</v>
      </c>
      <c r="K11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1" s="22" t="s">
        <v>185</v>
      </c>
      <c r="M111" s="22" cm="1">
        <f t="array" aca="1" ref="M11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1" s="22" cm="1">
        <f t="array" ref="N11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1" s="73"/>
      <c r="P111" s="22" t="s">
        <v>185</v>
      </c>
      <c r="Q111" s="22" cm="1">
        <f t="array" aca="1" ref="Q11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1" s="22" cm="1">
        <f t="array" ref="R11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1" s="73"/>
      <c r="T111" s="22" t="s">
        <v>185</v>
      </c>
      <c r="U111" s="22" cm="1">
        <f t="array" aca="1" ref="U11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1" s="22" cm="1">
        <f t="array" ref="V11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1" s="73"/>
      <c r="X111" s="22" t="s">
        <v>185</v>
      </c>
      <c r="Y111" s="22" cm="1">
        <f t="array" aca="1" ref="Y11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1" s="22" cm="1">
        <f t="array" ref="Z11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1" s="73"/>
    </row>
    <row r="112" spans="2:27" s="2" customFormat="1" ht="14.1" customHeight="1" x14ac:dyDescent="0.25">
      <c r="B112" s="43" t="s">
        <v>239</v>
      </c>
      <c r="C112" s="3">
        <f>IF(assessment[[#This Row],[ID]]="","",(LEN(assessment[[#This Row],[ID]])+1)/2)</f>
        <v>3</v>
      </c>
      <c r="D112" s="4" t="s">
        <v>179</v>
      </c>
      <c r="E112" s="4" t="s">
        <v>223</v>
      </c>
      <c r="F112" s="7" t="s">
        <v>240</v>
      </c>
      <c r="G112" s="7"/>
      <c r="H112" s="31" t="s">
        <v>184</v>
      </c>
      <c r="I11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2" s="31" t="s">
        <v>102</v>
      </c>
      <c r="K11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2" s="22" t="s">
        <v>185</v>
      </c>
      <c r="M112" s="22" cm="1">
        <f t="array" aca="1" ref="M11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N112" s="22" cm="1">
        <f t="array" ref="N11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112" s="73"/>
      <c r="P112" s="22" t="s">
        <v>185</v>
      </c>
      <c r="Q112" s="22" cm="1">
        <f t="array" aca="1" ref="Q11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12" s="22" cm="1">
        <f t="array" ref="R11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112" s="73"/>
      <c r="T112" s="22" t="s">
        <v>185</v>
      </c>
      <c r="U112" s="22" cm="1">
        <f t="array" aca="1" ref="U11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12" s="22" cm="1">
        <f t="array" ref="V11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112" s="73"/>
      <c r="X112" s="22" t="s">
        <v>185</v>
      </c>
      <c r="Y112" s="22" cm="1">
        <f t="array" aca="1" ref="Y11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112" s="22" cm="1">
        <f t="array" ref="Z11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112" s="73"/>
    </row>
    <row r="113" spans="2:27" s="2" customFormat="1" ht="14.1" customHeight="1" x14ac:dyDescent="0.25">
      <c r="B113" s="43" t="s">
        <v>241</v>
      </c>
      <c r="C113" s="3">
        <f>IF(assessment[[#This Row],[ID]]="","",(LEN(assessment[[#This Row],[ID]])+1)/2)</f>
        <v>3</v>
      </c>
      <c r="D113" s="4" t="s">
        <v>179</v>
      </c>
      <c r="E113" s="4" t="s">
        <v>223</v>
      </c>
      <c r="F113" s="7" t="s">
        <v>242</v>
      </c>
      <c r="G113" s="7"/>
      <c r="H113" s="31" t="s">
        <v>184</v>
      </c>
      <c r="I11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3" s="31" t="s">
        <v>21</v>
      </c>
      <c r="K11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3" s="22" t="s">
        <v>185</v>
      </c>
      <c r="M113" s="22" cm="1">
        <f t="array" aca="1" ref="M11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3" s="22" cm="1">
        <f t="array" ref="N11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3" s="73"/>
      <c r="P113" s="22" t="s">
        <v>185</v>
      </c>
      <c r="Q113" s="22" cm="1">
        <f t="array" aca="1" ref="Q11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3" s="22" cm="1">
        <f t="array" ref="R11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3" s="73"/>
      <c r="T113" s="22" t="s">
        <v>185</v>
      </c>
      <c r="U113" s="22" cm="1">
        <f t="array" aca="1" ref="U11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3" s="22" cm="1">
        <f t="array" ref="V11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3" s="73"/>
      <c r="X113" s="22" t="s">
        <v>185</v>
      </c>
      <c r="Y113" s="22" cm="1">
        <f t="array" aca="1" ref="Y11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3" s="22" cm="1">
        <f t="array" ref="Z11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3" s="73"/>
    </row>
    <row r="114" spans="2:27" s="2" customFormat="1" ht="14.1" customHeight="1" x14ac:dyDescent="0.25">
      <c r="B114" s="43" t="s">
        <v>243</v>
      </c>
      <c r="C114" s="3">
        <f>IF(assessment[[#This Row],[ID]]="","",(LEN(assessment[[#This Row],[ID]])+1)/2)</f>
        <v>3</v>
      </c>
      <c r="D114" s="4" t="s">
        <v>179</v>
      </c>
      <c r="E114" s="4" t="s">
        <v>223</v>
      </c>
      <c r="F114" s="7" t="s">
        <v>244</v>
      </c>
      <c r="G114" s="7"/>
      <c r="H114" s="31" t="s">
        <v>184</v>
      </c>
      <c r="I11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4" s="31" t="s">
        <v>21</v>
      </c>
      <c r="K11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4" s="22" t="s">
        <v>185</v>
      </c>
      <c r="M114" s="22" cm="1">
        <f t="array" aca="1" ref="M11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4" s="22" cm="1">
        <f t="array" ref="N11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4" s="73"/>
      <c r="P114" s="22" t="s">
        <v>185</v>
      </c>
      <c r="Q114" s="22" cm="1">
        <f t="array" aca="1" ref="Q11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4" s="22" cm="1">
        <f t="array" ref="R11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4" s="73" t="s">
        <v>30</v>
      </c>
      <c r="T114" s="22" t="s">
        <v>185</v>
      </c>
      <c r="U114" s="22" cm="1">
        <f t="array" aca="1" ref="U11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4" s="22" cm="1">
        <f t="array" ref="V11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4" s="73" t="s">
        <v>30</v>
      </c>
      <c r="X114" s="22" t="s">
        <v>185</v>
      </c>
      <c r="Y114" s="22" cm="1">
        <f t="array" aca="1" ref="Y11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4" s="22" cm="1">
        <f t="array" ref="Z11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4" s="73"/>
    </row>
    <row r="115" spans="2:27" s="2" customFormat="1" ht="14.1" customHeight="1" x14ac:dyDescent="0.25">
      <c r="B115" s="43" t="s">
        <v>245</v>
      </c>
      <c r="C115" s="3">
        <f>IF(assessment[[#This Row],[ID]]="","",(LEN(assessment[[#This Row],[ID]])+1)/2)</f>
        <v>3</v>
      </c>
      <c r="D115" s="4" t="s">
        <v>179</v>
      </c>
      <c r="E115" s="4" t="s">
        <v>223</v>
      </c>
      <c r="F115" s="7" t="s">
        <v>246</v>
      </c>
      <c r="G115" s="7"/>
      <c r="H115" s="31" t="s">
        <v>184</v>
      </c>
      <c r="I11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5" s="31" t="s">
        <v>21</v>
      </c>
      <c r="K11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5" s="22" t="s">
        <v>185</v>
      </c>
      <c r="M115" s="22" cm="1">
        <f t="array" aca="1" ref="M11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5" s="22" cm="1">
        <f t="array" ref="N11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5" s="73"/>
      <c r="P115" s="22" t="s">
        <v>185</v>
      </c>
      <c r="Q115" s="22" cm="1">
        <f t="array" aca="1" ref="Q11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5" s="22" cm="1">
        <f t="array" ref="R11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5" s="73"/>
      <c r="T115" s="22" t="s">
        <v>185</v>
      </c>
      <c r="U115" s="22" cm="1">
        <f t="array" aca="1" ref="U11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5" s="22" cm="1">
        <f t="array" ref="V11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5" s="73"/>
      <c r="X115" s="22" t="s">
        <v>185</v>
      </c>
      <c r="Y115" s="22" cm="1">
        <f t="array" aca="1" ref="Y11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5" s="22" cm="1">
        <f t="array" ref="Z11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5" s="73"/>
    </row>
    <row r="116" spans="2:27" s="2" customFormat="1" ht="14.1" customHeight="1" x14ac:dyDescent="0.25">
      <c r="B116" s="43" t="s">
        <v>247</v>
      </c>
      <c r="C116" s="3">
        <f>IF(assessment[[#This Row],[ID]]="","",(LEN(assessment[[#This Row],[ID]])+1)/2)</f>
        <v>3</v>
      </c>
      <c r="D116" s="4" t="s">
        <v>179</v>
      </c>
      <c r="E116" s="4" t="s">
        <v>223</v>
      </c>
      <c r="F116" s="7" t="s">
        <v>248</v>
      </c>
      <c r="G116" s="7"/>
      <c r="H116" s="31" t="s">
        <v>184</v>
      </c>
      <c r="I11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6" s="31" t="s">
        <v>21</v>
      </c>
      <c r="K11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6" s="22" t="s">
        <v>185</v>
      </c>
      <c r="M116" s="22" cm="1">
        <f t="array" aca="1" ref="M11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6" s="22" cm="1">
        <f t="array" ref="N11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6" s="73"/>
      <c r="P116" s="22" t="s">
        <v>185</v>
      </c>
      <c r="Q116" s="22" cm="1">
        <f t="array" aca="1" ref="Q11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6" s="22" cm="1">
        <f t="array" ref="R11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6" s="73"/>
      <c r="T116" s="22" t="s">
        <v>185</v>
      </c>
      <c r="U116" s="22" cm="1">
        <f t="array" aca="1" ref="U11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6" s="22" cm="1">
        <f t="array" ref="V11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6" s="73"/>
      <c r="X116" s="22" t="s">
        <v>185</v>
      </c>
      <c r="Y116" s="22" cm="1">
        <f t="array" aca="1" ref="Y11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6" s="22" cm="1">
        <f t="array" ref="Z11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6" s="73"/>
    </row>
    <row r="117" spans="2:27" s="2" customFormat="1" ht="14.1" customHeight="1" x14ac:dyDescent="0.25">
      <c r="B117" s="43" t="s">
        <v>249</v>
      </c>
      <c r="C117" s="3">
        <f>IF(assessment[[#This Row],[ID]]="","",(LEN(assessment[[#This Row],[ID]])+1)/2)</f>
        <v>3</v>
      </c>
      <c r="D117" s="4" t="s">
        <v>179</v>
      </c>
      <c r="E117" s="5" t="s">
        <v>223</v>
      </c>
      <c r="F117" s="25" t="s">
        <v>250</v>
      </c>
      <c r="G117" s="7"/>
      <c r="H117" s="31" t="s">
        <v>184</v>
      </c>
      <c r="I11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7" s="31" t="s">
        <v>21</v>
      </c>
      <c r="K11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7" s="22" t="s">
        <v>185</v>
      </c>
      <c r="M117" s="22" cm="1">
        <f t="array" aca="1" ref="M11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7" s="22" cm="1">
        <f t="array" ref="N11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7" s="73"/>
      <c r="P117" s="22" t="s">
        <v>185</v>
      </c>
      <c r="Q117" s="22" cm="1">
        <f t="array" aca="1" ref="Q11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7" s="22" cm="1">
        <f t="array" ref="R11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7" s="73" t="s">
        <v>30</v>
      </c>
      <c r="T117" s="22" t="s">
        <v>185</v>
      </c>
      <c r="U117" s="22" cm="1">
        <f t="array" aca="1" ref="U11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7" s="22" cm="1">
        <f t="array" ref="V11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7" s="73" t="s">
        <v>30</v>
      </c>
      <c r="X117" s="22" t="s">
        <v>185</v>
      </c>
      <c r="Y117" s="22" cm="1">
        <f t="array" aca="1" ref="Y11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7" s="22" cm="1">
        <f t="array" ref="Z11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7" s="73"/>
    </row>
    <row r="118" spans="2:27" s="2" customFormat="1" ht="14.1" customHeight="1" x14ac:dyDescent="0.25">
      <c r="B118" s="43" t="s">
        <v>251</v>
      </c>
      <c r="C118" s="3">
        <f>IF(assessment[[#This Row],[ID]]="","",(LEN(assessment[[#This Row],[ID]])+1)/2)</f>
        <v>3</v>
      </c>
      <c r="D118" s="4" t="s">
        <v>179</v>
      </c>
      <c r="E118" s="4" t="s">
        <v>223</v>
      </c>
      <c r="F118" s="7" t="s">
        <v>252</v>
      </c>
      <c r="G118" s="7"/>
      <c r="H118" s="31" t="s">
        <v>184</v>
      </c>
      <c r="I11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8" s="31" t="s">
        <v>21</v>
      </c>
      <c r="K11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8" s="22" t="s">
        <v>185</v>
      </c>
      <c r="M118" s="22" cm="1">
        <f t="array" aca="1" ref="M11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8" s="22" cm="1">
        <f t="array" ref="N11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8" s="73"/>
      <c r="P118" s="22" t="s">
        <v>185</v>
      </c>
      <c r="Q118" s="22" cm="1">
        <f t="array" aca="1" ref="Q11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8" s="22" cm="1">
        <f t="array" ref="R11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8" s="73"/>
      <c r="T118" s="22" t="s">
        <v>185</v>
      </c>
      <c r="U118" s="22" cm="1">
        <f t="array" aca="1" ref="U11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8" s="22" cm="1">
        <f t="array" ref="V11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8" s="73"/>
      <c r="X118" s="22" t="s">
        <v>185</v>
      </c>
      <c r="Y118" s="22" cm="1">
        <f t="array" aca="1" ref="Y11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8" s="22" cm="1">
        <f t="array" ref="Z11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8" s="73"/>
    </row>
    <row r="119" spans="2:27" s="2" customFormat="1" ht="14.1" customHeight="1" x14ac:dyDescent="0.25">
      <c r="B119" s="43" t="s">
        <v>253</v>
      </c>
      <c r="C119" s="3">
        <f>IF(assessment[[#This Row],[ID]]="","",(LEN(assessment[[#This Row],[ID]])+1)/2)</f>
        <v>3</v>
      </c>
      <c r="D119" s="4" t="s">
        <v>179</v>
      </c>
      <c r="E119" s="4" t="s">
        <v>223</v>
      </c>
      <c r="F119" s="7" t="s">
        <v>254</v>
      </c>
      <c r="G119" s="7"/>
      <c r="H119" s="31" t="s">
        <v>184</v>
      </c>
      <c r="I11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19" s="31" t="s">
        <v>21</v>
      </c>
      <c r="K11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19" s="22" t="s">
        <v>185</v>
      </c>
      <c r="M119" s="22" cm="1">
        <f t="array" aca="1" ref="M11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19" s="22" cm="1">
        <f t="array" ref="N11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19" s="73"/>
      <c r="P119" s="22" t="s">
        <v>185</v>
      </c>
      <c r="Q119" s="22" cm="1">
        <f t="array" aca="1" ref="Q11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19" s="22" cm="1">
        <f t="array" ref="R11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19" s="73"/>
      <c r="T119" s="22" t="s">
        <v>185</v>
      </c>
      <c r="U119" s="22" cm="1">
        <f t="array" aca="1" ref="U11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19" s="22" cm="1">
        <f t="array" ref="V11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19" s="73"/>
      <c r="X119" s="22" t="s">
        <v>185</v>
      </c>
      <c r="Y119" s="22" cm="1">
        <f t="array" aca="1" ref="Y11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19" s="22" cm="1">
        <f t="array" ref="Z11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19" s="73"/>
    </row>
    <row r="120" spans="2:27" s="2" customFormat="1" ht="14.1" customHeight="1" x14ac:dyDescent="0.25">
      <c r="B120" s="43" t="s">
        <v>255</v>
      </c>
      <c r="C120" s="3">
        <f>IF(assessment[[#This Row],[ID]]="","",(LEN(assessment[[#This Row],[ID]])+1)/2)</f>
        <v>3</v>
      </c>
      <c r="D120" s="4" t="s">
        <v>179</v>
      </c>
      <c r="E120" s="4" t="s">
        <v>223</v>
      </c>
      <c r="F120" s="7" t="s">
        <v>256</v>
      </c>
      <c r="G120" s="7"/>
      <c r="H120" s="31" t="s">
        <v>184</v>
      </c>
      <c r="I12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vectors[Values]</v>
      </c>
      <c r="J120" s="31" t="s">
        <v>21</v>
      </c>
      <c r="K12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vectors</v>
      </c>
      <c r="L120" s="22" t="s">
        <v>185</v>
      </c>
      <c r="M120" s="22" cm="1">
        <f t="array" aca="1" ref="M12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20" s="22" cm="1">
        <f t="array" ref="N12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20" s="73"/>
      <c r="P120" s="22" t="s">
        <v>185</v>
      </c>
      <c r="Q120" s="22" cm="1">
        <f t="array" aca="1" ref="Q12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20" s="22" cm="1">
        <f t="array" ref="R12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20" s="73"/>
      <c r="T120" s="22" t="s">
        <v>185</v>
      </c>
      <c r="U120" s="22" cm="1">
        <f t="array" aca="1" ref="U12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20" s="22" cm="1">
        <f t="array" ref="V12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20" s="73"/>
      <c r="X120" s="22" t="s">
        <v>185</v>
      </c>
      <c r="Y120" s="22" cm="1">
        <f t="array" aca="1" ref="Y12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20" s="22" cm="1">
        <f t="array" ref="Z12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20" s="73"/>
    </row>
    <row r="121" spans="2:27" ht="18.75" x14ac:dyDescent="0.25">
      <c r="B121" s="40">
        <v>5.3</v>
      </c>
      <c r="C121" s="47">
        <f>IF(assessment[[#This Row],[ID]]="","",(LEN(assessment[[#This Row],[ID]])+1)/2)</f>
        <v>2</v>
      </c>
      <c r="D121" s="18" t="s">
        <v>179</v>
      </c>
      <c r="E121" s="19" t="s">
        <v>257</v>
      </c>
      <c r="F121" s="24"/>
      <c r="G121" s="24"/>
      <c r="H121" s="54" t="s">
        <v>15</v>
      </c>
      <c r="I121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21" s="52">
        <v>6</v>
      </c>
      <c r="K121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21" s="90">
        <f ca="1">IFERROR(MROUND(10*assessment[[#This Row],[Cyberhaven Score]]/assessment[[#This Row],[Cyberhaven Possible]],0.1),"NA")</f>
        <v>9</v>
      </c>
      <c r="M121" s="67" cm="1">
        <f t="array" aca="1" ref="M12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1.8</v>
      </c>
      <c r="N121" s="67" cm="1">
        <f t="array" ref="N12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O121" s="18"/>
      <c r="P121" s="93">
        <f ca="1">IFERROR(MROUND(10*assessment[[#This Row],[Forcepoint Score]]/assessment[[#This Row],[Forcepoint Possible]],0.1),"NA")</f>
        <v>9</v>
      </c>
      <c r="Q121" s="47" cm="1">
        <f t="array" aca="1" ref="Q12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1.8</v>
      </c>
      <c r="R121" s="47" cm="1">
        <f t="array" ref="R12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S121" s="40" t="s">
        <v>30</v>
      </c>
      <c r="T121" s="91">
        <f ca="1">IFERROR(MROUND(10*assessment[[#This Row],[Proofpoint Score]]/assessment[[#This Row],[Proofpoint Possible]],0.1),"NA")</f>
        <v>10</v>
      </c>
      <c r="U121" s="47" cm="1">
        <f t="array" aca="1" ref="U12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V121" s="47" cm="1">
        <f t="array" ref="V12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W121" s="40" t="s">
        <v>30</v>
      </c>
      <c r="X121" s="93">
        <f ca="1">IFERROR(MROUND(10*assessment[[#This Row],[Symantec Score]]/assessment[[#This Row],[Symantec Possible]],0.1),"NA")</f>
        <v>10</v>
      </c>
      <c r="Y121" s="47" cm="1">
        <f t="array" aca="1" ref="Y12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</v>
      </c>
      <c r="Z121" s="47" cm="1">
        <f t="array" ref="Z12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</v>
      </c>
      <c r="AA121" s="85"/>
    </row>
    <row r="122" spans="2:27" s="2" customFormat="1" ht="57" x14ac:dyDescent="0.25">
      <c r="B122" s="43" t="s">
        <v>258</v>
      </c>
      <c r="C122" s="3">
        <f>IF(assessment[[#This Row],[ID]]="","",(LEN(assessment[[#This Row],[ID]])+1)/2)</f>
        <v>3</v>
      </c>
      <c r="D122" s="4" t="s">
        <v>179</v>
      </c>
      <c r="E122" s="4" t="s">
        <v>257</v>
      </c>
      <c r="F122" s="34" t="s">
        <v>259</v>
      </c>
      <c r="G122" s="34"/>
      <c r="H122" s="31" t="s">
        <v>20</v>
      </c>
      <c r="I12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22" s="31" t="s">
        <v>21</v>
      </c>
      <c r="K12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22" s="77" t="s">
        <v>18</v>
      </c>
      <c r="M122" s="22" cm="1">
        <f t="array" aca="1" ref="M12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22" s="22" cm="1">
        <f t="array" ref="N12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22" s="73" t="s">
        <v>260</v>
      </c>
      <c r="P122" s="22" t="s">
        <v>18</v>
      </c>
      <c r="Q122" s="22" cm="1">
        <f t="array" aca="1" ref="Q12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22" s="22" cm="1">
        <f t="array" ref="R12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22" s="73"/>
      <c r="T122" s="22" t="s">
        <v>18</v>
      </c>
      <c r="U122" s="22" cm="1">
        <f t="array" aca="1" ref="U12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22" s="22" cm="1">
        <f t="array" ref="V12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22" s="73"/>
      <c r="X122" s="22" t="s">
        <v>18</v>
      </c>
      <c r="Y122" s="22" cm="1">
        <f t="array" aca="1" ref="Y12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22" s="22" cm="1">
        <f t="array" ref="Z12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22" s="73"/>
    </row>
    <row r="123" spans="2:27" s="2" customFormat="1" ht="42.75" x14ac:dyDescent="0.25">
      <c r="B123" s="43" t="s">
        <v>261</v>
      </c>
      <c r="C123" s="3">
        <f>IF(assessment[[#This Row],[ID]]="","",(LEN(assessment[[#This Row],[ID]])+1)/2)</f>
        <v>3</v>
      </c>
      <c r="D123" s="4" t="s">
        <v>179</v>
      </c>
      <c r="E123" s="4" t="s">
        <v>257</v>
      </c>
      <c r="F123" s="34" t="s">
        <v>262</v>
      </c>
      <c r="G123" s="34"/>
      <c r="H123" s="31" t="s">
        <v>95</v>
      </c>
      <c r="I12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123" s="31" t="s">
        <v>21</v>
      </c>
      <c r="K12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123" s="77">
        <v>2</v>
      </c>
      <c r="M123" s="22" cm="1">
        <f t="array" aca="1" ref="M12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N123" s="22" cm="1">
        <f t="array" ref="N12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23" s="73"/>
      <c r="P123" s="22">
        <v>2</v>
      </c>
      <c r="Q123" s="22" cm="1">
        <f t="array" aca="1" ref="Q12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R123" s="22" cm="1">
        <f t="array" ref="R12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23" s="73" t="s">
        <v>488</v>
      </c>
      <c r="T123" s="22">
        <v>1</v>
      </c>
      <c r="U123" s="22" cm="1">
        <f t="array" aca="1" ref="U12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23" s="22" cm="1">
        <f t="array" ref="V12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23" s="73"/>
      <c r="X123" s="22">
        <v>1</v>
      </c>
      <c r="Y123" s="22" cm="1">
        <f t="array" aca="1" ref="Y12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23" s="22" cm="1">
        <f t="array" ref="Z12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23" s="73" t="s">
        <v>582</v>
      </c>
    </row>
    <row r="124" spans="2:27" ht="18.75" x14ac:dyDescent="0.25">
      <c r="B124" s="40">
        <v>5.4</v>
      </c>
      <c r="C124" s="47">
        <f>IF(assessment[[#This Row],[ID]]="","",(LEN(assessment[[#This Row],[ID]])+1)/2)</f>
        <v>2</v>
      </c>
      <c r="D124" s="18" t="s">
        <v>179</v>
      </c>
      <c r="E124" s="19" t="s">
        <v>263</v>
      </c>
      <c r="F124" s="24"/>
      <c r="G124" s="24"/>
      <c r="H124" s="54" t="s">
        <v>15</v>
      </c>
      <c r="I124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24" s="52">
        <v>8</v>
      </c>
      <c r="K124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24" s="90">
        <f ca="1">IFERROR(MROUND(10*assessment[[#This Row],[Cyberhaven Score]]/assessment[[#This Row],[Cyberhaven Possible]],0.1),"NA")</f>
        <v>6.7</v>
      </c>
      <c r="M124" s="67" cm="1">
        <f t="array" aca="1" ref="M12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24" s="67" cm="1">
        <f t="array" ref="N12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4.5</v>
      </c>
      <c r="O124" s="18"/>
      <c r="P124" s="93">
        <f ca="1">IFERROR(MROUND(10*assessment[[#This Row],[Forcepoint Score]]/assessment[[#This Row],[Forcepoint Possible]],0.1),"NA")</f>
        <v>10</v>
      </c>
      <c r="Q124" s="47" cm="1">
        <f t="array" aca="1" ref="Q12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4.5</v>
      </c>
      <c r="R124" s="47" cm="1">
        <f t="array" ref="R12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4.5</v>
      </c>
      <c r="S124" s="40" t="s">
        <v>30</v>
      </c>
      <c r="T124" s="91">
        <f ca="1">IFERROR(MROUND(10*assessment[[#This Row],[Proofpoint Score]]/assessment[[#This Row],[Proofpoint Possible]],0.1),"NA")</f>
        <v>10</v>
      </c>
      <c r="U124" s="47" cm="1">
        <f t="array" aca="1" ref="U12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4.5</v>
      </c>
      <c r="V124" s="47" cm="1">
        <f t="array" ref="V12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4.5</v>
      </c>
      <c r="W124" s="40" t="s">
        <v>30</v>
      </c>
      <c r="X124" s="93">
        <f ca="1">IFERROR(MROUND(10*assessment[[#This Row],[Symantec Score]]/assessment[[#This Row],[Symantec Possible]],0.1),"NA")</f>
        <v>10</v>
      </c>
      <c r="Y124" s="47" cm="1">
        <f t="array" aca="1" ref="Y12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4.5</v>
      </c>
      <c r="Z124" s="47" cm="1">
        <f t="array" ref="Z12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4.5</v>
      </c>
      <c r="AA124" s="85"/>
    </row>
    <row r="125" spans="2:27" ht="28.5" x14ac:dyDescent="0.25">
      <c r="B125" s="43" t="s">
        <v>264</v>
      </c>
      <c r="C125" s="3">
        <f>IF(assessment[[#This Row],[ID]]="","",(LEN(assessment[[#This Row],[ID]])+1)/2)</f>
        <v>3</v>
      </c>
      <c r="D125" s="4" t="s">
        <v>179</v>
      </c>
      <c r="E125" s="4" t="s">
        <v>263</v>
      </c>
      <c r="F125" s="7" t="s">
        <v>265</v>
      </c>
      <c r="G125" s="7"/>
      <c r="H125" s="31" t="s">
        <v>58</v>
      </c>
      <c r="I12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125" s="31" t="s">
        <v>78</v>
      </c>
      <c r="K12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125" s="22" t="s">
        <v>22</v>
      </c>
      <c r="M125" s="22" cm="1">
        <f t="array" aca="1" ref="M12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25" s="22" cm="1">
        <f t="array" ref="N12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25" s="73"/>
      <c r="P125" s="22" t="s">
        <v>22</v>
      </c>
      <c r="Q125" s="22" cm="1">
        <f t="array" aca="1" ref="Q12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25" s="22" cm="1">
        <f t="array" ref="R12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25" s="73" t="s">
        <v>30</v>
      </c>
      <c r="T125" s="22" t="s">
        <v>22</v>
      </c>
      <c r="U125" s="22" cm="1">
        <f t="array" aca="1" ref="U12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25" s="22" cm="1">
        <f t="array" ref="V12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25" s="73" t="s">
        <v>30</v>
      </c>
      <c r="X125" s="22" t="s">
        <v>22</v>
      </c>
      <c r="Y125" s="22" cm="1">
        <f t="array" aca="1" ref="Y12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25" s="22" cm="1">
        <f t="array" ref="Z12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25" s="73"/>
    </row>
    <row r="126" spans="2:27" s="2" customFormat="1" ht="42.75" x14ac:dyDescent="0.25">
      <c r="B126" s="43" t="s">
        <v>266</v>
      </c>
      <c r="C126" s="3">
        <f>IF(assessment[[#This Row],[ID]]="","",(LEN(assessment[[#This Row],[ID]])+1)/2)</f>
        <v>3</v>
      </c>
      <c r="D126" s="4" t="s">
        <v>179</v>
      </c>
      <c r="E126" s="4" t="s">
        <v>263</v>
      </c>
      <c r="F126" s="7" t="s">
        <v>267</v>
      </c>
      <c r="G126" s="7"/>
      <c r="H126" s="31" t="s">
        <v>20</v>
      </c>
      <c r="I12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26" s="31" t="s">
        <v>21</v>
      </c>
      <c r="K12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26" s="77" t="s">
        <v>25</v>
      </c>
      <c r="M126" s="22" cm="1">
        <f t="array" aca="1" ref="M12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26" s="22" cm="1">
        <f t="array" ref="N12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26" s="73" t="s">
        <v>268</v>
      </c>
      <c r="P126" s="22" t="s">
        <v>18</v>
      </c>
      <c r="Q126" s="22" cm="1">
        <f t="array" aca="1" ref="Q12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26" s="22" cm="1">
        <f t="array" ref="R12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26" s="73" t="s">
        <v>486</v>
      </c>
      <c r="T126" s="22" t="s">
        <v>18</v>
      </c>
      <c r="U126" s="22" cm="1">
        <f t="array" aca="1" ref="U12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26" s="22" cm="1">
        <f t="array" ref="V12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26" s="73" t="s">
        <v>530</v>
      </c>
      <c r="X126" s="22" t="s">
        <v>18</v>
      </c>
      <c r="Y126" s="22" cm="1">
        <f t="array" aca="1" ref="Y12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26" s="22" cm="1">
        <f t="array" ref="Z12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26" s="73"/>
    </row>
    <row r="127" spans="2:27" s="2" customFormat="1" ht="42.75" x14ac:dyDescent="0.25">
      <c r="B127" s="43" t="s">
        <v>269</v>
      </c>
      <c r="C127" s="3">
        <f>IF(assessment[[#This Row],[ID]]="","",(LEN(assessment[[#This Row],[ID]])+1)/2)</f>
        <v>3</v>
      </c>
      <c r="D127" s="4" t="s">
        <v>179</v>
      </c>
      <c r="E127" s="4" t="s">
        <v>263</v>
      </c>
      <c r="F127" s="7" t="s">
        <v>270</v>
      </c>
      <c r="G127" s="7"/>
      <c r="H127" s="31" t="s">
        <v>20</v>
      </c>
      <c r="I12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27" s="31" t="s">
        <v>102</v>
      </c>
      <c r="K12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27" s="77" t="s">
        <v>25</v>
      </c>
      <c r="M127" s="22" cm="1">
        <f t="array" aca="1" ref="M12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27" s="22" cm="1">
        <f t="array" ref="N12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127" s="73"/>
      <c r="P127" s="22" t="s">
        <v>18</v>
      </c>
      <c r="Q127" s="22" cm="1">
        <f t="array" aca="1" ref="Q12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27" s="22" cm="1">
        <f t="array" ref="R12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127" s="73"/>
      <c r="T127" s="22" t="s">
        <v>18</v>
      </c>
      <c r="U127" s="22" cm="1">
        <f t="array" aca="1" ref="U12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27" s="22" cm="1">
        <f t="array" ref="V12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127" s="73"/>
      <c r="X127" s="22" t="s">
        <v>18</v>
      </c>
      <c r="Y127" s="22" cm="1">
        <f t="array" aca="1" ref="Y12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127" s="22" cm="1">
        <f t="array" ref="Z12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127" s="73"/>
    </row>
    <row r="128" spans="2:27" ht="18.75" x14ac:dyDescent="0.25">
      <c r="B128" s="40">
        <v>5.5</v>
      </c>
      <c r="C128" s="47">
        <f>IF(assessment[[#This Row],[ID]]="","",(LEN(assessment[[#This Row],[ID]])+1)/2)</f>
        <v>2</v>
      </c>
      <c r="D128" s="18" t="s">
        <v>179</v>
      </c>
      <c r="E128" s="19" t="s">
        <v>271</v>
      </c>
      <c r="F128" s="24"/>
      <c r="G128" s="24"/>
      <c r="H128" s="54" t="s">
        <v>15</v>
      </c>
      <c r="I128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28" s="52">
        <v>8</v>
      </c>
      <c r="K128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28" s="90">
        <f ca="1">IFERROR(MROUND(10*assessment[[#This Row],[Cyberhaven Score]]/assessment[[#This Row],[Cyberhaven Possible]],0.1),"NA")</f>
        <v>10</v>
      </c>
      <c r="M128" s="67" cm="1">
        <f t="array" aca="1" ref="M12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28" s="67" cm="1">
        <f t="array" ref="N12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28" s="18"/>
      <c r="P128" s="93">
        <f ca="1">IFERROR(MROUND(10*assessment[[#This Row],[Forcepoint Score]]/assessment[[#This Row],[Forcepoint Possible]],0.1),"NA")</f>
        <v>10</v>
      </c>
      <c r="Q128" s="47" cm="1">
        <f t="array" aca="1" ref="Q12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28" s="47" cm="1">
        <f t="array" ref="R12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28" s="40" t="s">
        <v>30</v>
      </c>
      <c r="T128" s="91">
        <f ca="1">IFERROR(MROUND(10*assessment[[#This Row],[Proofpoint Score]]/assessment[[#This Row],[Proofpoint Possible]],0.1),"NA")</f>
        <v>10</v>
      </c>
      <c r="U128" s="47" cm="1">
        <f t="array" aca="1" ref="U12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28" s="47" cm="1">
        <f t="array" ref="V12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28" s="40" t="s">
        <v>30</v>
      </c>
      <c r="X128" s="93">
        <f ca="1">IFERROR(MROUND(10*assessment[[#This Row],[Symantec Score]]/assessment[[#This Row],[Symantec Possible]],0.1),"NA")</f>
        <v>10</v>
      </c>
      <c r="Y128" s="47" cm="1">
        <f t="array" aca="1" ref="Y12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28" s="47" cm="1">
        <f t="array" ref="Z12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28" s="85"/>
    </row>
    <row r="129" spans="1:27" s="2" customFormat="1" ht="28.5" x14ac:dyDescent="0.25">
      <c r="B129" s="43" t="s">
        <v>272</v>
      </c>
      <c r="C129" s="3">
        <f>IF(assessment[[#This Row],[ID]]="","",(LEN(assessment[[#This Row],[ID]])+1)/2)</f>
        <v>3</v>
      </c>
      <c r="D129" s="4" t="s">
        <v>179</v>
      </c>
      <c r="E129" s="4" t="s">
        <v>271</v>
      </c>
      <c r="F129" s="7" t="s">
        <v>273</v>
      </c>
      <c r="G129" s="7"/>
      <c r="H129" s="31" t="s">
        <v>20</v>
      </c>
      <c r="I12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29" s="31" t="s">
        <v>21</v>
      </c>
      <c r="K12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29" s="22" t="s">
        <v>18</v>
      </c>
      <c r="M129" s="22" cm="1">
        <f t="array" aca="1" ref="M12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29" s="22" cm="1">
        <f t="array" ref="N12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29" s="73"/>
      <c r="P129" s="22" t="s">
        <v>18</v>
      </c>
      <c r="Q129" s="22" cm="1">
        <f t="array" aca="1" ref="Q12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29" s="22" cm="1">
        <f t="array" ref="R12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29" s="73"/>
      <c r="T129" s="22" t="s">
        <v>18</v>
      </c>
      <c r="U129" s="22" cm="1">
        <f t="array" aca="1" ref="U12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29" s="22" cm="1">
        <f t="array" ref="V12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29" s="73"/>
      <c r="X129" s="22" t="s">
        <v>18</v>
      </c>
      <c r="Y129" s="22" cm="1">
        <f t="array" aca="1" ref="Y12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29" s="22" cm="1">
        <f t="array" ref="Z12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29" s="73"/>
    </row>
    <row r="130" spans="1:27" s="2" customFormat="1" ht="28.5" x14ac:dyDescent="0.25">
      <c r="B130" s="43" t="s">
        <v>274</v>
      </c>
      <c r="C130" s="3">
        <f>IF(assessment[[#This Row],[ID]]="","",(LEN(assessment[[#This Row],[ID]])+1)/2)</f>
        <v>3</v>
      </c>
      <c r="D130" s="4" t="s">
        <v>179</v>
      </c>
      <c r="E130" s="4" t="s">
        <v>271</v>
      </c>
      <c r="F130" s="7" t="s">
        <v>275</v>
      </c>
      <c r="G130" s="7"/>
      <c r="H130" s="31" t="s">
        <v>20</v>
      </c>
      <c r="I13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0" s="31" t="s">
        <v>21</v>
      </c>
      <c r="K13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0" s="22" t="s">
        <v>18</v>
      </c>
      <c r="M130" s="22" cm="1">
        <f t="array" aca="1" ref="M13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30" s="22" cm="1">
        <f t="array" ref="N13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30" s="73"/>
      <c r="P130" s="22" t="s">
        <v>18</v>
      </c>
      <c r="Q130" s="22" cm="1">
        <f t="array" aca="1" ref="Q13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0" s="22" cm="1">
        <f t="array" ref="R13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0" s="73"/>
      <c r="T130" s="22" t="s">
        <v>18</v>
      </c>
      <c r="U130" s="22" cm="1">
        <f t="array" aca="1" ref="U13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0" s="22" cm="1">
        <f t="array" ref="V13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0" s="73"/>
      <c r="X130" s="22" t="s">
        <v>18</v>
      </c>
      <c r="Y130" s="22" cm="1">
        <f t="array" aca="1" ref="Y13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0" s="22" cm="1">
        <f t="array" ref="Z13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0" s="73"/>
    </row>
    <row r="131" spans="1:27" s="2" customFormat="1" ht="28.5" x14ac:dyDescent="0.25">
      <c r="B131" s="43" t="s">
        <v>276</v>
      </c>
      <c r="C131" s="3">
        <f>IF(assessment[[#This Row],[ID]]="","",(LEN(assessment[[#This Row],[ID]])+1)/2)</f>
        <v>3</v>
      </c>
      <c r="D131" s="4" t="s">
        <v>179</v>
      </c>
      <c r="E131" s="4" t="s">
        <v>271</v>
      </c>
      <c r="F131" s="7" t="s">
        <v>277</v>
      </c>
      <c r="G131" s="7"/>
      <c r="H131" s="31" t="s">
        <v>20</v>
      </c>
      <c r="I13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1" s="31" t="s">
        <v>21</v>
      </c>
      <c r="K13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1" s="22" t="s">
        <v>18</v>
      </c>
      <c r="M131" s="22" cm="1">
        <f t="array" aca="1" ref="M13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31" s="22" cm="1">
        <f t="array" ref="N13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31" s="73"/>
      <c r="P131" s="22" t="s">
        <v>18</v>
      </c>
      <c r="Q131" s="22" cm="1">
        <f t="array" aca="1" ref="Q13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1" s="22" cm="1">
        <f t="array" ref="R13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1" s="73"/>
      <c r="T131" s="22" t="s">
        <v>18</v>
      </c>
      <c r="U131" s="22" cm="1">
        <f t="array" aca="1" ref="U13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1" s="22" cm="1">
        <f t="array" ref="V13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1" s="73"/>
      <c r="X131" s="22" t="s">
        <v>18</v>
      </c>
      <c r="Y131" s="22" cm="1">
        <f t="array" aca="1" ref="Y13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1" s="22" cm="1">
        <f t="array" ref="Z13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1" s="73"/>
    </row>
    <row r="132" spans="1:27" ht="18.75" x14ac:dyDescent="0.25">
      <c r="B132" s="40">
        <v>5.6</v>
      </c>
      <c r="C132" s="47">
        <f>IF(assessment[[#This Row],[ID]]="","",(LEN(assessment[[#This Row],[ID]])+1)/2)</f>
        <v>2</v>
      </c>
      <c r="D132" s="18" t="s">
        <v>179</v>
      </c>
      <c r="E132" s="19" t="s">
        <v>278</v>
      </c>
      <c r="F132" s="24"/>
      <c r="G132" s="24"/>
      <c r="H132" s="54" t="s">
        <v>15</v>
      </c>
      <c r="I132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32" s="52">
        <v>8</v>
      </c>
      <c r="K132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32" s="90">
        <f ca="1">IFERROR(MROUND(10*assessment[[#This Row],[Cyberhaven Score]]/assessment[[#This Row],[Cyberhaven Possible]],0.1),"NA")</f>
        <v>10</v>
      </c>
      <c r="M132" s="67" cm="1">
        <f t="array" aca="1" ref="M13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N132" s="67" cm="1">
        <f t="array" ref="N13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O132" s="18"/>
      <c r="P132" s="93">
        <f ca="1">IFERROR(MROUND(10*assessment[[#This Row],[Forcepoint Score]]/assessment[[#This Row],[Forcepoint Possible]],0.1),"NA")</f>
        <v>10</v>
      </c>
      <c r="Q132" s="47" cm="1">
        <f t="array" aca="1" ref="Q13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R132" s="47" cm="1">
        <f t="array" ref="R13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S132" s="40" t="s">
        <v>30</v>
      </c>
      <c r="T132" s="91">
        <f ca="1">IFERROR(MROUND(10*assessment[[#This Row],[Proofpoint Score]]/assessment[[#This Row],[Proofpoint Possible]],0.1),"NA")</f>
        <v>10</v>
      </c>
      <c r="U132" s="47" cm="1">
        <f t="array" aca="1" ref="U13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V132" s="47" cm="1">
        <f t="array" ref="V13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W132" s="40" t="s">
        <v>30</v>
      </c>
      <c r="X132" s="93">
        <f ca="1">IFERROR(MROUND(10*assessment[[#This Row],[Symantec Score]]/assessment[[#This Row],[Symantec Possible]],0.1),"NA")</f>
        <v>10</v>
      </c>
      <c r="Y132" s="47" cm="1">
        <f t="array" aca="1" ref="Y13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Z132" s="47" cm="1">
        <f t="array" ref="Z13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AA132" s="85"/>
    </row>
    <row r="133" spans="1:27" s="2" customFormat="1" ht="42.75" x14ac:dyDescent="0.25">
      <c r="B133" s="43" t="s">
        <v>279</v>
      </c>
      <c r="C133" s="3">
        <f>IF(assessment[[#This Row],[ID]]="","",(LEN(assessment[[#This Row],[ID]])+1)/2)</f>
        <v>3</v>
      </c>
      <c r="D133" s="4" t="s">
        <v>179</v>
      </c>
      <c r="E133" s="4" t="s">
        <v>278</v>
      </c>
      <c r="F133" s="34" t="s">
        <v>280</v>
      </c>
      <c r="G133" s="34"/>
      <c r="H133" s="31" t="s">
        <v>20</v>
      </c>
      <c r="I13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3" s="31" t="s">
        <v>21</v>
      </c>
      <c r="K13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3" s="22" t="s">
        <v>18</v>
      </c>
      <c r="M133" s="22" cm="1">
        <f t="array" aca="1" ref="M13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33" s="22" cm="1">
        <f t="array" ref="N13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33" s="73"/>
      <c r="P133" s="22" t="s">
        <v>18</v>
      </c>
      <c r="Q133" s="22" cm="1">
        <f t="array" aca="1" ref="Q13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3" s="22" cm="1">
        <f t="array" ref="R13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3" s="73" t="s">
        <v>489</v>
      </c>
      <c r="T133" s="22" t="s">
        <v>18</v>
      </c>
      <c r="U133" s="22" cm="1">
        <f t="array" aca="1" ref="U13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3" s="22" cm="1">
        <f t="array" ref="V13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3" s="73"/>
      <c r="X133" s="22" t="s">
        <v>18</v>
      </c>
      <c r="Y133" s="22" cm="1">
        <f t="array" aca="1" ref="Y13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3" s="22" cm="1">
        <f t="array" ref="Z13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3" s="73"/>
    </row>
    <row r="134" spans="1:27" ht="42.75" x14ac:dyDescent="0.25">
      <c r="A134" s="2"/>
      <c r="B134" s="43" t="s">
        <v>281</v>
      </c>
      <c r="C134" s="3">
        <f>IF(assessment[[#This Row],[ID]]="","",(LEN(assessment[[#This Row],[ID]])+1)/2)</f>
        <v>3</v>
      </c>
      <c r="D134" s="4" t="s">
        <v>179</v>
      </c>
      <c r="E134" s="4" t="s">
        <v>278</v>
      </c>
      <c r="F134" s="34" t="s">
        <v>283</v>
      </c>
      <c r="G134" s="34"/>
      <c r="H134" s="31" t="s">
        <v>58</v>
      </c>
      <c r="I13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134" s="31" t="s">
        <v>52</v>
      </c>
      <c r="K13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134" s="22" t="s">
        <v>22</v>
      </c>
      <c r="M134" s="22" cm="1">
        <f t="array" aca="1" ref="M13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N134" s="22" cm="1">
        <f t="array" ref="N13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134" s="73"/>
      <c r="P134" s="22" t="s">
        <v>22</v>
      </c>
      <c r="Q134" s="22" cm="1">
        <f t="array" aca="1" ref="Q13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134" s="22" cm="1">
        <f t="array" ref="R13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134" s="73" t="s">
        <v>449</v>
      </c>
      <c r="T134" s="22" t="s">
        <v>22</v>
      </c>
      <c r="U134" s="22" cm="1">
        <f t="array" aca="1" ref="U13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134" s="22" cm="1">
        <f t="array" ref="V13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134" s="73" t="s">
        <v>541</v>
      </c>
      <c r="X134" s="22" t="s">
        <v>22</v>
      </c>
      <c r="Y134" s="22" cm="1">
        <f t="array" aca="1" ref="Y13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134" s="22" cm="1">
        <f t="array" ref="Z13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134" s="73"/>
    </row>
    <row r="135" spans="1:27" ht="28.5" x14ac:dyDescent="0.25">
      <c r="B135" s="42">
        <v>6</v>
      </c>
      <c r="C135" s="46">
        <f>IF(assessment[[#This Row],[ID]]="","",(LEN(assessment[[#This Row],[ID]])+1)/2)</f>
        <v>1</v>
      </c>
      <c r="D135" s="11" t="s">
        <v>282</v>
      </c>
      <c r="E135" s="11"/>
      <c r="F135" s="29"/>
      <c r="G135" s="29"/>
      <c r="H135" s="97" t="s">
        <v>15</v>
      </c>
      <c r="I135" s="97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35" s="59">
        <v>8</v>
      </c>
      <c r="K135" s="59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35" s="87">
        <f ca="1">IFERROR(MROUND(10*assessment[[#This Row],[Cyberhaven Score]]/assessment[[#This Row],[Cyberhaven Possible]],0.1),"NA")</f>
        <v>8.1</v>
      </c>
      <c r="M135" s="65" cm="1">
        <f t="array" aca="1" ref="M13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38.74</v>
      </c>
      <c r="N135" s="65" cm="1">
        <f t="array" ref="N13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47.900000000000006</v>
      </c>
      <c r="O135" s="71"/>
      <c r="P135" s="65">
        <f ca="1">IFERROR(MROUND(10*assessment[[#This Row],[Forcepoint Score]]/assessment[[#This Row],[Forcepoint Possible]],0.1),"NA")</f>
        <v>9.4</v>
      </c>
      <c r="Q135" s="82" cm="1">
        <f t="array" aca="1" ref="Q13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48.14</v>
      </c>
      <c r="R135" s="82" cm="1">
        <f t="array" ref="R13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51.100000000000009</v>
      </c>
      <c r="S135" s="83" t="s">
        <v>30</v>
      </c>
      <c r="T135" s="87">
        <f ca="1">IFERROR(MROUND(10*assessment[[#This Row],[Proofpoint Score]]/assessment[[#This Row],[Proofpoint Possible]],0.1),"NA")</f>
        <v>9.1</v>
      </c>
      <c r="U135" s="82" cm="1">
        <f t="array" aca="1" ref="U13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46.300000000000004</v>
      </c>
      <c r="V135" s="82" cm="1">
        <f t="array" ref="V13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51.100000000000009</v>
      </c>
      <c r="W135" s="83" t="s">
        <v>30</v>
      </c>
      <c r="X135" s="65">
        <f ca="1">IFERROR(MROUND(10*assessment[[#This Row],[Symantec Score]]/assessment[[#This Row],[Symantec Possible]],0.1),"NA")</f>
        <v>8.2000000000000011</v>
      </c>
      <c r="Y135" s="82" cm="1">
        <f t="array" aca="1" ref="Y13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41.38</v>
      </c>
      <c r="Z135" s="82" cm="1">
        <f t="array" ref="Z13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50.5</v>
      </c>
      <c r="AA135" s="83"/>
    </row>
    <row r="136" spans="1:27" ht="18.75" collapsed="1" x14ac:dyDescent="0.25">
      <c r="B136" s="40">
        <v>6.1</v>
      </c>
      <c r="C136" s="47">
        <f>IF(assessment[[#This Row],[ID]]="","",(LEN(assessment[[#This Row],[ID]])+1)/2)</f>
        <v>2</v>
      </c>
      <c r="D136" s="18" t="s">
        <v>282</v>
      </c>
      <c r="E136" s="19" t="s">
        <v>284</v>
      </c>
      <c r="F136" s="24"/>
      <c r="G136" s="24"/>
      <c r="H136" s="54" t="s">
        <v>15</v>
      </c>
      <c r="I136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36" s="52">
        <v>6</v>
      </c>
      <c r="K136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36" s="90">
        <f ca="1">IFERROR(MROUND(10*assessment[[#This Row],[Cyberhaven Score]]/assessment[[#This Row],[Cyberhaven Possible]],0.1),"NA")</f>
        <v>8.8000000000000007</v>
      </c>
      <c r="M136" s="67" cm="1">
        <f t="array" aca="1" ref="M13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7.5</v>
      </c>
      <c r="N136" s="67" cm="1">
        <f t="array" ref="N13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8.5</v>
      </c>
      <c r="O136" s="18"/>
      <c r="P136" s="93">
        <f ca="1">IFERROR(MROUND(10*assessment[[#This Row],[Forcepoint Score]]/assessment[[#This Row],[Forcepoint Possible]],0.1),"NA")</f>
        <v>8.4</v>
      </c>
      <c r="Q136" s="47" cm="1">
        <f t="array" aca="1" ref="Q13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10.5</v>
      </c>
      <c r="R136" s="47" cm="1">
        <f t="array" ref="R13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12.5</v>
      </c>
      <c r="S136" s="40" t="s">
        <v>30</v>
      </c>
      <c r="T136" s="91">
        <f ca="1">IFERROR(MROUND(10*assessment[[#This Row],[Proofpoint Score]]/assessment[[#This Row],[Proofpoint Possible]],0.1),"NA")</f>
        <v>7.6000000000000005</v>
      </c>
      <c r="U136" s="47" cm="1">
        <f t="array" aca="1" ref="U13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9.5</v>
      </c>
      <c r="V136" s="47" cm="1">
        <f t="array" ref="V13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12.5</v>
      </c>
      <c r="W136" s="40" t="s">
        <v>30</v>
      </c>
      <c r="X136" s="93">
        <f ca="1">IFERROR(MROUND(10*assessment[[#This Row],[Symantec Score]]/assessment[[#This Row],[Symantec Possible]],0.1),"NA")</f>
        <v>10</v>
      </c>
      <c r="Y136" s="47" cm="1">
        <f t="array" aca="1" ref="Y13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11.5</v>
      </c>
      <c r="Z136" s="47" cm="1">
        <f t="array" ref="Z13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11.5</v>
      </c>
      <c r="AA136" s="85"/>
    </row>
    <row r="137" spans="1:27" s="2" customFormat="1" ht="28.5" x14ac:dyDescent="0.25">
      <c r="B137" s="43" t="s">
        <v>285</v>
      </c>
      <c r="C137" s="3">
        <f>IF(assessment[[#This Row],[ID]]="","",(LEN(assessment[[#This Row],[ID]])+1)/2)</f>
        <v>3</v>
      </c>
      <c r="D137" s="4" t="s">
        <v>282</v>
      </c>
      <c r="E137" s="4" t="s">
        <v>284</v>
      </c>
      <c r="F137" s="7" t="s">
        <v>286</v>
      </c>
      <c r="G137" s="7"/>
      <c r="H137" s="31" t="s">
        <v>20</v>
      </c>
      <c r="I13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7" s="31" t="s">
        <v>21</v>
      </c>
      <c r="K13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7" s="77" t="s">
        <v>18</v>
      </c>
      <c r="M137" s="22" cm="1">
        <f t="array" aca="1" ref="M13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37" s="22" cm="1">
        <f t="array" ref="N13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37" s="73"/>
      <c r="P137" s="22" t="s">
        <v>18</v>
      </c>
      <c r="Q137" s="22" cm="1">
        <f t="array" aca="1" ref="Q13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7" s="22" cm="1">
        <f t="array" ref="R13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7" s="73"/>
      <c r="T137" s="22" t="s">
        <v>18</v>
      </c>
      <c r="U137" s="22" cm="1">
        <f t="array" aca="1" ref="U13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7" s="22" cm="1">
        <f t="array" ref="V13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7" s="73" t="s">
        <v>534</v>
      </c>
      <c r="X137" s="22" t="s">
        <v>18</v>
      </c>
      <c r="Y137" s="22" cm="1">
        <f t="array" aca="1" ref="Y13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7" s="22" cm="1">
        <f t="array" ref="Z13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7" s="84" t="s">
        <v>563</v>
      </c>
    </row>
    <row r="138" spans="1:27" s="2" customFormat="1" ht="42.75" x14ac:dyDescent="0.25">
      <c r="B138" s="43" t="s">
        <v>287</v>
      </c>
      <c r="C138" s="3">
        <f>IF(assessment[[#This Row],[ID]]="","",(LEN(assessment[[#This Row],[ID]])+1)/2)</f>
        <v>3</v>
      </c>
      <c r="D138" s="4" t="s">
        <v>282</v>
      </c>
      <c r="E138" s="4" t="s">
        <v>284</v>
      </c>
      <c r="F138" s="7" t="s">
        <v>288</v>
      </c>
      <c r="G138" s="7"/>
      <c r="H138" s="31" t="s">
        <v>20</v>
      </c>
      <c r="I13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8" s="31" t="s">
        <v>102</v>
      </c>
      <c r="K13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8" s="22" t="s">
        <v>18</v>
      </c>
      <c r="M138" s="22" cm="1">
        <f t="array" aca="1" ref="M13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N138" s="22" cm="1">
        <f t="array" ref="N13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138" s="73"/>
      <c r="P138" s="22" t="s">
        <v>18</v>
      </c>
      <c r="Q138" s="22" cm="1">
        <f t="array" aca="1" ref="Q13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38" s="22" cm="1">
        <f t="array" ref="R13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138" s="73"/>
      <c r="T138" s="22" t="s">
        <v>18</v>
      </c>
      <c r="U138" s="22" cm="1">
        <f t="array" aca="1" ref="U13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38" s="22" cm="1">
        <f t="array" ref="V13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138" s="84" t="s">
        <v>533</v>
      </c>
      <c r="X138" s="22" t="s">
        <v>18</v>
      </c>
      <c r="Y138" s="22" cm="1">
        <f t="array" aca="1" ref="Y13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138" s="22" cm="1">
        <f t="array" ref="Z13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138" s="73"/>
    </row>
    <row r="139" spans="1:27" s="2" customFormat="1" ht="28.5" x14ac:dyDescent="0.25">
      <c r="B139" s="43" t="s">
        <v>289</v>
      </c>
      <c r="C139" s="3">
        <f>IF(assessment[[#This Row],[ID]]="","",(LEN(assessment[[#This Row],[ID]])+1)/2)</f>
        <v>3</v>
      </c>
      <c r="D139" s="4" t="s">
        <v>282</v>
      </c>
      <c r="E139" s="4" t="s">
        <v>284</v>
      </c>
      <c r="F139" s="7" t="s">
        <v>290</v>
      </c>
      <c r="G139" s="7"/>
      <c r="H139" s="31" t="s">
        <v>20</v>
      </c>
      <c r="I13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39" s="31" t="s">
        <v>21</v>
      </c>
      <c r="K13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39" s="22" t="s">
        <v>26</v>
      </c>
      <c r="M139" s="22" t="str" cm="1">
        <f t="array" aca="1" ref="M13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39" s="22" t="str" cm="1">
        <f t="array" ref="N13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39" s="73"/>
      <c r="P139" s="22" t="s">
        <v>18</v>
      </c>
      <c r="Q139" s="22" cm="1">
        <f t="array" aca="1" ref="Q13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39" s="22" cm="1">
        <f t="array" ref="R13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39" s="73"/>
      <c r="T139" s="22" t="s">
        <v>18</v>
      </c>
      <c r="U139" s="22" cm="1">
        <f t="array" aca="1" ref="U13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39" s="22" cm="1">
        <f t="array" ref="V13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39" s="73"/>
      <c r="X139" s="22" t="s">
        <v>18</v>
      </c>
      <c r="Y139" s="22" cm="1">
        <f t="array" aca="1" ref="Y13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39" s="22" cm="1">
        <f t="array" ref="Z13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39" s="73"/>
    </row>
    <row r="140" spans="1:27" s="2" customFormat="1" ht="14.25" x14ac:dyDescent="0.25">
      <c r="B140" s="43" t="s">
        <v>291</v>
      </c>
      <c r="C140" s="3">
        <f>IF(assessment[[#This Row],[ID]]="","",(LEN(assessment[[#This Row],[ID]])+1)/2)</f>
        <v>3</v>
      </c>
      <c r="D140" s="4" t="s">
        <v>282</v>
      </c>
      <c r="E140" s="4" t="s">
        <v>284</v>
      </c>
      <c r="F140" s="7" t="s">
        <v>292</v>
      </c>
      <c r="G140" s="7"/>
      <c r="H140" s="31" t="s">
        <v>20</v>
      </c>
      <c r="I14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0" s="31" t="s">
        <v>21</v>
      </c>
      <c r="K14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0" s="22" t="s">
        <v>26</v>
      </c>
      <c r="M140" s="22" t="str" cm="1">
        <f t="array" aca="1" ref="M14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40" s="22" t="str" cm="1">
        <f t="array" ref="N14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40" s="73"/>
      <c r="P140" s="22" t="s">
        <v>25</v>
      </c>
      <c r="Q140" s="22" cm="1">
        <f t="array" aca="1" ref="Q14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140" s="22" cm="1">
        <f t="array" ref="R14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0" s="73"/>
      <c r="T140" s="22" t="s">
        <v>25</v>
      </c>
      <c r="U140" s="22" cm="1">
        <f t="array" aca="1" ref="U14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40" s="22" cm="1">
        <f t="array" ref="V14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0" s="73"/>
      <c r="X140" s="22" t="s">
        <v>18</v>
      </c>
      <c r="Y140" s="22" cm="1">
        <f t="array" aca="1" ref="Y14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0" s="22" cm="1">
        <f t="array" ref="Z14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0" s="73" t="s">
        <v>583</v>
      </c>
    </row>
    <row r="141" spans="1:27" s="2" customFormat="1" ht="28.5" x14ac:dyDescent="0.25">
      <c r="B141" s="43" t="s">
        <v>293</v>
      </c>
      <c r="C141" s="3">
        <f>IF(assessment[[#This Row],[ID]]="","",(LEN(assessment[[#This Row],[ID]])+1)/2)</f>
        <v>3</v>
      </c>
      <c r="D141" s="4" t="s">
        <v>282</v>
      </c>
      <c r="E141" s="4" t="s">
        <v>284</v>
      </c>
      <c r="F141" s="7" t="s">
        <v>294</v>
      </c>
      <c r="G141" s="7"/>
      <c r="H141" s="31" t="s">
        <v>58</v>
      </c>
      <c r="I14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141" s="31" t="s">
        <v>21</v>
      </c>
      <c r="K14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141" s="22" t="s">
        <v>26</v>
      </c>
      <c r="M141" s="22" t="str" cm="1">
        <f t="array" aca="1" ref="M14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41" s="22" t="str" cm="1">
        <f t="array" ref="N14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41" s="73"/>
      <c r="P141" s="22" t="s">
        <v>22</v>
      </c>
      <c r="Q141" s="22" cm="1">
        <f t="array" aca="1" ref="Q14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41" s="22" cm="1">
        <f t="array" ref="R14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1" s="73" t="s">
        <v>490</v>
      </c>
      <c r="T141" s="22" t="s">
        <v>22</v>
      </c>
      <c r="U141" s="22" cm="1">
        <f t="array" aca="1" ref="U14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41" s="22" cm="1">
        <f t="array" ref="V14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1" s="73"/>
      <c r="X141" s="22" t="s">
        <v>22</v>
      </c>
      <c r="Y141" s="22" cm="1">
        <f t="array" aca="1" ref="Y14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1" s="22" cm="1">
        <f t="array" ref="Z14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1" s="73" t="s">
        <v>584</v>
      </c>
    </row>
    <row r="142" spans="1:27" s="2" customFormat="1" ht="28.5" x14ac:dyDescent="0.25">
      <c r="B142" s="43" t="s">
        <v>295</v>
      </c>
      <c r="C142" s="3">
        <f>IF(assessment[[#This Row],[ID]]="","",(LEN(assessment[[#This Row],[ID]])+1)/2)</f>
        <v>3</v>
      </c>
      <c r="D142" s="4" t="s">
        <v>282</v>
      </c>
      <c r="E142" s="4" t="s">
        <v>284</v>
      </c>
      <c r="F142" s="7" t="s">
        <v>296</v>
      </c>
      <c r="G142" s="7"/>
      <c r="H142" s="31" t="s">
        <v>20</v>
      </c>
      <c r="I14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2" s="31" t="s">
        <v>21</v>
      </c>
      <c r="K14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2" s="22" t="s">
        <v>25</v>
      </c>
      <c r="M142" s="22" cm="1">
        <f t="array" aca="1" ref="M14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42" s="22" cm="1">
        <f t="array" ref="N14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42" s="73"/>
      <c r="P142" s="22" t="s">
        <v>25</v>
      </c>
      <c r="Q142" s="22" cm="1">
        <f t="array" aca="1" ref="Q14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142" s="22" cm="1">
        <f t="array" ref="R14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2" s="73"/>
      <c r="T142" s="22" t="s">
        <v>25</v>
      </c>
      <c r="U142" s="22" cm="1">
        <f t="array" aca="1" ref="U14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42" s="22" cm="1">
        <f t="array" ref="V14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2" s="73"/>
      <c r="X142" s="22" t="s">
        <v>26</v>
      </c>
      <c r="Y142" s="22" t="str" cm="1">
        <f t="array" aca="1" ref="Y14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Z142" s="22" t="str" cm="1">
        <f t="array" ref="Z14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AA142" s="73"/>
    </row>
    <row r="143" spans="1:27" s="2" customFormat="1" ht="14.25" x14ac:dyDescent="0.25">
      <c r="B143" s="43" t="s">
        <v>297</v>
      </c>
      <c r="C143" s="3">
        <f>IF(assessment[[#This Row],[ID]]="","",(LEN(assessment[[#This Row],[ID]])+1)/2)</f>
        <v>3</v>
      </c>
      <c r="D143" s="4" t="s">
        <v>282</v>
      </c>
      <c r="E143" s="4" t="s">
        <v>284</v>
      </c>
      <c r="F143" s="7" t="s">
        <v>298</v>
      </c>
      <c r="G143" s="7"/>
      <c r="H143" s="31" t="s">
        <v>20</v>
      </c>
      <c r="I14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3" s="31" t="s">
        <v>21</v>
      </c>
      <c r="K14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3" s="22" t="s">
        <v>26</v>
      </c>
      <c r="M143" s="22" t="str" cm="1">
        <f t="array" aca="1" ref="M14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43" s="22" t="str" cm="1">
        <f t="array" ref="N14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43" s="73"/>
      <c r="P143" s="22" t="s">
        <v>18</v>
      </c>
      <c r="Q143" s="22" cm="1">
        <f t="array" aca="1" ref="Q14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43" s="22" cm="1">
        <f t="array" ref="R14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3" s="73"/>
      <c r="T143" s="22" t="s">
        <v>25</v>
      </c>
      <c r="U143" s="22" cm="1">
        <f t="array" aca="1" ref="U14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43" s="22" cm="1">
        <f t="array" ref="V14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3" s="73"/>
      <c r="X143" s="22" t="s">
        <v>18</v>
      </c>
      <c r="Y143" s="22" cm="1">
        <f t="array" aca="1" ref="Y14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3" s="22" cm="1">
        <f t="array" ref="Z14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3" s="73"/>
    </row>
    <row r="144" spans="1:27" s="2" customFormat="1" ht="57" x14ac:dyDescent="0.25">
      <c r="B144" s="43" t="s">
        <v>299</v>
      </c>
      <c r="C144" s="3">
        <f>IF(assessment[[#This Row],[ID]]="","",(LEN(assessment[[#This Row],[ID]])+1)/2)</f>
        <v>3</v>
      </c>
      <c r="D144" s="4" t="s">
        <v>282</v>
      </c>
      <c r="E144" s="4" t="s">
        <v>284</v>
      </c>
      <c r="F144" s="7" t="s">
        <v>300</v>
      </c>
      <c r="G144" s="7"/>
      <c r="H144" s="31" t="s">
        <v>20</v>
      </c>
      <c r="I14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4" s="31" t="s">
        <v>78</v>
      </c>
      <c r="K14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4" s="77" t="s">
        <v>18</v>
      </c>
      <c r="M144" s="22" cm="1">
        <f t="array" aca="1" ref="M14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44" s="22" cm="1">
        <f t="array" ref="N14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44" s="73"/>
      <c r="P144" s="22" t="s">
        <v>18</v>
      </c>
      <c r="Q144" s="22" cm="1">
        <f t="array" aca="1" ref="Q14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44" s="22" cm="1">
        <f t="array" ref="R14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44" s="73" t="s">
        <v>471</v>
      </c>
      <c r="T144" s="22" t="s">
        <v>18</v>
      </c>
      <c r="U144" s="22" cm="1">
        <f t="array" aca="1" ref="U14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44" s="22" cm="1">
        <f t="array" ref="V14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44" s="73"/>
      <c r="X144" s="22" t="s">
        <v>18</v>
      </c>
      <c r="Y144" s="22" cm="1">
        <f t="array" aca="1" ref="Y14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44" s="22" cm="1">
        <f t="array" ref="Z14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44" s="73" t="s">
        <v>585</v>
      </c>
    </row>
    <row r="145" spans="2:27" s="2" customFormat="1" ht="28.5" x14ac:dyDescent="0.25">
      <c r="B145" s="43" t="s">
        <v>301</v>
      </c>
      <c r="C145" s="3">
        <f>IF(assessment[[#This Row],[ID]]="","",(LEN(assessment[[#This Row],[ID]])+1)/2)</f>
        <v>3</v>
      </c>
      <c r="D145" s="4" t="s">
        <v>282</v>
      </c>
      <c r="E145" s="4" t="s">
        <v>284</v>
      </c>
      <c r="F145" s="7" t="s">
        <v>302</v>
      </c>
      <c r="G145" s="7"/>
      <c r="H145" s="31" t="s">
        <v>20</v>
      </c>
      <c r="I14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5" s="31" t="s">
        <v>78</v>
      </c>
      <c r="K14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5" s="77" t="s">
        <v>18</v>
      </c>
      <c r="M145" s="22" cm="1">
        <f t="array" aca="1" ref="M14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45" s="22" cm="1">
        <f t="array" ref="N14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45" s="73"/>
      <c r="P145" s="22" t="s">
        <v>18</v>
      </c>
      <c r="Q145" s="22" cm="1">
        <f t="array" aca="1" ref="Q14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45" s="22" cm="1">
        <f t="array" ref="R14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45" s="73"/>
      <c r="T145" s="22" t="s">
        <v>18</v>
      </c>
      <c r="U145" s="22" cm="1">
        <f t="array" aca="1" ref="U14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45" s="22" cm="1">
        <f t="array" ref="V14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45" s="73"/>
      <c r="X145" s="22" t="s">
        <v>18</v>
      </c>
      <c r="Y145" s="22" cm="1">
        <f t="array" aca="1" ref="Y14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45" s="22" cm="1">
        <f t="array" ref="Z14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45" s="73"/>
    </row>
    <row r="146" spans="2:27" ht="18.75" x14ac:dyDescent="0.25">
      <c r="B146" s="40">
        <v>6.2</v>
      </c>
      <c r="C146" s="47">
        <f>IF(assessment[[#This Row],[ID]]="","",(LEN(assessment[[#This Row],[ID]])+1)/2)</f>
        <v>2</v>
      </c>
      <c r="D146" s="18" t="s">
        <v>282</v>
      </c>
      <c r="E146" s="19" t="s">
        <v>303</v>
      </c>
      <c r="F146" s="24"/>
      <c r="G146" s="24"/>
      <c r="H146" s="54" t="s">
        <v>15</v>
      </c>
      <c r="I146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46" s="52">
        <v>8</v>
      </c>
      <c r="K146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46" s="90">
        <f ca="1">IFERROR(MROUND(10*assessment[[#This Row],[Cyberhaven Score]]/assessment[[#This Row],[Cyberhaven Possible]],0.1),"NA")</f>
        <v>10</v>
      </c>
      <c r="M146" s="67" cm="1">
        <f t="array" aca="1" ref="M14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</v>
      </c>
      <c r="N146" s="67" cm="1">
        <f t="array" ref="N14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</v>
      </c>
      <c r="O146" s="18"/>
      <c r="P146" s="93">
        <f ca="1">IFERROR(MROUND(10*assessment[[#This Row],[Forcepoint Score]]/assessment[[#This Row],[Forcepoint Possible]],0.1),"NA")</f>
        <v>8.8000000000000007</v>
      </c>
      <c r="Q146" s="47" cm="1">
        <f t="array" aca="1" ref="Q14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3.5</v>
      </c>
      <c r="R146" s="47" cm="1">
        <f t="array" ref="R14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</v>
      </c>
      <c r="S146" s="40" t="s">
        <v>30</v>
      </c>
      <c r="T146" s="91">
        <f ca="1">IFERROR(MROUND(10*assessment[[#This Row],[Proofpoint Score]]/assessment[[#This Row],[Proofpoint Possible]],0.1),"NA")</f>
        <v>7.5</v>
      </c>
      <c r="U146" s="47" cm="1">
        <f t="array" aca="1" ref="U14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46" s="47" cm="1">
        <f t="array" ref="V14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</v>
      </c>
      <c r="W146" s="40" t="s">
        <v>30</v>
      </c>
      <c r="X146" s="93">
        <f ca="1">IFERROR(MROUND(10*assessment[[#This Row],[Symantec Score]]/assessment[[#This Row],[Symantec Possible]],0.1),"NA")</f>
        <v>7.5</v>
      </c>
      <c r="Y146" s="47" cm="1">
        <f t="array" aca="1" ref="Y14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46" s="47" cm="1">
        <f t="array" ref="Z14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4</v>
      </c>
      <c r="AA146" s="85"/>
    </row>
    <row r="147" spans="2:27" s="2" customFormat="1" ht="42.75" x14ac:dyDescent="0.25">
      <c r="B147" s="43" t="s">
        <v>304</v>
      </c>
      <c r="C147" s="3">
        <f>IF(assessment[[#This Row],[ID]]="","",(LEN(assessment[[#This Row],[ID]])+1)/2)</f>
        <v>3</v>
      </c>
      <c r="D147" s="4" t="s">
        <v>282</v>
      </c>
      <c r="E147" s="4" t="s">
        <v>303</v>
      </c>
      <c r="F147" s="7" t="s">
        <v>305</v>
      </c>
      <c r="G147" s="7"/>
      <c r="H147" s="31" t="s">
        <v>20</v>
      </c>
      <c r="I14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7" s="31" t="s">
        <v>21</v>
      </c>
      <c r="K14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7" s="22" t="s">
        <v>18</v>
      </c>
      <c r="M147" s="22" cm="1">
        <f t="array" aca="1" ref="M14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47" s="22" cm="1">
        <f t="array" ref="N14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47" s="73" t="s">
        <v>306</v>
      </c>
      <c r="P147" s="22" t="s">
        <v>41</v>
      </c>
      <c r="Q147" s="22" cm="1">
        <f t="array" aca="1" ref="Q14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47" s="22" cm="1">
        <f t="array" ref="R14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7" s="73" t="s">
        <v>610</v>
      </c>
      <c r="T147" s="22" t="s">
        <v>25</v>
      </c>
      <c r="U147" s="22" cm="1">
        <f t="array" aca="1" ref="U14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47" s="22" cm="1">
        <f t="array" ref="V14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7" s="73" t="s">
        <v>524</v>
      </c>
      <c r="X147" s="22" t="s">
        <v>25</v>
      </c>
      <c r="Y147" s="22" cm="1">
        <f t="array" aca="1" ref="Y14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47" s="22" cm="1">
        <f t="array" ref="Z14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7" s="73"/>
    </row>
    <row r="148" spans="2:27" s="2" customFormat="1" ht="28.5" x14ac:dyDescent="0.25">
      <c r="B148" s="43" t="s">
        <v>307</v>
      </c>
      <c r="C148" s="3">
        <f>IF(assessment[[#This Row],[ID]]="","",(LEN(assessment[[#This Row],[ID]])+1)/2)</f>
        <v>3</v>
      </c>
      <c r="D148" s="4" t="s">
        <v>282</v>
      </c>
      <c r="E148" s="4" t="s">
        <v>303</v>
      </c>
      <c r="F148" s="7" t="s">
        <v>308</v>
      </c>
      <c r="G148" s="7"/>
      <c r="H148" s="31" t="s">
        <v>20</v>
      </c>
      <c r="I14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8" s="31" t="s">
        <v>21</v>
      </c>
      <c r="K14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8" s="22" t="s">
        <v>18</v>
      </c>
      <c r="M148" s="22" cm="1">
        <f t="array" aca="1" ref="M14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48" s="22" cm="1">
        <f t="array" ref="N14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48" s="73"/>
      <c r="P148" s="22" t="s">
        <v>18</v>
      </c>
      <c r="Q148" s="22" cm="1">
        <f t="array" aca="1" ref="Q14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48" s="22" cm="1">
        <f t="array" ref="R14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8" s="73"/>
      <c r="T148" s="22" t="s">
        <v>18</v>
      </c>
      <c r="U148" s="22" cm="1">
        <f t="array" aca="1" ref="U14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48" s="22" cm="1">
        <f t="array" ref="V14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8" s="73"/>
      <c r="X148" s="22" t="s">
        <v>18</v>
      </c>
      <c r="Y148" s="22" cm="1">
        <f t="array" aca="1" ref="Y14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8" s="22" cm="1">
        <f t="array" ref="Z14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8" s="73"/>
    </row>
    <row r="149" spans="2:27" s="2" customFormat="1" ht="42.75" x14ac:dyDescent="0.25">
      <c r="B149" s="43" t="s">
        <v>309</v>
      </c>
      <c r="C149" s="3">
        <f>IF(assessment[[#This Row],[ID]]="","",(LEN(assessment[[#This Row],[ID]])+1)/2)</f>
        <v>3</v>
      </c>
      <c r="D149" s="4" t="s">
        <v>282</v>
      </c>
      <c r="E149" s="4" t="s">
        <v>303</v>
      </c>
      <c r="F149" s="7" t="s">
        <v>310</v>
      </c>
      <c r="G149" s="7"/>
      <c r="H149" s="31" t="s">
        <v>20</v>
      </c>
      <c r="I14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49" s="31" t="s">
        <v>21</v>
      </c>
      <c r="K14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49" s="22" t="s">
        <v>18</v>
      </c>
      <c r="M149" s="22" cm="1">
        <f t="array" aca="1" ref="M14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49" s="22" cm="1">
        <f t="array" ref="N14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49" s="73" t="s">
        <v>311</v>
      </c>
      <c r="P149" s="22" t="s">
        <v>18</v>
      </c>
      <c r="Q149" s="22" cm="1">
        <f t="array" aca="1" ref="Q14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49" s="22" cm="1">
        <f t="array" ref="R14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49" s="73" t="s">
        <v>479</v>
      </c>
      <c r="T149" s="22" t="s">
        <v>18</v>
      </c>
      <c r="U149" s="22" cm="1">
        <f t="array" aca="1" ref="U14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49" s="22" cm="1">
        <f t="array" ref="V14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49" s="73" t="s">
        <v>525</v>
      </c>
      <c r="X149" s="22" t="s">
        <v>18</v>
      </c>
      <c r="Y149" s="22" cm="1">
        <f t="array" aca="1" ref="Y14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49" s="22" cm="1">
        <f t="array" ref="Z14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49" s="73"/>
    </row>
    <row r="150" spans="2:27" s="2" customFormat="1" ht="14.25" x14ac:dyDescent="0.25">
      <c r="B150" s="43" t="s">
        <v>312</v>
      </c>
      <c r="C150" s="3">
        <f>IF(assessment[[#This Row],[ID]]="","",(LEN(assessment[[#This Row],[ID]])+1)/2)</f>
        <v>3</v>
      </c>
      <c r="D150" s="4" t="s">
        <v>282</v>
      </c>
      <c r="E150" s="4" t="s">
        <v>303</v>
      </c>
      <c r="F150" s="7" t="s">
        <v>313</v>
      </c>
      <c r="G150" s="7"/>
      <c r="H150" s="31" t="s">
        <v>20</v>
      </c>
      <c r="I15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0" s="31" t="s">
        <v>21</v>
      </c>
      <c r="K15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0" s="22" t="s">
        <v>18</v>
      </c>
      <c r="M150" s="22" cm="1">
        <f t="array" aca="1" ref="M15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0" s="22" cm="1">
        <f t="array" ref="N15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0" s="73"/>
      <c r="P150" s="22" t="s">
        <v>18</v>
      </c>
      <c r="Q150" s="22" cm="1">
        <f t="array" aca="1" ref="Q15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0" s="22" cm="1">
        <f t="array" ref="R15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0" s="73"/>
      <c r="T150" s="22" t="s">
        <v>18</v>
      </c>
      <c r="U150" s="22" cm="1">
        <f t="array" aca="1" ref="U15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0" s="22" cm="1">
        <f t="array" ref="V15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0" s="73"/>
      <c r="X150" s="22" t="s">
        <v>18</v>
      </c>
      <c r="Y150" s="22" cm="1">
        <f t="array" aca="1" ref="Y15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0" s="22" cm="1">
        <f t="array" ref="Z15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0" s="73"/>
    </row>
    <row r="151" spans="2:27" ht="18.75" x14ac:dyDescent="0.25">
      <c r="B151" s="40">
        <v>6.3</v>
      </c>
      <c r="C151" s="47">
        <f>IF(assessment[[#This Row],[ID]]="","",(LEN(assessment[[#This Row],[ID]])+1)/2)</f>
        <v>2</v>
      </c>
      <c r="D151" s="18" t="s">
        <v>282</v>
      </c>
      <c r="E151" s="19" t="s">
        <v>314</v>
      </c>
      <c r="F151" s="24"/>
      <c r="G151" s="24"/>
      <c r="H151" s="54" t="s">
        <v>15</v>
      </c>
      <c r="I151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51" s="52">
        <v>8</v>
      </c>
      <c r="K151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51" s="90">
        <f ca="1">IFERROR(MROUND(10*assessment[[#This Row],[Cyberhaven Score]]/assessment[[#This Row],[Cyberhaven Possible]],0.1),"NA")</f>
        <v>9</v>
      </c>
      <c r="M151" s="67" cm="1">
        <f t="array" aca="1" ref="M15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13</v>
      </c>
      <c r="N151" s="67" cm="1">
        <f t="array" ref="N15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14.5</v>
      </c>
      <c r="O151" s="18"/>
      <c r="P151" s="93">
        <f ca="1">IFERROR(MROUND(10*assessment[[#This Row],[Forcepoint Score]]/assessment[[#This Row],[Forcepoint Possible]],0.1),"NA")</f>
        <v>10</v>
      </c>
      <c r="Q151" s="47" cm="1">
        <f t="array" aca="1" ref="Q15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14.5</v>
      </c>
      <c r="R151" s="47" cm="1">
        <f t="array" ref="R15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14.5</v>
      </c>
      <c r="S151" s="40" t="s">
        <v>30</v>
      </c>
      <c r="T151" s="91">
        <f ca="1">IFERROR(MROUND(10*assessment[[#This Row],[Proofpoint Score]]/assessment[[#This Row],[Proofpoint Possible]],0.1),"NA")</f>
        <v>10</v>
      </c>
      <c r="U151" s="47" cm="1">
        <f t="array" aca="1" ref="U15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14.5</v>
      </c>
      <c r="V151" s="47" cm="1">
        <f t="array" ref="V15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14.5</v>
      </c>
      <c r="W151" s="40" t="s">
        <v>30</v>
      </c>
      <c r="X151" s="93">
        <f ca="1">IFERROR(MROUND(10*assessment[[#This Row],[Symantec Score]]/assessment[[#This Row],[Symantec Possible]],0.1),"NA")</f>
        <v>10</v>
      </c>
      <c r="Y151" s="47" cm="1">
        <f t="array" aca="1" ref="Y15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14.5</v>
      </c>
      <c r="Z151" s="47" cm="1">
        <f t="array" ref="Z15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14.5</v>
      </c>
      <c r="AA151" s="85"/>
    </row>
    <row r="152" spans="2:27" s="2" customFormat="1" ht="14.25" x14ac:dyDescent="0.25">
      <c r="B152" s="43" t="s">
        <v>315</v>
      </c>
      <c r="C152" s="3">
        <f>IF(assessment[[#This Row],[ID]]="","",(LEN(assessment[[#This Row],[ID]])+1)/2)</f>
        <v>3</v>
      </c>
      <c r="D152" s="4" t="s">
        <v>282</v>
      </c>
      <c r="E152" s="4" t="s">
        <v>314</v>
      </c>
      <c r="F152" s="7" t="s">
        <v>316</v>
      </c>
      <c r="G152" s="7"/>
      <c r="H152" s="31" t="s">
        <v>20</v>
      </c>
      <c r="I15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2" s="31" t="s">
        <v>21</v>
      </c>
      <c r="K15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2" s="22" t="s">
        <v>18</v>
      </c>
      <c r="M152" s="22" cm="1">
        <f t="array" aca="1" ref="M15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2" s="22" cm="1">
        <f t="array" ref="N15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2" s="73"/>
      <c r="P152" s="22" t="s">
        <v>18</v>
      </c>
      <c r="Q152" s="22" cm="1">
        <f t="array" aca="1" ref="Q15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2" s="22" cm="1">
        <f t="array" ref="R15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2" s="73"/>
      <c r="T152" s="22" t="s">
        <v>18</v>
      </c>
      <c r="U152" s="22" cm="1">
        <f t="array" aca="1" ref="U15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2" s="22" cm="1">
        <f t="array" ref="V15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2" s="73"/>
      <c r="X152" s="22" t="s">
        <v>18</v>
      </c>
      <c r="Y152" s="22" cm="1">
        <f t="array" aca="1" ref="Y15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2" s="22" cm="1">
        <f t="array" ref="Z15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2" s="73"/>
    </row>
    <row r="153" spans="2:27" s="2" customFormat="1" ht="14.25" x14ac:dyDescent="0.25">
      <c r="B153" s="43" t="s">
        <v>317</v>
      </c>
      <c r="C153" s="3">
        <f>IF(assessment[[#This Row],[ID]]="","",(LEN(assessment[[#This Row],[ID]])+1)/2)</f>
        <v>3</v>
      </c>
      <c r="D153" s="4" t="s">
        <v>282</v>
      </c>
      <c r="E153" s="4" t="s">
        <v>314</v>
      </c>
      <c r="F153" s="7" t="s">
        <v>318</v>
      </c>
      <c r="G153" s="7"/>
      <c r="H153" s="31" t="s">
        <v>20</v>
      </c>
      <c r="I15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3" s="31" t="s">
        <v>21</v>
      </c>
      <c r="K15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3" s="22" t="s">
        <v>18</v>
      </c>
      <c r="M153" s="22" cm="1">
        <f t="array" aca="1" ref="M15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3" s="22" cm="1">
        <f t="array" ref="N15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3" s="73"/>
      <c r="P153" s="22" t="s">
        <v>18</v>
      </c>
      <c r="Q153" s="22" cm="1">
        <f t="array" aca="1" ref="Q15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3" s="22" cm="1">
        <f t="array" ref="R15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3" s="73"/>
      <c r="T153" s="22" t="s">
        <v>18</v>
      </c>
      <c r="U153" s="22" cm="1">
        <f t="array" aca="1" ref="U15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3" s="22" cm="1">
        <f t="array" ref="V15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3" s="73"/>
      <c r="X153" s="22" t="s">
        <v>18</v>
      </c>
      <c r="Y153" s="22" cm="1">
        <f t="array" aca="1" ref="Y15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3" s="22" cm="1">
        <f t="array" ref="Z15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3" s="73"/>
    </row>
    <row r="154" spans="2:27" s="2" customFormat="1" ht="14.25" x14ac:dyDescent="0.25">
      <c r="B154" s="43" t="s">
        <v>319</v>
      </c>
      <c r="C154" s="3">
        <f>IF(assessment[[#This Row],[ID]]="","",(LEN(assessment[[#This Row],[ID]])+1)/2)</f>
        <v>3</v>
      </c>
      <c r="D154" s="4" t="s">
        <v>282</v>
      </c>
      <c r="E154" s="4" t="s">
        <v>314</v>
      </c>
      <c r="F154" s="7" t="s">
        <v>320</v>
      </c>
      <c r="G154" s="7"/>
      <c r="H154" s="31" t="s">
        <v>20</v>
      </c>
      <c r="I15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4" s="31" t="s">
        <v>21</v>
      </c>
      <c r="K15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4" s="22" t="s">
        <v>18</v>
      </c>
      <c r="M154" s="22" cm="1">
        <f t="array" aca="1" ref="M15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4" s="22" cm="1">
        <f t="array" ref="N15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4" s="73"/>
      <c r="P154" s="22" t="s">
        <v>18</v>
      </c>
      <c r="Q154" s="22" cm="1">
        <f t="array" aca="1" ref="Q15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4" s="22" cm="1">
        <f t="array" ref="R15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4" s="73" t="s">
        <v>30</v>
      </c>
      <c r="T154" s="22" t="s">
        <v>18</v>
      </c>
      <c r="U154" s="22" cm="1">
        <f t="array" aca="1" ref="U15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4" s="22" cm="1">
        <f t="array" ref="V15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4" s="73" t="s">
        <v>30</v>
      </c>
      <c r="X154" s="22" t="s">
        <v>18</v>
      </c>
      <c r="Y154" s="22" cm="1">
        <f t="array" aca="1" ref="Y15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4" s="22" cm="1">
        <f t="array" ref="Z15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4" s="73"/>
    </row>
    <row r="155" spans="2:27" s="2" customFormat="1" ht="14.25" x14ac:dyDescent="0.25">
      <c r="B155" s="43" t="s">
        <v>321</v>
      </c>
      <c r="C155" s="3">
        <f>IF(assessment[[#This Row],[ID]]="","",(LEN(assessment[[#This Row],[ID]])+1)/2)</f>
        <v>3</v>
      </c>
      <c r="D155" s="4" t="s">
        <v>282</v>
      </c>
      <c r="E155" s="4" t="s">
        <v>314</v>
      </c>
      <c r="F155" s="7" t="s">
        <v>322</v>
      </c>
      <c r="G155" s="7"/>
      <c r="H155" s="31" t="s">
        <v>20</v>
      </c>
      <c r="I15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5" s="31" t="s">
        <v>21</v>
      </c>
      <c r="K15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5" s="22" t="s">
        <v>18</v>
      </c>
      <c r="M155" s="22" cm="1">
        <f t="array" aca="1" ref="M15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5" s="22" cm="1">
        <f t="array" ref="N15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5" s="73"/>
      <c r="P155" s="22" t="s">
        <v>18</v>
      </c>
      <c r="Q155" s="22" cm="1">
        <f t="array" aca="1" ref="Q15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5" s="22" cm="1">
        <f t="array" ref="R15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5" s="73"/>
      <c r="T155" s="22" t="s">
        <v>18</v>
      </c>
      <c r="U155" s="22" cm="1">
        <f t="array" aca="1" ref="U15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5" s="22" cm="1">
        <f t="array" ref="V15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5" s="73"/>
      <c r="X155" s="22" t="s">
        <v>18</v>
      </c>
      <c r="Y155" s="22" cm="1">
        <f t="array" aca="1" ref="Y15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5" s="22" cm="1">
        <f t="array" ref="Z15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5" s="73"/>
    </row>
    <row r="156" spans="2:27" s="2" customFormat="1" ht="28.5" x14ac:dyDescent="0.25">
      <c r="B156" s="43" t="s">
        <v>323</v>
      </c>
      <c r="C156" s="3">
        <f>IF(assessment[[#This Row],[ID]]="","",(LEN(assessment[[#This Row],[ID]])+1)/2)</f>
        <v>3</v>
      </c>
      <c r="D156" s="4" t="s">
        <v>282</v>
      </c>
      <c r="E156" s="4" t="s">
        <v>314</v>
      </c>
      <c r="F156" s="7" t="s">
        <v>324</v>
      </c>
      <c r="G156" s="7"/>
      <c r="H156" s="31" t="s">
        <v>20</v>
      </c>
      <c r="I15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6" s="31" t="s">
        <v>102</v>
      </c>
      <c r="K15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6" s="77" t="s">
        <v>25</v>
      </c>
      <c r="M156" s="22" cm="1">
        <f t="array" aca="1" ref="M15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56" s="22" cm="1">
        <f t="array" ref="N15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O156" s="73"/>
      <c r="P156" s="22" t="s">
        <v>18</v>
      </c>
      <c r="Q156" s="22" cm="1">
        <f t="array" aca="1" ref="Q15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R156" s="22" cm="1">
        <f t="array" ref="R15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S156" s="73" t="s">
        <v>30</v>
      </c>
      <c r="T156" s="22" t="s">
        <v>18</v>
      </c>
      <c r="U156" s="22" cm="1">
        <f t="array" aca="1" ref="U15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56" s="22" cm="1">
        <f t="array" ref="V15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W156" s="73" t="s">
        <v>30</v>
      </c>
      <c r="X156" s="22" t="s">
        <v>18</v>
      </c>
      <c r="Y156" s="22" cm="1">
        <f t="array" aca="1" ref="Y15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Z156" s="22" cm="1">
        <f t="array" ref="Z15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0.5</v>
      </c>
      <c r="AA156" s="73"/>
    </row>
    <row r="157" spans="2:27" s="2" customFormat="1" ht="28.5" x14ac:dyDescent="0.25">
      <c r="B157" s="43" t="s">
        <v>325</v>
      </c>
      <c r="C157" s="3">
        <f>IF(assessment[[#This Row],[ID]]="","",(LEN(assessment[[#This Row],[ID]])+1)/2)</f>
        <v>3</v>
      </c>
      <c r="D157" s="4" t="s">
        <v>282</v>
      </c>
      <c r="E157" s="4" t="s">
        <v>314</v>
      </c>
      <c r="F157" s="7" t="s">
        <v>326</v>
      </c>
      <c r="G157" s="7"/>
      <c r="H157" s="31" t="s">
        <v>20</v>
      </c>
      <c r="I15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7" s="31" t="s">
        <v>21</v>
      </c>
      <c r="K15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7" s="22" t="s">
        <v>18</v>
      </c>
      <c r="M157" s="22" cm="1">
        <f t="array" aca="1" ref="M15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57" s="22" cm="1">
        <f t="array" ref="N15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57" s="73"/>
      <c r="P157" s="22" t="s">
        <v>18</v>
      </c>
      <c r="Q157" s="22" cm="1">
        <f t="array" aca="1" ref="Q15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57" s="22" cm="1">
        <f t="array" ref="R15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57" s="73" t="s">
        <v>485</v>
      </c>
      <c r="T157" s="22" t="s">
        <v>18</v>
      </c>
      <c r="U157" s="22" cm="1">
        <f t="array" aca="1" ref="U15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57" s="22" cm="1">
        <f t="array" ref="V15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57" s="73"/>
      <c r="X157" s="22" t="s">
        <v>18</v>
      </c>
      <c r="Y157" s="22" cm="1">
        <f t="array" aca="1" ref="Y15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57" s="22" cm="1">
        <f t="array" ref="Z15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57" s="73"/>
    </row>
    <row r="158" spans="2:27" s="2" customFormat="1" ht="14.25" x14ac:dyDescent="0.25">
      <c r="B158" s="43" t="s">
        <v>327</v>
      </c>
      <c r="C158" s="3">
        <f>IF(assessment[[#This Row],[ID]]="","",(LEN(assessment[[#This Row],[ID]])+1)/2)</f>
        <v>3</v>
      </c>
      <c r="D158" s="4" t="s">
        <v>282</v>
      </c>
      <c r="E158" s="4" t="s">
        <v>314</v>
      </c>
      <c r="F158" s="7" t="s">
        <v>328</v>
      </c>
      <c r="G158" s="7"/>
      <c r="H158" s="31" t="s">
        <v>20</v>
      </c>
      <c r="I15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8" s="31" t="s">
        <v>78</v>
      </c>
      <c r="K15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8" s="22" t="s">
        <v>18</v>
      </c>
      <c r="M158" s="22" cm="1">
        <f t="array" aca="1" ref="M15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58" s="22" cm="1">
        <f t="array" ref="N15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58" s="73"/>
      <c r="P158" s="22" t="s">
        <v>18</v>
      </c>
      <c r="Q158" s="22" cm="1">
        <f t="array" aca="1" ref="Q15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58" s="22" cm="1">
        <f t="array" ref="R15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58" s="73" t="s">
        <v>485</v>
      </c>
      <c r="T158" s="22" t="s">
        <v>18</v>
      </c>
      <c r="U158" s="22" cm="1">
        <f t="array" aca="1" ref="U15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58" s="22" cm="1">
        <f t="array" ref="V15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58" s="73"/>
      <c r="X158" s="22" t="s">
        <v>18</v>
      </c>
      <c r="Y158" s="22" cm="1">
        <f t="array" aca="1" ref="Y15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58" s="22" cm="1">
        <f t="array" ref="Z15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58" s="73"/>
    </row>
    <row r="159" spans="2:27" s="2" customFormat="1" ht="14.25" x14ac:dyDescent="0.25">
      <c r="B159" s="43" t="s">
        <v>329</v>
      </c>
      <c r="C159" s="3">
        <f>IF(assessment[[#This Row],[ID]]="","",(LEN(assessment[[#This Row],[ID]])+1)/2)</f>
        <v>3</v>
      </c>
      <c r="D159" s="4" t="s">
        <v>282</v>
      </c>
      <c r="E159" s="4" t="s">
        <v>314</v>
      </c>
      <c r="F159" s="7" t="s">
        <v>330</v>
      </c>
      <c r="G159" s="7"/>
      <c r="H159" s="31" t="s">
        <v>20</v>
      </c>
      <c r="I15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59" s="31" t="s">
        <v>78</v>
      </c>
      <c r="K15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59" s="22" t="s">
        <v>18</v>
      </c>
      <c r="M159" s="22" cm="1">
        <f t="array" aca="1" ref="M15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59" s="22" cm="1">
        <f t="array" ref="N15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59" s="73"/>
      <c r="P159" s="22" t="s">
        <v>18</v>
      </c>
      <c r="Q159" s="22" cm="1">
        <f t="array" aca="1" ref="Q15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59" s="22" cm="1">
        <f t="array" ref="R15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59" s="73"/>
      <c r="T159" s="22" t="s">
        <v>18</v>
      </c>
      <c r="U159" s="22" cm="1">
        <f t="array" aca="1" ref="U15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59" s="22" cm="1">
        <f t="array" ref="V15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59" s="73"/>
      <c r="X159" s="22" t="s">
        <v>18</v>
      </c>
      <c r="Y159" s="22" cm="1">
        <f t="array" aca="1" ref="Y15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59" s="22" cm="1">
        <f t="array" ref="Z15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59" s="73"/>
    </row>
    <row r="160" spans="2:27" s="2" customFormat="1" ht="14.25" x14ac:dyDescent="0.25">
      <c r="B160" s="43" t="s">
        <v>331</v>
      </c>
      <c r="C160" s="3">
        <f>IF(assessment[[#This Row],[ID]]="","",(LEN(assessment[[#This Row],[ID]])+1)/2)</f>
        <v>3</v>
      </c>
      <c r="D160" s="4" t="s">
        <v>282</v>
      </c>
      <c r="E160" s="4" t="s">
        <v>314</v>
      </c>
      <c r="F160" s="7" t="s">
        <v>332</v>
      </c>
      <c r="G160" s="7"/>
      <c r="H160" s="31" t="s">
        <v>20</v>
      </c>
      <c r="I16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0" s="31" t="s">
        <v>21</v>
      </c>
      <c r="K16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0" s="22" t="s">
        <v>25</v>
      </c>
      <c r="M160" s="22" cm="1">
        <f t="array" aca="1" ref="M16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60" s="22" cm="1">
        <f t="array" ref="N16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0" s="73"/>
      <c r="P160" s="22" t="s">
        <v>18</v>
      </c>
      <c r="Q160" s="22" cm="1">
        <f t="array" aca="1" ref="Q16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0" s="22" cm="1">
        <f t="array" ref="R16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0" s="73"/>
      <c r="T160" s="22" t="s">
        <v>18</v>
      </c>
      <c r="U160" s="22" cm="1">
        <f t="array" aca="1" ref="U16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0" s="22" cm="1">
        <f t="array" ref="V16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0" s="73"/>
      <c r="X160" s="22" t="s">
        <v>18</v>
      </c>
      <c r="Y160" s="22" cm="1">
        <f t="array" aca="1" ref="Y16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0" s="22" cm="1">
        <f t="array" ref="Z16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0" s="73"/>
    </row>
    <row r="161" spans="1:27" s="2" customFormat="1" ht="14.25" x14ac:dyDescent="0.25">
      <c r="B161" s="43" t="s">
        <v>333</v>
      </c>
      <c r="C161" s="3">
        <f>IF(assessment[[#This Row],[ID]]="","",(LEN(assessment[[#This Row],[ID]])+1)/2)</f>
        <v>3</v>
      </c>
      <c r="D161" s="4" t="s">
        <v>282</v>
      </c>
      <c r="E161" s="4" t="s">
        <v>314</v>
      </c>
      <c r="F161" s="7" t="s">
        <v>334</v>
      </c>
      <c r="G161" s="7"/>
      <c r="H161" s="31" t="s">
        <v>20</v>
      </c>
      <c r="I16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1" s="31" t="s">
        <v>21</v>
      </c>
      <c r="K16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1" s="77" t="s">
        <v>18</v>
      </c>
      <c r="M161" s="22" cm="1">
        <f t="array" aca="1" ref="M16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1" s="22" cm="1">
        <f t="array" ref="N16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1" s="73"/>
      <c r="P161" s="22" t="s">
        <v>18</v>
      </c>
      <c r="Q161" s="22" cm="1">
        <f t="array" aca="1" ref="Q16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1" s="22" cm="1">
        <f t="array" ref="R16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1" s="73"/>
      <c r="T161" s="22" t="s">
        <v>18</v>
      </c>
      <c r="U161" s="22" cm="1">
        <f t="array" aca="1" ref="U16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1" s="22" cm="1">
        <f t="array" ref="V16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1" s="73"/>
      <c r="X161" s="22" t="s">
        <v>18</v>
      </c>
      <c r="Y161" s="22" cm="1">
        <f t="array" aca="1" ref="Y16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1" s="22" cm="1">
        <f t="array" ref="Z16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1" s="73"/>
    </row>
    <row r="162" spans="1:27" ht="28.5" x14ac:dyDescent="0.25">
      <c r="A162" s="2"/>
      <c r="B162" s="43" t="s">
        <v>335</v>
      </c>
      <c r="C162" s="3">
        <f>IF(assessment[[#This Row],[ID]]="","",(LEN(assessment[[#This Row],[ID]])+1)/2)</f>
        <v>3</v>
      </c>
      <c r="D162" s="4" t="s">
        <v>282</v>
      </c>
      <c r="E162" s="4" t="s">
        <v>314</v>
      </c>
      <c r="F162" s="7" t="s">
        <v>336</v>
      </c>
      <c r="G162" s="7"/>
      <c r="H162" s="31" t="s">
        <v>20</v>
      </c>
      <c r="I16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2" s="31" t="s">
        <v>21</v>
      </c>
      <c r="K16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2" s="22" t="s">
        <v>18</v>
      </c>
      <c r="M162" s="22" cm="1">
        <f t="array" aca="1" ref="M16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2" s="22" cm="1">
        <f t="array" ref="N16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2" s="79"/>
      <c r="P162" s="22" t="s">
        <v>18</v>
      </c>
      <c r="Q162" s="22" cm="1">
        <f t="array" aca="1" ref="Q16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2" s="22" cm="1">
        <f t="array" ref="R16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2" s="73" t="s">
        <v>473</v>
      </c>
      <c r="T162" s="22" t="s">
        <v>18</v>
      </c>
      <c r="U162" s="22" cm="1">
        <f t="array" aca="1" ref="U16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2" s="22" cm="1">
        <f t="array" ref="V16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2" s="73" t="s">
        <v>516</v>
      </c>
      <c r="X162" s="22" t="s">
        <v>18</v>
      </c>
      <c r="Y162" s="22" cm="1">
        <f t="array" aca="1" ref="Y16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2" s="22" cm="1">
        <f t="array" ref="Z16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2" s="73" t="s">
        <v>589</v>
      </c>
    </row>
    <row r="163" spans="1:27" ht="18.75" x14ac:dyDescent="0.25">
      <c r="B163" s="40">
        <v>6.4</v>
      </c>
      <c r="C163" s="47">
        <f>IF(assessment[[#This Row],[ID]]="","",(LEN(assessment[[#This Row],[ID]])+1)/2)</f>
        <v>2</v>
      </c>
      <c r="D163" s="18" t="s">
        <v>282</v>
      </c>
      <c r="E163" s="19" t="s">
        <v>337</v>
      </c>
      <c r="F163" s="24"/>
      <c r="G163" s="24"/>
      <c r="H163" s="54" t="s">
        <v>15</v>
      </c>
      <c r="I163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63" s="52">
        <v>4</v>
      </c>
      <c r="K163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63" s="90">
        <f ca="1">IFERROR(MROUND(10*assessment[[#This Row],[Cyberhaven Score]]/assessment[[#This Row],[Cyberhaven Possible]],0.1),"NA")</f>
        <v>10</v>
      </c>
      <c r="M163" s="67" cm="1">
        <f t="array" aca="1" ref="M16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16</v>
      </c>
      <c r="N163" s="67" cm="1">
        <f t="array" ref="N16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16</v>
      </c>
      <c r="O163" s="18"/>
      <c r="P163" s="93">
        <f ca="1">IFERROR(MROUND(10*assessment[[#This Row],[Forcepoint Score]]/assessment[[#This Row],[Forcepoint Possible]],0.1),"NA")</f>
        <v>10</v>
      </c>
      <c r="Q163" s="47" cm="1">
        <f t="array" aca="1" ref="Q16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16</v>
      </c>
      <c r="R163" s="47" cm="1">
        <f t="array" ref="R16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16</v>
      </c>
      <c r="S163" s="40" t="s">
        <v>30</v>
      </c>
      <c r="T163" s="91">
        <f ca="1">IFERROR(MROUND(10*assessment[[#This Row],[Proofpoint Score]]/assessment[[#This Row],[Proofpoint Possible]],0.1),"NA")</f>
        <v>10</v>
      </c>
      <c r="U163" s="47" cm="1">
        <f t="array" aca="1" ref="U16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16</v>
      </c>
      <c r="V163" s="47" cm="1">
        <f t="array" ref="V16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16</v>
      </c>
      <c r="W163" s="40" t="s">
        <v>30</v>
      </c>
      <c r="X163" s="93">
        <f ca="1">IFERROR(MROUND(10*assessment[[#This Row],[Symantec Score]]/assessment[[#This Row],[Symantec Possible]],0.1),"NA")</f>
        <v>10</v>
      </c>
      <c r="Y163" s="47" cm="1">
        <f t="array" aca="1" ref="Y16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16</v>
      </c>
      <c r="Z163" s="47" cm="1">
        <f t="array" ref="Z16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16</v>
      </c>
      <c r="AA163" s="85"/>
    </row>
    <row r="164" spans="1:27" s="2" customFormat="1" ht="28.5" x14ac:dyDescent="0.25">
      <c r="B164" s="43" t="s">
        <v>338</v>
      </c>
      <c r="C164" s="3">
        <f>IF(assessment[[#This Row],[ID]]="","",(LEN(assessment[[#This Row],[ID]])+1)/2)</f>
        <v>3</v>
      </c>
      <c r="D164" s="4" t="s">
        <v>282</v>
      </c>
      <c r="E164" s="4" t="s">
        <v>337</v>
      </c>
      <c r="F164" s="7" t="s">
        <v>339</v>
      </c>
      <c r="G164" s="7"/>
      <c r="H164" s="31" t="s">
        <v>20</v>
      </c>
      <c r="I16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4" s="31" t="s">
        <v>21</v>
      </c>
      <c r="K16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4" s="77" t="s">
        <v>18</v>
      </c>
      <c r="M164" s="22" cm="1">
        <f t="array" aca="1" ref="M16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4" s="22" cm="1">
        <f t="array" ref="N16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4" s="73"/>
      <c r="P164" s="22" t="s">
        <v>18</v>
      </c>
      <c r="Q164" s="22" cm="1">
        <f t="array" aca="1" ref="Q16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4" s="22" cm="1">
        <f t="array" ref="R16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4" s="73"/>
      <c r="T164" s="22" t="s">
        <v>18</v>
      </c>
      <c r="U164" s="22" cm="1">
        <f t="array" aca="1" ref="U16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4" s="22" cm="1">
        <f t="array" ref="V16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4" s="73"/>
      <c r="X164" s="22" t="s">
        <v>18</v>
      </c>
      <c r="Y164" s="22" cm="1">
        <f t="array" aca="1" ref="Y16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4" s="22" cm="1">
        <f t="array" ref="Z16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4" s="73"/>
    </row>
    <row r="165" spans="1:27" s="2" customFormat="1" ht="14.25" x14ac:dyDescent="0.25">
      <c r="B165" s="43" t="s">
        <v>340</v>
      </c>
      <c r="C165" s="3">
        <f>IF(assessment[[#This Row],[ID]]="","",(LEN(assessment[[#This Row],[ID]])+1)/2)</f>
        <v>3</v>
      </c>
      <c r="D165" s="4" t="s">
        <v>282</v>
      </c>
      <c r="E165" s="4" t="s">
        <v>337</v>
      </c>
      <c r="F165" s="7" t="s">
        <v>341</v>
      </c>
      <c r="G165" s="7"/>
      <c r="H165" s="31" t="s">
        <v>20</v>
      </c>
      <c r="I16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5" s="31" t="s">
        <v>21</v>
      </c>
      <c r="K16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5" s="77" t="s">
        <v>18</v>
      </c>
      <c r="M165" s="22" cm="1">
        <f t="array" aca="1" ref="M16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5" s="22" cm="1">
        <f t="array" ref="N16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5" s="73"/>
      <c r="P165" s="22" t="s">
        <v>18</v>
      </c>
      <c r="Q165" s="22" cm="1">
        <f t="array" aca="1" ref="Q16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5" s="22" cm="1">
        <f t="array" ref="R16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5" s="73"/>
      <c r="T165" s="22" t="s">
        <v>18</v>
      </c>
      <c r="U165" s="22" cm="1">
        <f t="array" aca="1" ref="U16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5" s="22" cm="1">
        <f t="array" ref="V16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5" s="73"/>
      <c r="X165" s="22" t="s">
        <v>18</v>
      </c>
      <c r="Y165" s="22" cm="1">
        <f t="array" aca="1" ref="Y16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5" s="22" cm="1">
        <f t="array" ref="Z16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5" s="73"/>
    </row>
    <row r="166" spans="1:27" s="2" customFormat="1" ht="14.25" x14ac:dyDescent="0.25">
      <c r="B166" s="43" t="s">
        <v>342</v>
      </c>
      <c r="C166" s="3">
        <f>IF(assessment[[#This Row],[ID]]="","",(LEN(assessment[[#This Row],[ID]])+1)/2)</f>
        <v>3</v>
      </c>
      <c r="D166" s="4" t="s">
        <v>282</v>
      </c>
      <c r="E166" s="4" t="s">
        <v>337</v>
      </c>
      <c r="F166" s="7" t="s">
        <v>343</v>
      </c>
      <c r="G166" s="7"/>
      <c r="H166" s="31" t="s">
        <v>20</v>
      </c>
      <c r="I16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6" s="31" t="s">
        <v>21</v>
      </c>
      <c r="K16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6" s="77" t="s">
        <v>18</v>
      </c>
      <c r="M166" s="22" cm="1">
        <f t="array" aca="1" ref="M16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6" s="22" cm="1">
        <f t="array" ref="N16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6" s="73"/>
      <c r="P166" s="22" t="s">
        <v>18</v>
      </c>
      <c r="Q166" s="22" cm="1">
        <f t="array" aca="1" ref="Q16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6" s="22" cm="1">
        <f t="array" ref="R16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6" s="73"/>
      <c r="T166" s="22" t="s">
        <v>18</v>
      </c>
      <c r="U166" s="22" cm="1">
        <f t="array" aca="1" ref="U16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6" s="22" cm="1">
        <f t="array" ref="V16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6" s="73"/>
      <c r="X166" s="22" t="s">
        <v>18</v>
      </c>
      <c r="Y166" s="22" cm="1">
        <f t="array" aca="1" ref="Y16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6" s="22" cm="1">
        <f t="array" ref="Z16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6" s="73"/>
    </row>
    <row r="167" spans="1:27" s="2" customFormat="1" ht="14.25" x14ac:dyDescent="0.25">
      <c r="B167" s="43" t="s">
        <v>344</v>
      </c>
      <c r="C167" s="3">
        <f>IF(assessment[[#This Row],[ID]]="","",(LEN(assessment[[#This Row],[ID]])+1)/2)</f>
        <v>3</v>
      </c>
      <c r="D167" s="4" t="s">
        <v>282</v>
      </c>
      <c r="E167" s="4" t="s">
        <v>337</v>
      </c>
      <c r="F167" s="7" t="s">
        <v>345</v>
      </c>
      <c r="G167" s="7"/>
      <c r="H167" s="31" t="s">
        <v>20</v>
      </c>
      <c r="I16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7" s="31" t="s">
        <v>21</v>
      </c>
      <c r="K16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7" s="77" t="s">
        <v>18</v>
      </c>
      <c r="M167" s="22" cm="1">
        <f t="array" aca="1" ref="M16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7" s="22" cm="1">
        <f t="array" ref="N16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7" s="73"/>
      <c r="P167" s="22" t="s">
        <v>18</v>
      </c>
      <c r="Q167" s="22" cm="1">
        <f t="array" aca="1" ref="Q16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7" s="22" cm="1">
        <f t="array" ref="R16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7" s="73"/>
      <c r="T167" s="22" t="s">
        <v>18</v>
      </c>
      <c r="U167" s="22" cm="1">
        <f t="array" aca="1" ref="U16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7" s="22" cm="1">
        <f t="array" ref="V16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7" s="73"/>
      <c r="X167" s="22" t="s">
        <v>18</v>
      </c>
      <c r="Y167" s="22" cm="1">
        <f t="array" aca="1" ref="Y16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7" s="22" cm="1">
        <f t="array" ref="Z16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7" s="73"/>
    </row>
    <row r="168" spans="1:27" s="2" customFormat="1" ht="14.25" x14ac:dyDescent="0.25">
      <c r="B168" s="43" t="s">
        <v>346</v>
      </c>
      <c r="C168" s="3">
        <f>IF(assessment[[#This Row],[ID]]="","",(LEN(assessment[[#This Row],[ID]])+1)/2)</f>
        <v>3</v>
      </c>
      <c r="D168" s="4" t="s">
        <v>282</v>
      </c>
      <c r="E168" s="4" t="s">
        <v>337</v>
      </c>
      <c r="F168" s="7" t="s">
        <v>347</v>
      </c>
      <c r="G168" s="7"/>
      <c r="H168" s="31" t="s">
        <v>20</v>
      </c>
      <c r="I16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8" s="31" t="s">
        <v>21</v>
      </c>
      <c r="K16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8" s="77" t="s">
        <v>18</v>
      </c>
      <c r="M168" s="22" cm="1">
        <f t="array" aca="1" ref="M16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8" s="22" cm="1">
        <f t="array" ref="N16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8" s="73"/>
      <c r="P168" s="22" t="s">
        <v>18</v>
      </c>
      <c r="Q168" s="22" cm="1">
        <f t="array" aca="1" ref="Q16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8" s="22" cm="1">
        <f t="array" ref="R16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8" s="73"/>
      <c r="T168" s="22" t="s">
        <v>18</v>
      </c>
      <c r="U168" s="22" cm="1">
        <f t="array" aca="1" ref="U16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8" s="22" cm="1">
        <f t="array" ref="V16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8" s="73"/>
      <c r="X168" s="22" t="s">
        <v>18</v>
      </c>
      <c r="Y168" s="22" cm="1">
        <f t="array" aca="1" ref="Y16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8" s="22" cm="1">
        <f t="array" ref="Z16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8" s="73"/>
    </row>
    <row r="169" spans="1:27" s="2" customFormat="1" ht="28.5" x14ac:dyDescent="0.25">
      <c r="B169" s="43" t="s">
        <v>348</v>
      </c>
      <c r="C169" s="3">
        <f>IF(assessment[[#This Row],[ID]]="","",(LEN(assessment[[#This Row],[ID]])+1)/2)</f>
        <v>3</v>
      </c>
      <c r="D169" s="4" t="s">
        <v>282</v>
      </c>
      <c r="E169" s="4" t="s">
        <v>337</v>
      </c>
      <c r="F169" s="7" t="s">
        <v>349</v>
      </c>
      <c r="G169" s="7"/>
      <c r="H169" s="31" t="s">
        <v>20</v>
      </c>
      <c r="I16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69" s="31" t="s">
        <v>21</v>
      </c>
      <c r="K16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69" s="77" t="s">
        <v>18</v>
      </c>
      <c r="M169" s="22" cm="1">
        <f t="array" aca="1" ref="M16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69" s="22" cm="1">
        <f t="array" ref="N16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69" s="73"/>
      <c r="P169" s="22" t="s">
        <v>18</v>
      </c>
      <c r="Q169" s="22" cm="1">
        <f t="array" aca="1" ref="Q16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69" s="22" cm="1">
        <f t="array" ref="R16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69" s="73"/>
      <c r="T169" s="22" t="s">
        <v>18</v>
      </c>
      <c r="U169" s="22" cm="1">
        <f t="array" aca="1" ref="U16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69" s="22" cm="1">
        <f t="array" ref="V16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69" s="73"/>
      <c r="X169" s="22" t="s">
        <v>18</v>
      </c>
      <c r="Y169" s="22" cm="1">
        <f t="array" aca="1" ref="Y16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69" s="22" cm="1">
        <f t="array" ref="Z16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69" s="73"/>
    </row>
    <row r="170" spans="1:27" s="2" customFormat="1" ht="14.25" x14ac:dyDescent="0.25">
      <c r="B170" s="43" t="s">
        <v>350</v>
      </c>
      <c r="C170" s="3">
        <f>IF(assessment[[#This Row],[ID]]="","",(LEN(assessment[[#This Row],[ID]])+1)/2)</f>
        <v>3</v>
      </c>
      <c r="D170" s="4" t="s">
        <v>282</v>
      </c>
      <c r="E170" s="4" t="s">
        <v>337</v>
      </c>
      <c r="F170" s="7" t="s">
        <v>351</v>
      </c>
      <c r="G170" s="7"/>
      <c r="H170" s="31" t="s">
        <v>20</v>
      </c>
      <c r="I17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0" s="31" t="s">
        <v>21</v>
      </c>
      <c r="K17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0" s="77" t="s">
        <v>18</v>
      </c>
      <c r="M170" s="22" cm="1">
        <f t="array" aca="1" ref="M17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0" s="22" cm="1">
        <f t="array" ref="N17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0" s="73"/>
      <c r="P170" s="22" t="s">
        <v>18</v>
      </c>
      <c r="Q170" s="22" cm="1">
        <f t="array" aca="1" ref="Q17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0" s="22" cm="1">
        <f t="array" ref="R17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0" s="73"/>
      <c r="T170" s="22" t="s">
        <v>18</v>
      </c>
      <c r="U170" s="22" cm="1">
        <f t="array" aca="1" ref="U17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0" s="22" cm="1">
        <f t="array" ref="V17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0" s="73"/>
      <c r="X170" s="22" t="s">
        <v>18</v>
      </c>
      <c r="Y170" s="22" cm="1">
        <f t="array" aca="1" ref="Y17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0" s="22" cm="1">
        <f t="array" ref="Z17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0" s="73"/>
    </row>
    <row r="171" spans="1:27" s="2" customFormat="1" ht="14.25" x14ac:dyDescent="0.25">
      <c r="B171" s="43" t="s">
        <v>352</v>
      </c>
      <c r="C171" s="3">
        <f>IF(assessment[[#This Row],[ID]]="","",(LEN(assessment[[#This Row],[ID]])+1)/2)</f>
        <v>3</v>
      </c>
      <c r="D171" s="4" t="s">
        <v>282</v>
      </c>
      <c r="E171" s="4" t="s">
        <v>337</v>
      </c>
      <c r="F171" s="7" t="s">
        <v>353</v>
      </c>
      <c r="G171" s="7"/>
      <c r="H171" s="31" t="s">
        <v>20</v>
      </c>
      <c r="I17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1" s="31" t="s">
        <v>21</v>
      </c>
      <c r="K17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1" s="77" t="s">
        <v>18</v>
      </c>
      <c r="M171" s="22" cm="1">
        <f t="array" aca="1" ref="M17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1" s="22" cm="1">
        <f t="array" ref="N17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1" s="73"/>
      <c r="P171" s="22" t="s">
        <v>18</v>
      </c>
      <c r="Q171" s="22" cm="1">
        <f t="array" aca="1" ref="Q17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1" s="22" cm="1">
        <f t="array" ref="R17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1" s="73"/>
      <c r="T171" s="22" t="s">
        <v>18</v>
      </c>
      <c r="U171" s="22" cm="1">
        <f t="array" aca="1" ref="U17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1" s="22" cm="1">
        <f t="array" ref="V17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1" s="73"/>
      <c r="X171" s="22" t="s">
        <v>18</v>
      </c>
      <c r="Y171" s="22" cm="1">
        <f t="array" aca="1" ref="Y17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1" s="22" cm="1">
        <f t="array" ref="Z17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1" s="73"/>
    </row>
    <row r="172" spans="1:27" s="2" customFormat="1" ht="14.25" x14ac:dyDescent="0.25">
      <c r="B172" s="43" t="s">
        <v>354</v>
      </c>
      <c r="C172" s="3">
        <f>IF(assessment[[#This Row],[ID]]="","",(LEN(assessment[[#This Row],[ID]])+1)/2)</f>
        <v>3</v>
      </c>
      <c r="D172" s="4" t="s">
        <v>282</v>
      </c>
      <c r="E172" s="4" t="s">
        <v>337</v>
      </c>
      <c r="F172" s="7" t="s">
        <v>355</v>
      </c>
      <c r="G172" s="7"/>
      <c r="H172" s="31" t="s">
        <v>20</v>
      </c>
      <c r="I17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2" s="31" t="s">
        <v>21</v>
      </c>
      <c r="K17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2" s="77" t="s">
        <v>18</v>
      </c>
      <c r="M172" s="22" cm="1">
        <f t="array" aca="1" ref="M17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2" s="22" cm="1">
        <f t="array" ref="N17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2" s="73"/>
      <c r="P172" s="22" t="s">
        <v>18</v>
      </c>
      <c r="Q172" s="22" cm="1">
        <f t="array" aca="1" ref="Q17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2" s="22" cm="1">
        <f t="array" ref="R17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2" s="73"/>
      <c r="T172" s="22" t="s">
        <v>18</v>
      </c>
      <c r="U172" s="22" cm="1">
        <f t="array" aca="1" ref="U17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2" s="22" cm="1">
        <f t="array" ref="V17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2" s="73"/>
      <c r="X172" s="22" t="s">
        <v>18</v>
      </c>
      <c r="Y172" s="22" cm="1">
        <f t="array" aca="1" ref="Y17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2" s="22" cm="1">
        <f t="array" ref="Z17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2" s="73"/>
    </row>
    <row r="173" spans="1:27" s="2" customFormat="1" ht="14.25" x14ac:dyDescent="0.25">
      <c r="B173" s="43" t="s">
        <v>356</v>
      </c>
      <c r="C173" s="3">
        <f>IF(assessment[[#This Row],[ID]]="","",(LEN(assessment[[#This Row],[ID]])+1)/2)</f>
        <v>3</v>
      </c>
      <c r="D173" s="4" t="s">
        <v>282</v>
      </c>
      <c r="E173" s="4" t="s">
        <v>337</v>
      </c>
      <c r="F173" s="7" t="s">
        <v>357</v>
      </c>
      <c r="G173" s="7"/>
      <c r="H173" s="31" t="s">
        <v>20</v>
      </c>
      <c r="I17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3" s="31" t="s">
        <v>21</v>
      </c>
      <c r="K17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3" s="77" t="s">
        <v>18</v>
      </c>
      <c r="M173" s="22" cm="1">
        <f t="array" aca="1" ref="M17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3" s="22" cm="1">
        <f t="array" ref="N17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3" s="73"/>
      <c r="P173" s="22" t="s">
        <v>18</v>
      </c>
      <c r="Q173" s="22" cm="1">
        <f t="array" aca="1" ref="Q17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3" s="22" cm="1">
        <f t="array" ref="R17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3" s="73"/>
      <c r="T173" s="22" t="s">
        <v>18</v>
      </c>
      <c r="U173" s="22" cm="1">
        <f t="array" aca="1" ref="U17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3" s="22" cm="1">
        <f t="array" ref="V17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3" s="73"/>
      <c r="X173" s="22" t="s">
        <v>18</v>
      </c>
      <c r="Y173" s="22" cm="1">
        <f t="array" aca="1" ref="Y17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3" s="22" cm="1">
        <f t="array" ref="Z17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3" s="73"/>
    </row>
    <row r="174" spans="1:27" s="2" customFormat="1" ht="14.25" x14ac:dyDescent="0.25">
      <c r="B174" s="43" t="s">
        <v>358</v>
      </c>
      <c r="C174" s="3">
        <f>IF(assessment[[#This Row],[ID]]="","",(LEN(assessment[[#This Row],[ID]])+1)/2)</f>
        <v>3</v>
      </c>
      <c r="D174" s="4" t="s">
        <v>282</v>
      </c>
      <c r="E174" s="4" t="s">
        <v>337</v>
      </c>
      <c r="F174" s="7" t="s">
        <v>359</v>
      </c>
      <c r="G174" s="7"/>
      <c r="H174" s="31" t="s">
        <v>20</v>
      </c>
      <c r="I17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4" s="31" t="s">
        <v>21</v>
      </c>
      <c r="K17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4" s="77" t="s">
        <v>18</v>
      </c>
      <c r="M174" s="22" cm="1">
        <f t="array" aca="1" ref="M17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4" s="22" cm="1">
        <f t="array" ref="N17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4" s="73"/>
      <c r="P174" s="22" t="s">
        <v>18</v>
      </c>
      <c r="Q174" s="22" cm="1">
        <f t="array" aca="1" ref="Q17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4" s="22" cm="1">
        <f t="array" ref="R17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4" s="73"/>
      <c r="T174" s="22" t="s">
        <v>18</v>
      </c>
      <c r="U174" s="22" cm="1">
        <f t="array" aca="1" ref="U17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4" s="22" cm="1">
        <f t="array" ref="V17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4" s="73"/>
      <c r="X174" s="22" t="s">
        <v>18</v>
      </c>
      <c r="Y174" s="22" cm="1">
        <f t="array" aca="1" ref="Y17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4" s="22" cm="1">
        <f t="array" ref="Z17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4" s="73"/>
    </row>
    <row r="175" spans="1:27" s="2" customFormat="1" ht="14.25" x14ac:dyDescent="0.25">
      <c r="B175" s="43" t="s">
        <v>360</v>
      </c>
      <c r="C175" s="3">
        <f>IF(assessment[[#This Row],[ID]]="","",(LEN(assessment[[#This Row],[ID]])+1)/2)</f>
        <v>3</v>
      </c>
      <c r="D175" s="4" t="s">
        <v>282</v>
      </c>
      <c r="E175" s="4" t="s">
        <v>337</v>
      </c>
      <c r="F175" s="7" t="s">
        <v>361</v>
      </c>
      <c r="G175" s="7"/>
      <c r="H175" s="31" t="s">
        <v>20</v>
      </c>
      <c r="I17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5" s="31" t="s">
        <v>21</v>
      </c>
      <c r="K17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5" s="77" t="s">
        <v>18</v>
      </c>
      <c r="M175" s="22" cm="1">
        <f t="array" aca="1" ref="M17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5" s="22" cm="1">
        <f t="array" ref="N17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5" s="73"/>
      <c r="P175" s="22" t="s">
        <v>18</v>
      </c>
      <c r="Q175" s="22" cm="1">
        <f t="array" aca="1" ref="Q17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5" s="22" cm="1">
        <f t="array" ref="R17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5" s="73"/>
      <c r="T175" s="22" t="s">
        <v>18</v>
      </c>
      <c r="U175" s="22" cm="1">
        <f t="array" aca="1" ref="U17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5" s="22" cm="1">
        <f t="array" ref="V17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5" s="73"/>
      <c r="X175" s="22" t="s">
        <v>18</v>
      </c>
      <c r="Y175" s="22" cm="1">
        <f t="array" aca="1" ref="Y17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5" s="22" cm="1">
        <f t="array" ref="Z17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5" s="73"/>
    </row>
    <row r="176" spans="1:27" s="2" customFormat="1" ht="14.25" x14ac:dyDescent="0.25">
      <c r="B176" s="43" t="s">
        <v>362</v>
      </c>
      <c r="C176" s="3">
        <f>IF(assessment[[#This Row],[ID]]="","",(LEN(assessment[[#This Row],[ID]])+1)/2)</f>
        <v>3</v>
      </c>
      <c r="D176" s="4" t="s">
        <v>282</v>
      </c>
      <c r="E176" s="4" t="s">
        <v>337</v>
      </c>
      <c r="F176" s="7" t="s">
        <v>363</v>
      </c>
      <c r="G176" s="7"/>
      <c r="H176" s="31" t="s">
        <v>20</v>
      </c>
      <c r="I17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6" s="31" t="s">
        <v>21</v>
      </c>
      <c r="K17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6" s="77" t="s">
        <v>18</v>
      </c>
      <c r="M176" s="22" cm="1">
        <f t="array" aca="1" ref="M17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6" s="22" cm="1">
        <f t="array" ref="N17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6" s="73"/>
      <c r="P176" s="22" t="s">
        <v>18</v>
      </c>
      <c r="Q176" s="22" cm="1">
        <f t="array" aca="1" ref="Q17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6" s="22" cm="1">
        <f t="array" ref="R17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6" s="73"/>
      <c r="T176" s="22" t="s">
        <v>18</v>
      </c>
      <c r="U176" s="22" cm="1">
        <f t="array" aca="1" ref="U17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6" s="22" cm="1">
        <f t="array" ref="V17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6" s="73"/>
      <c r="X176" s="22" t="s">
        <v>18</v>
      </c>
      <c r="Y176" s="22" cm="1">
        <f t="array" aca="1" ref="Y17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6" s="22" cm="1">
        <f t="array" ref="Z17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6" s="73"/>
    </row>
    <row r="177" spans="1:27" s="2" customFormat="1" ht="14.25" x14ac:dyDescent="0.25">
      <c r="B177" s="43" t="s">
        <v>364</v>
      </c>
      <c r="C177" s="3">
        <f>IF(assessment[[#This Row],[ID]]="","",(LEN(assessment[[#This Row],[ID]])+1)/2)</f>
        <v>3</v>
      </c>
      <c r="D177" s="4" t="s">
        <v>282</v>
      </c>
      <c r="E177" s="4" t="s">
        <v>337</v>
      </c>
      <c r="F177" s="7" t="s">
        <v>365</v>
      </c>
      <c r="G177" s="7"/>
      <c r="H177" s="31" t="s">
        <v>20</v>
      </c>
      <c r="I17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7" s="31" t="s">
        <v>21</v>
      </c>
      <c r="K17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7" s="77" t="s">
        <v>18</v>
      </c>
      <c r="M177" s="22" cm="1">
        <f t="array" aca="1" ref="M17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7" s="22" cm="1">
        <f t="array" ref="N17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7" s="73"/>
      <c r="P177" s="22" t="s">
        <v>18</v>
      </c>
      <c r="Q177" s="22" cm="1">
        <f t="array" aca="1" ref="Q17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7" s="22" cm="1">
        <f t="array" ref="R17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7" s="73"/>
      <c r="T177" s="22" t="s">
        <v>18</v>
      </c>
      <c r="U177" s="22" cm="1">
        <f t="array" aca="1" ref="U17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7" s="22" cm="1">
        <f t="array" ref="V17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7" s="73"/>
      <c r="X177" s="22" t="s">
        <v>18</v>
      </c>
      <c r="Y177" s="22" cm="1">
        <f t="array" aca="1" ref="Y17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7" s="22" cm="1">
        <f t="array" ref="Z17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7" s="73"/>
    </row>
    <row r="178" spans="1:27" s="2" customFormat="1" ht="14.25" x14ac:dyDescent="0.25">
      <c r="B178" s="43" t="s">
        <v>366</v>
      </c>
      <c r="C178" s="3">
        <f>IF(assessment[[#This Row],[ID]]="","",(LEN(assessment[[#This Row],[ID]])+1)/2)</f>
        <v>3</v>
      </c>
      <c r="D178" s="4" t="s">
        <v>282</v>
      </c>
      <c r="E178" s="4" t="s">
        <v>337</v>
      </c>
      <c r="F178" s="7" t="s">
        <v>367</v>
      </c>
      <c r="G178" s="7"/>
      <c r="H178" s="31" t="s">
        <v>20</v>
      </c>
      <c r="I17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8" s="31" t="s">
        <v>21</v>
      </c>
      <c r="K17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8" s="77" t="s">
        <v>18</v>
      </c>
      <c r="M178" s="22" cm="1">
        <f t="array" aca="1" ref="M17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8" s="22" cm="1">
        <f t="array" ref="N17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8" s="73"/>
      <c r="P178" s="22" t="s">
        <v>18</v>
      </c>
      <c r="Q178" s="22" cm="1">
        <f t="array" aca="1" ref="Q17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8" s="22" cm="1">
        <f t="array" ref="R17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8" s="73"/>
      <c r="T178" s="22" t="s">
        <v>18</v>
      </c>
      <c r="U178" s="22" cm="1">
        <f t="array" aca="1" ref="U17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8" s="22" cm="1">
        <f t="array" ref="V17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8" s="73"/>
      <c r="X178" s="22" t="s">
        <v>18</v>
      </c>
      <c r="Y178" s="22" cm="1">
        <f t="array" aca="1" ref="Y17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8" s="22" cm="1">
        <f t="array" ref="Z17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8" s="73"/>
    </row>
    <row r="179" spans="1:27" s="2" customFormat="1" ht="28.5" x14ac:dyDescent="0.25">
      <c r="B179" s="43" t="s">
        <v>368</v>
      </c>
      <c r="C179" s="3">
        <f>IF(assessment[[#This Row],[ID]]="","",(LEN(assessment[[#This Row],[ID]])+1)/2)</f>
        <v>3</v>
      </c>
      <c r="D179" s="4" t="s">
        <v>282</v>
      </c>
      <c r="E179" s="4" t="s">
        <v>337</v>
      </c>
      <c r="F179" s="7" t="s">
        <v>369</v>
      </c>
      <c r="G179" s="7"/>
      <c r="H179" s="31" t="s">
        <v>20</v>
      </c>
      <c r="I17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79" s="31" t="s">
        <v>21</v>
      </c>
      <c r="K17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79" s="77" t="s">
        <v>18</v>
      </c>
      <c r="M179" s="22" cm="1">
        <f t="array" aca="1" ref="M17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79" s="22" cm="1">
        <f t="array" ref="N17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79" s="73"/>
      <c r="P179" s="22" t="s">
        <v>18</v>
      </c>
      <c r="Q179" s="22" cm="1">
        <f t="array" aca="1" ref="Q17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79" s="22" cm="1">
        <f t="array" ref="R17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79" s="73"/>
      <c r="T179" s="22" t="s">
        <v>18</v>
      </c>
      <c r="U179" s="22" cm="1">
        <f t="array" aca="1" ref="U17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79" s="22" cm="1">
        <f t="array" ref="V17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79" s="73"/>
      <c r="X179" s="22" t="s">
        <v>18</v>
      </c>
      <c r="Y179" s="22" cm="1">
        <f t="array" aca="1" ref="Y17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79" s="22" cm="1">
        <f t="array" ref="Z17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79" s="73"/>
    </row>
    <row r="180" spans="1:27" ht="18.75" x14ac:dyDescent="0.25">
      <c r="B180" s="40">
        <v>6.5</v>
      </c>
      <c r="C180" s="47">
        <f>IF(assessment[[#This Row],[ID]]="","",(LEN(assessment[[#This Row],[ID]])+1)/2)</f>
        <v>2</v>
      </c>
      <c r="D180" s="18" t="s">
        <v>282</v>
      </c>
      <c r="E180" s="19" t="s">
        <v>370</v>
      </c>
      <c r="F180" s="24"/>
      <c r="G180" s="24"/>
      <c r="H180" s="54" t="s">
        <v>15</v>
      </c>
      <c r="I180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80" s="52">
        <v>8</v>
      </c>
      <c r="K180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80" s="90">
        <f ca="1">IFERROR(MROUND(10*assessment[[#This Row],[Cyberhaven Score]]/assessment[[#This Row],[Cyberhaven Possible]],0.1),"NA")</f>
        <v>6.7</v>
      </c>
      <c r="M180" s="67" cm="1">
        <f t="array" aca="1" ref="M18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14</v>
      </c>
      <c r="N180" s="67" cm="1">
        <f t="array" ref="N18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21</v>
      </c>
      <c r="O180" s="18"/>
      <c r="P180" s="93">
        <f ca="1">IFERROR(MROUND(10*assessment[[#This Row],[Forcepoint Score]]/assessment[[#This Row],[Forcepoint Possible]],0.1),"NA")</f>
        <v>9.3000000000000007</v>
      </c>
      <c r="Q180" s="47" cm="1">
        <f t="array" aca="1" ref="Q18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20.5</v>
      </c>
      <c r="R180" s="47" cm="1">
        <f t="array" ref="R18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22</v>
      </c>
      <c r="S180" s="40" t="s">
        <v>30</v>
      </c>
      <c r="T180" s="91">
        <f ca="1">IFERROR(MROUND(10*assessment[[#This Row],[Proofpoint Score]]/assessment[[#This Row],[Proofpoint Possible]],0.1),"NA")</f>
        <v>9.7000000000000011</v>
      </c>
      <c r="U180" s="47" cm="1">
        <f t="array" aca="1" ref="U18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21.25</v>
      </c>
      <c r="V180" s="47" cm="1">
        <f t="array" ref="V18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22</v>
      </c>
      <c r="W180" s="40" t="s">
        <v>30</v>
      </c>
      <c r="X180" s="93">
        <f ca="1">IFERROR(MROUND(10*assessment[[#This Row],[Symantec Score]]/assessment[[#This Row],[Symantec Possible]],0.1),"NA")</f>
        <v>6.8000000000000007</v>
      </c>
      <c r="Y180" s="47" cm="1">
        <f t="array" aca="1" ref="Y18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15</v>
      </c>
      <c r="Z180" s="47" cm="1">
        <f t="array" ref="Z18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22</v>
      </c>
      <c r="AA180" s="85"/>
    </row>
    <row r="181" spans="1:27" s="2" customFormat="1" ht="28.5" x14ac:dyDescent="0.25">
      <c r="B181" s="43" t="s">
        <v>371</v>
      </c>
      <c r="C181" s="3">
        <f>IF(assessment[[#This Row],[ID]]="","",(LEN(assessment[[#This Row],[ID]])+1)/2)</f>
        <v>3</v>
      </c>
      <c r="D181" s="4" t="s">
        <v>282</v>
      </c>
      <c r="E181" s="4" t="s">
        <v>370</v>
      </c>
      <c r="F181" s="7" t="s">
        <v>372</v>
      </c>
      <c r="G181" s="7"/>
      <c r="H181" s="31" t="s">
        <v>95</v>
      </c>
      <c r="I18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181" s="31" t="s">
        <v>21</v>
      </c>
      <c r="K18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181" s="22">
        <v>1</v>
      </c>
      <c r="M181" s="22" cm="1">
        <f t="array" aca="1" ref="M18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81" s="22" cm="1">
        <f t="array" ref="N18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81" s="79" t="s">
        <v>592</v>
      </c>
      <c r="P181" s="22">
        <v>1</v>
      </c>
      <c r="Q181" s="22" cm="1">
        <f t="array" aca="1" ref="Q18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1" s="22" cm="1">
        <f t="array" ref="R18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1" s="73" t="s">
        <v>491</v>
      </c>
      <c r="T181" s="22">
        <v>1</v>
      </c>
      <c r="U181" s="22" cm="1">
        <f t="array" aca="1" ref="U18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81" s="22" cm="1">
        <f t="array" ref="V18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1" s="73"/>
      <c r="X181" s="22">
        <v>1</v>
      </c>
      <c r="Y181" s="22" cm="1">
        <f t="array" aca="1" ref="Y18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81" s="22" cm="1">
        <f t="array" ref="Z18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1" s="73"/>
    </row>
    <row r="182" spans="1:27" s="2" customFormat="1" ht="28.5" x14ac:dyDescent="0.25">
      <c r="B182" s="43" t="s">
        <v>373</v>
      </c>
      <c r="C182" s="3">
        <f>IF(assessment[[#This Row],[ID]]="","",(LEN(assessment[[#This Row],[ID]])+1)/2)</f>
        <v>3</v>
      </c>
      <c r="D182" s="4" t="s">
        <v>282</v>
      </c>
      <c r="E182" s="4" t="s">
        <v>370</v>
      </c>
      <c r="F182" s="7" t="s">
        <v>374</v>
      </c>
      <c r="G182" s="7"/>
      <c r="H182" s="31" t="s">
        <v>20</v>
      </c>
      <c r="I18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2" s="31" t="s">
        <v>21</v>
      </c>
      <c r="K18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2" s="22" t="s">
        <v>18</v>
      </c>
      <c r="M182" s="22" cm="1">
        <f t="array" aca="1" ref="M18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82" s="22" cm="1">
        <f t="array" ref="N18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82" s="73"/>
      <c r="P182" s="22" t="s">
        <v>18</v>
      </c>
      <c r="Q182" s="22" cm="1">
        <f t="array" aca="1" ref="Q18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2" s="22" cm="1">
        <f t="array" ref="R18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2" s="73"/>
      <c r="T182" s="22" t="s">
        <v>18</v>
      </c>
      <c r="U182" s="22" cm="1">
        <f t="array" aca="1" ref="U18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82" s="22" cm="1">
        <f t="array" ref="V18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2" s="73"/>
      <c r="X182" s="22" t="s">
        <v>18</v>
      </c>
      <c r="Y182" s="22" cm="1">
        <f t="array" aca="1" ref="Y18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82" s="22" cm="1">
        <f t="array" ref="Z18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2" s="73"/>
    </row>
    <row r="183" spans="1:27" s="2" customFormat="1" ht="28.5" x14ac:dyDescent="0.25">
      <c r="B183" s="43" t="s">
        <v>375</v>
      </c>
      <c r="C183" s="3">
        <f>IF(assessment[[#This Row],[ID]]="","",(LEN(assessment[[#This Row],[ID]])+1)/2)</f>
        <v>3</v>
      </c>
      <c r="D183" s="4" t="s">
        <v>282</v>
      </c>
      <c r="E183" s="4" t="s">
        <v>370</v>
      </c>
      <c r="F183" s="7" t="s">
        <v>376</v>
      </c>
      <c r="G183" s="7"/>
      <c r="H183" s="31" t="s">
        <v>20</v>
      </c>
      <c r="I18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3" s="31" t="s">
        <v>21</v>
      </c>
      <c r="K18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3" s="22" t="s">
        <v>26</v>
      </c>
      <c r="M183" s="22" t="str" cm="1">
        <f t="array" aca="1" ref="M18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NA</v>
      </c>
      <c r="N183" s="22" t="str" cm="1">
        <f t="array" ref="N18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NA</v>
      </c>
      <c r="O183" s="73" t="s">
        <v>377</v>
      </c>
      <c r="P183" s="22" t="s">
        <v>18</v>
      </c>
      <c r="Q183" s="22" cm="1">
        <f t="array" aca="1" ref="Q18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3" s="22" cm="1">
        <f t="array" ref="R18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3" s="73" t="s">
        <v>472</v>
      </c>
      <c r="T183" s="22" t="s">
        <v>41</v>
      </c>
      <c r="U183" s="22" cm="1">
        <f t="array" aca="1" ref="U18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183" s="22" cm="1">
        <f t="array" ref="V18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3" s="73" t="s">
        <v>515</v>
      </c>
      <c r="X183" s="22" t="s">
        <v>18</v>
      </c>
      <c r="Y183" s="22" cm="1">
        <f t="array" aca="1" ref="Y18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83" s="22" cm="1">
        <f t="array" ref="Z18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3" s="73"/>
    </row>
    <row r="184" spans="1:27" s="2" customFormat="1" ht="42.75" x14ac:dyDescent="0.25">
      <c r="B184" s="43" t="s">
        <v>378</v>
      </c>
      <c r="C184" s="3">
        <f>IF(assessment[[#This Row],[ID]]="","",(LEN(assessment[[#This Row],[ID]])+1)/2)</f>
        <v>3</v>
      </c>
      <c r="D184" s="4" t="s">
        <v>282</v>
      </c>
      <c r="E184" s="4" t="s">
        <v>370</v>
      </c>
      <c r="F184" s="7" t="s">
        <v>379</v>
      </c>
      <c r="G184" s="7"/>
      <c r="H184" s="31" t="s">
        <v>20</v>
      </c>
      <c r="I18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4" s="31" t="s">
        <v>78</v>
      </c>
      <c r="K18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4" s="22" t="s">
        <v>18</v>
      </c>
      <c r="M184" s="22" cm="1">
        <f t="array" aca="1" ref="M18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84" s="22" cm="1">
        <f t="array" ref="N18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84" s="73"/>
      <c r="P184" s="22" t="s">
        <v>18</v>
      </c>
      <c r="Q184" s="22" cm="1">
        <f t="array" aca="1" ref="Q18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84" s="22" cm="1">
        <f t="array" ref="R18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84" s="73" t="s">
        <v>458</v>
      </c>
      <c r="T184" s="22" t="s">
        <v>18</v>
      </c>
      <c r="U184" s="22" cm="1">
        <f t="array" aca="1" ref="U18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84" s="22" cm="1">
        <f t="array" ref="V18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84" s="73" t="s">
        <v>504</v>
      </c>
      <c r="X184" s="22" t="s">
        <v>18</v>
      </c>
      <c r="Y184" s="22" cm="1">
        <f t="array" aca="1" ref="Y18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84" s="22" cm="1">
        <f t="array" ref="Z18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84" s="73"/>
    </row>
    <row r="185" spans="1:27" s="2" customFormat="1" ht="42.75" x14ac:dyDescent="0.25">
      <c r="B185" s="43" t="s">
        <v>380</v>
      </c>
      <c r="C185" s="3">
        <f>IF(assessment[[#This Row],[ID]]="","",(LEN(assessment[[#This Row],[ID]])+1)/2)</f>
        <v>3</v>
      </c>
      <c r="D185" s="4" t="s">
        <v>282</v>
      </c>
      <c r="E185" s="4" t="s">
        <v>370</v>
      </c>
      <c r="F185" s="7" t="s">
        <v>381</v>
      </c>
      <c r="G185" s="7"/>
      <c r="H185" s="31" t="s">
        <v>20</v>
      </c>
      <c r="I18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5" s="31" t="s">
        <v>78</v>
      </c>
      <c r="K18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5" s="22" t="s">
        <v>18</v>
      </c>
      <c r="M185" s="22" cm="1">
        <f t="array" aca="1" ref="M18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85" s="22" cm="1">
        <f t="array" ref="N18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85" s="73"/>
      <c r="P185" s="22" t="s">
        <v>41</v>
      </c>
      <c r="Q185" s="22" cm="1">
        <f t="array" aca="1" ref="Q18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1.5</v>
      </c>
      <c r="R185" s="22" cm="1">
        <f t="array" ref="R18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85" s="73" t="s">
        <v>458</v>
      </c>
      <c r="T185" s="22" t="s">
        <v>18</v>
      </c>
      <c r="U185" s="22" cm="1">
        <f t="array" aca="1" ref="U18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85" s="22" cm="1">
        <f t="array" ref="V18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85" s="73" t="s">
        <v>506</v>
      </c>
      <c r="X185" s="22" t="s">
        <v>18</v>
      </c>
      <c r="Y185" s="22" cm="1">
        <f t="array" aca="1" ref="Y18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185" s="22" cm="1">
        <f t="array" ref="Z18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85" s="73"/>
    </row>
    <row r="186" spans="1:27" s="2" customFormat="1" ht="28.5" x14ac:dyDescent="0.25">
      <c r="B186" s="43" t="s">
        <v>382</v>
      </c>
      <c r="C186" s="3">
        <f>IF(assessment[[#This Row],[ID]]="","",(LEN(assessment[[#This Row],[ID]])+1)/2)</f>
        <v>3</v>
      </c>
      <c r="D186" s="4" t="s">
        <v>282</v>
      </c>
      <c r="E186" s="4" t="s">
        <v>370</v>
      </c>
      <c r="F186" s="7" t="s">
        <v>591</v>
      </c>
      <c r="G186" s="7"/>
      <c r="H186" s="31" t="s">
        <v>20</v>
      </c>
      <c r="I18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6" s="31" t="s">
        <v>78</v>
      </c>
      <c r="K18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6" s="77" t="s">
        <v>25</v>
      </c>
      <c r="M186" s="22" cm="1">
        <f t="array" aca="1" ref="M18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86" s="22" cm="1">
        <f t="array" ref="N18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86" s="73"/>
      <c r="P186" s="22" t="s">
        <v>18</v>
      </c>
      <c r="Q186" s="22" cm="1">
        <f t="array" aca="1" ref="Q18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86" s="22" cm="1">
        <f t="array" ref="R18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86" s="73" t="s">
        <v>30</v>
      </c>
      <c r="T186" s="22" t="s">
        <v>18</v>
      </c>
      <c r="U186" s="22" cm="1">
        <f t="array" aca="1" ref="U18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86" s="22" cm="1">
        <f t="array" ref="V18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86" s="73" t="s">
        <v>30</v>
      </c>
      <c r="X186" s="22" t="s">
        <v>25</v>
      </c>
      <c r="Y186" s="22" cm="1">
        <f t="array" aca="1" ref="Y18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86" s="22" cm="1">
        <f t="array" ref="Z18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86" s="73"/>
    </row>
    <row r="187" spans="1:27" s="2" customFormat="1" ht="42.75" x14ac:dyDescent="0.25">
      <c r="B187" s="43" t="s">
        <v>383</v>
      </c>
      <c r="C187" s="3">
        <f>IF(assessment[[#This Row],[ID]]="","",(LEN(assessment[[#This Row],[ID]])+1)/2)</f>
        <v>3</v>
      </c>
      <c r="D187" s="4" t="s">
        <v>282</v>
      </c>
      <c r="E187" s="4" t="s">
        <v>370</v>
      </c>
      <c r="F187" s="7" t="s">
        <v>384</v>
      </c>
      <c r="G187" s="7"/>
      <c r="H187" s="31" t="s">
        <v>20</v>
      </c>
      <c r="I18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7" s="31" t="s">
        <v>21</v>
      </c>
      <c r="K18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7" s="22" t="s">
        <v>25</v>
      </c>
      <c r="M187" s="22" cm="1">
        <f t="array" aca="1" ref="M18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87" s="22" cm="1">
        <f t="array" ref="N18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87" s="73" t="s">
        <v>385</v>
      </c>
      <c r="P187" s="22" t="s">
        <v>18</v>
      </c>
      <c r="Q187" s="22" cm="1">
        <f t="array" aca="1" ref="Q18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7" s="22" cm="1">
        <f t="array" ref="R18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7" s="73" t="s">
        <v>481</v>
      </c>
      <c r="T187" s="22" t="s">
        <v>18</v>
      </c>
      <c r="U187" s="22" cm="1">
        <f t="array" aca="1" ref="U18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87" s="22" cm="1">
        <f t="array" ref="V18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7" s="73" t="s">
        <v>527</v>
      </c>
      <c r="X187" s="22" t="s">
        <v>25</v>
      </c>
      <c r="Y187" s="22" cm="1">
        <f t="array" aca="1" ref="Y18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87" s="22" cm="1">
        <f t="array" ref="Z18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7" s="73"/>
    </row>
    <row r="188" spans="1:27" s="2" customFormat="1" ht="42.75" x14ac:dyDescent="0.25">
      <c r="B188" s="43" t="s">
        <v>386</v>
      </c>
      <c r="C188" s="3">
        <f>IF(assessment[[#This Row],[ID]]="","",(LEN(assessment[[#This Row],[ID]])+1)/2)</f>
        <v>3</v>
      </c>
      <c r="D188" s="4" t="s">
        <v>282</v>
      </c>
      <c r="E188" s="4" t="s">
        <v>370</v>
      </c>
      <c r="F188" s="7" t="s">
        <v>387</v>
      </c>
      <c r="G188" s="7"/>
      <c r="H188" s="31" t="s">
        <v>20</v>
      </c>
      <c r="I18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8" s="31" t="s">
        <v>21</v>
      </c>
      <c r="K18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8" s="22" t="s">
        <v>18</v>
      </c>
      <c r="M188" s="22" cm="1">
        <f t="array" aca="1" ref="M18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88" s="22" cm="1">
        <f t="array" ref="N18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88" s="73"/>
      <c r="P188" s="22" t="s">
        <v>18</v>
      </c>
      <c r="Q188" s="22" cm="1">
        <f t="array" aca="1" ref="Q18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8" s="22" cm="1">
        <f t="array" ref="R18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8" s="73" t="s">
        <v>482</v>
      </c>
      <c r="T188" s="22" t="s">
        <v>18</v>
      </c>
      <c r="U188" s="22" cm="1">
        <f t="array" aca="1" ref="U18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88" s="22" cm="1">
        <f t="array" ref="V18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8" s="73"/>
      <c r="X188" s="22" t="s">
        <v>18</v>
      </c>
      <c r="Y188" s="22" cm="1">
        <f t="array" aca="1" ref="Y18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88" s="22" cm="1">
        <f t="array" ref="Z18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8" s="73"/>
    </row>
    <row r="189" spans="1:27" s="2" customFormat="1" ht="71.25" x14ac:dyDescent="0.25">
      <c r="B189" s="43" t="s">
        <v>388</v>
      </c>
      <c r="C189" s="3">
        <f>IF(assessment[[#This Row],[ID]]="","",(LEN(assessment[[#This Row],[ID]])+1)/2)</f>
        <v>3</v>
      </c>
      <c r="D189" s="4" t="s">
        <v>282</v>
      </c>
      <c r="E189" s="4" t="s">
        <v>370</v>
      </c>
      <c r="F189" s="7" t="s">
        <v>389</v>
      </c>
      <c r="G189" s="7"/>
      <c r="H189" s="31" t="s">
        <v>20</v>
      </c>
      <c r="I18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89" s="31" t="s">
        <v>21</v>
      </c>
      <c r="K18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89" s="22" t="s">
        <v>18</v>
      </c>
      <c r="M189" s="22" cm="1">
        <f t="array" aca="1" ref="M18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89" s="22" cm="1">
        <f t="array" ref="N18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89" s="73" t="s">
        <v>390</v>
      </c>
      <c r="P189" s="22" t="s">
        <v>18</v>
      </c>
      <c r="Q189" s="22" cm="1">
        <f t="array" aca="1" ref="Q18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89" s="22" cm="1">
        <f t="array" ref="R18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89" s="73" t="s">
        <v>483</v>
      </c>
      <c r="T189" s="22" t="s">
        <v>18</v>
      </c>
      <c r="U189" s="22" cm="1">
        <f t="array" aca="1" ref="U18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89" s="22" cm="1">
        <f t="array" ref="V18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89" s="73" t="s">
        <v>528</v>
      </c>
      <c r="X189" s="22" t="s">
        <v>18</v>
      </c>
      <c r="Y189" s="22" cm="1">
        <f t="array" aca="1" ref="Y18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89" s="22" cm="1">
        <f t="array" ref="Z18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89" s="73" t="s">
        <v>586</v>
      </c>
    </row>
    <row r="190" spans="1:27" s="2" customFormat="1" ht="28.5" x14ac:dyDescent="0.25">
      <c r="B190" s="43" t="s">
        <v>391</v>
      </c>
      <c r="C190" s="3">
        <f>IF(assessment[[#This Row],[ID]]="","",(LEN(assessment[[#This Row],[ID]])+1)/2)</f>
        <v>3</v>
      </c>
      <c r="D190" s="4" t="s">
        <v>282</v>
      </c>
      <c r="E190" s="4" t="s">
        <v>370</v>
      </c>
      <c r="F190" s="7" t="s">
        <v>392</v>
      </c>
      <c r="G190" s="7"/>
      <c r="H190" s="31" t="s">
        <v>20</v>
      </c>
      <c r="I19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0" s="31" t="s">
        <v>21</v>
      </c>
      <c r="K19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0" s="22" t="s">
        <v>18</v>
      </c>
      <c r="M190" s="22" cm="1">
        <f t="array" aca="1" ref="M19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90" s="22" cm="1">
        <f t="array" ref="N19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0" s="73" t="s">
        <v>393</v>
      </c>
      <c r="P190" s="22" t="s">
        <v>18</v>
      </c>
      <c r="Q190" s="22" cm="1">
        <f t="array" aca="1" ref="Q19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0" s="22" cm="1">
        <f t="array" ref="R19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0" s="73"/>
      <c r="T190" s="22" t="s">
        <v>18</v>
      </c>
      <c r="U190" s="22" cm="1">
        <f t="array" aca="1" ref="U19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90" s="22" cm="1">
        <f t="array" ref="V19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0" s="73" t="s">
        <v>529</v>
      </c>
      <c r="X190" s="22" t="s">
        <v>18</v>
      </c>
      <c r="Y190" s="22" cm="1">
        <f t="array" aca="1" ref="Y19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0" s="22" cm="1">
        <f t="array" ref="Z19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0" s="84" t="s">
        <v>560</v>
      </c>
    </row>
    <row r="191" spans="1:27" ht="28.5" x14ac:dyDescent="0.25">
      <c r="A191" s="2"/>
      <c r="B191" s="43" t="s">
        <v>394</v>
      </c>
      <c r="C191" s="3">
        <f>IF(assessment[[#This Row],[ID]]="","",(LEN(assessment[[#This Row],[ID]])+1)/2)</f>
        <v>3</v>
      </c>
      <c r="D191" s="4" t="s">
        <v>282</v>
      </c>
      <c r="E191" s="4" t="s">
        <v>370</v>
      </c>
      <c r="F191" s="28" t="s">
        <v>601</v>
      </c>
      <c r="G191" s="28"/>
      <c r="H191" s="33" t="s">
        <v>20</v>
      </c>
      <c r="I191" s="39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1" s="33" t="s">
        <v>78</v>
      </c>
      <c r="K191" s="33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1" s="77" t="s">
        <v>25</v>
      </c>
      <c r="M191" s="22" cm="1">
        <f t="array" aca="1" ref="M19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91" s="22" cm="1">
        <f t="array" ref="N19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91" s="73"/>
      <c r="P191" s="22" t="s">
        <v>18</v>
      </c>
      <c r="Q191" s="22" cm="1">
        <f t="array" aca="1" ref="Q19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91" s="22" cm="1">
        <f t="array" ref="R19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91" s="79" t="s">
        <v>449</v>
      </c>
      <c r="T191" s="22" t="s">
        <v>18</v>
      </c>
      <c r="U191" s="22" cm="1">
        <f t="array" aca="1" ref="U19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91" s="22" cm="1">
        <f t="array" ref="V19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91" s="73" t="s">
        <v>542</v>
      </c>
      <c r="X191" s="22" t="s">
        <v>25</v>
      </c>
      <c r="Y191" s="22" cm="1">
        <f t="array" aca="1" ref="Y19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91" s="22" cm="1">
        <f t="array" ref="Z19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91" s="73"/>
    </row>
    <row r="192" spans="1:27" s="2" customFormat="1" ht="28.5" x14ac:dyDescent="0.25">
      <c r="B192" s="43" t="s">
        <v>395</v>
      </c>
      <c r="C192" s="3">
        <f>IF(assessment[[#This Row],[ID]]="","",(LEN(assessment[[#This Row],[ID]])+1)/2)</f>
        <v>3</v>
      </c>
      <c r="D192" s="4" t="s">
        <v>282</v>
      </c>
      <c r="E192" s="4" t="s">
        <v>370</v>
      </c>
      <c r="F192" s="7" t="s">
        <v>396</v>
      </c>
      <c r="G192" s="7"/>
      <c r="H192" s="31" t="s">
        <v>58</v>
      </c>
      <c r="I19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192" s="31" t="s">
        <v>21</v>
      </c>
      <c r="K19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192" s="22" t="s">
        <v>22</v>
      </c>
      <c r="M192" s="22" cm="1">
        <f t="array" aca="1" ref="M19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92" s="22" cm="1">
        <f t="array" ref="N19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2" s="73"/>
      <c r="P192" s="22" t="s">
        <v>22</v>
      </c>
      <c r="Q192" s="22" cm="1">
        <f t="array" aca="1" ref="Q19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2" s="22" cm="1">
        <f t="array" ref="R19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2" s="73"/>
      <c r="T192" s="22" t="s">
        <v>405</v>
      </c>
      <c r="U192" s="22" cm="1">
        <f t="array" aca="1" ref="U19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0.75</v>
      </c>
      <c r="V192" s="22" cm="1">
        <f t="array" ref="V19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2" s="73" t="s">
        <v>540</v>
      </c>
      <c r="X192" s="22" t="s">
        <v>22</v>
      </c>
      <c r="Y192" s="22" cm="1">
        <f t="array" aca="1" ref="Y19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2" s="22" cm="1">
        <f t="array" ref="Z19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2" s="73"/>
    </row>
    <row r="193" spans="2:27" s="2" customFormat="1" ht="28.5" x14ac:dyDescent="0.25">
      <c r="B193" s="43" t="s">
        <v>397</v>
      </c>
      <c r="C193" s="3">
        <f>IF(assessment[[#This Row],[ID]]="","",(LEN(assessment[[#This Row],[ID]])+1)/2)</f>
        <v>3</v>
      </c>
      <c r="D193" s="4" t="s">
        <v>282</v>
      </c>
      <c r="E193" s="4" t="s">
        <v>370</v>
      </c>
      <c r="F193" s="7" t="s">
        <v>398</v>
      </c>
      <c r="G193" s="7"/>
      <c r="H193" s="31" t="s">
        <v>20</v>
      </c>
      <c r="I19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3" s="31" t="s">
        <v>21</v>
      </c>
      <c r="K19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3" s="77" t="s">
        <v>18</v>
      </c>
      <c r="M193" s="22" cm="1">
        <f t="array" aca="1" ref="M19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93" s="22" cm="1">
        <f t="array" ref="N19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3" s="73"/>
      <c r="P193" s="22" t="s">
        <v>18</v>
      </c>
      <c r="Q193" s="22" cm="1">
        <f t="array" aca="1" ref="Q19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3" s="22" cm="1">
        <f t="array" ref="R19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3" s="73"/>
      <c r="T193" s="22" t="s">
        <v>18</v>
      </c>
      <c r="U193" s="22" cm="1">
        <f t="array" aca="1" ref="U19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93" s="22" cm="1">
        <f t="array" ref="V19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3" s="73"/>
      <c r="X193" s="22" t="s">
        <v>18</v>
      </c>
      <c r="Y193" s="22" cm="1">
        <f t="array" aca="1" ref="Y19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3" s="22" cm="1">
        <f t="array" ref="Z19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3" s="73"/>
    </row>
    <row r="194" spans="2:27" s="2" customFormat="1" ht="28.5" x14ac:dyDescent="0.25">
      <c r="B194" s="43" t="s">
        <v>399</v>
      </c>
      <c r="C194" s="3">
        <f>IF(assessment[[#This Row],[ID]]="","",(LEN(assessment[[#This Row],[ID]])+1)/2)</f>
        <v>3</v>
      </c>
      <c r="D194" s="4" t="s">
        <v>282</v>
      </c>
      <c r="E194" s="4" t="s">
        <v>370</v>
      </c>
      <c r="F194" s="7" t="s">
        <v>400</v>
      </c>
      <c r="G194" s="7"/>
      <c r="H194" s="31" t="s">
        <v>20</v>
      </c>
      <c r="I19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4" s="31" t="s">
        <v>21</v>
      </c>
      <c r="K19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4" s="22" t="s">
        <v>18</v>
      </c>
      <c r="M194" s="22" cm="1">
        <f t="array" aca="1" ref="M19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194" s="22" cm="1">
        <f t="array" ref="N19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4" s="73"/>
      <c r="P194" s="22" t="s">
        <v>18</v>
      </c>
      <c r="Q194" s="22" cm="1">
        <f t="array" aca="1" ref="Q19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4" s="22" cm="1">
        <f t="array" ref="R19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4" s="73"/>
      <c r="T194" s="22" t="s">
        <v>18</v>
      </c>
      <c r="U194" s="22" cm="1">
        <f t="array" aca="1" ref="U19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94" s="22" cm="1">
        <f t="array" ref="V19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4" s="73"/>
      <c r="X194" s="22" t="s">
        <v>18</v>
      </c>
      <c r="Y194" s="22" cm="1">
        <f t="array" aca="1" ref="Y19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4" s="22" cm="1">
        <f t="array" ref="Z19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4" s="73"/>
    </row>
    <row r="195" spans="2:27" ht="18.75" x14ac:dyDescent="0.25">
      <c r="B195" s="40">
        <v>6.6</v>
      </c>
      <c r="C195" s="47">
        <f>IF(assessment[[#This Row],[ID]]="","",(LEN(assessment[[#This Row],[ID]])+1)/2)</f>
        <v>2</v>
      </c>
      <c r="D195" s="18" t="s">
        <v>282</v>
      </c>
      <c r="E195" s="19" t="s">
        <v>401</v>
      </c>
      <c r="F195" s="24"/>
      <c r="G195" s="24"/>
      <c r="H195" s="54" t="s">
        <v>15</v>
      </c>
      <c r="I195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195" s="52">
        <v>8</v>
      </c>
      <c r="K195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195" s="90">
        <f ca="1">IFERROR(MROUND(10*assessment[[#This Row],[Cyberhaven Score]]/assessment[[#This Row],[Cyberhaven Possible]],0.1),"NA")</f>
        <v>6.3000000000000007</v>
      </c>
      <c r="M195" s="67" cm="1">
        <f t="array" aca="1" ref="M19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3.8</v>
      </c>
      <c r="N195" s="67" cm="1">
        <f t="array" ref="N19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O195" s="18"/>
      <c r="P195" s="93">
        <f ca="1">IFERROR(MROUND(10*assessment[[#This Row],[Forcepoint Score]]/assessment[[#This Row],[Forcepoint Possible]],0.1),"NA")</f>
        <v>9.7000000000000011</v>
      </c>
      <c r="Q195" s="47" cm="1">
        <f t="array" aca="1" ref="Q19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5.8</v>
      </c>
      <c r="R195" s="47" cm="1">
        <f t="array" ref="R19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S195" s="40" t="s">
        <v>30</v>
      </c>
      <c r="T195" s="91">
        <f ca="1">IFERROR(MROUND(10*assessment[[#This Row],[Proofpoint Score]]/assessment[[#This Row],[Proofpoint Possible]],0.1),"NA")</f>
        <v>6.7</v>
      </c>
      <c r="U195" s="47" cm="1">
        <f t="array" aca="1" ref="U19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</v>
      </c>
      <c r="V195" s="47" cm="1">
        <f t="array" ref="V19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W195" s="40" t="s">
        <v>30</v>
      </c>
      <c r="X195" s="93">
        <f ca="1">IFERROR(MROUND(10*assessment[[#This Row],[Symantec Score]]/assessment[[#This Row],[Symantec Possible]],0.1),"NA")</f>
        <v>4.3</v>
      </c>
      <c r="Y195" s="47" cm="1">
        <f t="array" aca="1" ref="Y19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2.6</v>
      </c>
      <c r="Z195" s="47" cm="1">
        <f t="array" ref="Z19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6</v>
      </c>
      <c r="AA195" s="85"/>
    </row>
    <row r="196" spans="2:27" s="2" customFormat="1" ht="42.75" x14ac:dyDescent="0.25">
      <c r="B196" s="43" t="s">
        <v>402</v>
      </c>
      <c r="C196" s="3">
        <f>IF(assessment[[#This Row],[ID]]="","",(LEN(assessment[[#This Row],[ID]])+1)/2)</f>
        <v>3</v>
      </c>
      <c r="D196" s="4" t="s">
        <v>282</v>
      </c>
      <c r="E196" s="4" t="s">
        <v>401</v>
      </c>
      <c r="F196" s="7" t="s">
        <v>403</v>
      </c>
      <c r="G196" s="7"/>
      <c r="H196" s="31" t="s">
        <v>95</v>
      </c>
      <c r="I19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196" s="31" t="s">
        <v>21</v>
      </c>
      <c r="K19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196" s="22">
        <v>2</v>
      </c>
      <c r="M196" s="22" cm="1">
        <f t="array" aca="1" ref="M19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N196" s="22" cm="1">
        <f t="array" ref="N19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6" s="73" t="s">
        <v>404</v>
      </c>
      <c r="P196" s="22">
        <v>2</v>
      </c>
      <c r="Q196" s="22" cm="1">
        <f t="array" aca="1" ref="Q19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0.8</v>
      </c>
      <c r="R196" s="22" cm="1">
        <f t="array" ref="R19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6" s="73" t="s">
        <v>480</v>
      </c>
      <c r="T196" s="22">
        <v>1</v>
      </c>
      <c r="U196" s="22" cm="1">
        <f t="array" aca="1" ref="U19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196" s="22" cm="1">
        <f t="array" ref="V19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6" s="73" t="s">
        <v>526</v>
      </c>
      <c r="X196" s="22">
        <v>3</v>
      </c>
      <c r="Y196" s="22" cm="1">
        <f t="array" aca="1" ref="Y19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0.6</v>
      </c>
      <c r="Z196" s="22" cm="1">
        <f t="array" ref="Z19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6" s="73" t="s">
        <v>587</v>
      </c>
    </row>
    <row r="197" spans="2:27" s="2" customFormat="1" ht="28.5" x14ac:dyDescent="0.25">
      <c r="B197" s="43" t="s">
        <v>406</v>
      </c>
      <c r="C197" s="3">
        <f>IF(assessment[[#This Row],[ID]]="","",(LEN(assessment[[#This Row],[ID]])+1)/2)</f>
        <v>3</v>
      </c>
      <c r="D197" s="4" t="s">
        <v>282</v>
      </c>
      <c r="E197" s="4" t="s">
        <v>401</v>
      </c>
      <c r="F197" s="7" t="s">
        <v>407</v>
      </c>
      <c r="G197" s="7"/>
      <c r="H197" s="31" t="s">
        <v>20</v>
      </c>
      <c r="I197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7" s="31" t="s">
        <v>78</v>
      </c>
      <c r="K197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7" s="22" t="s">
        <v>18</v>
      </c>
      <c r="M197" s="22" cm="1">
        <f t="array" aca="1" ref="M19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197" s="22" cm="1">
        <f t="array" ref="N19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197" s="73"/>
      <c r="P197" s="22" t="s">
        <v>18</v>
      </c>
      <c r="Q197" s="22" cm="1">
        <f t="array" aca="1" ref="Q19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197" s="22" cm="1">
        <f t="array" ref="R19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197" s="73" t="s">
        <v>484</v>
      </c>
      <c r="T197" s="22" t="s">
        <v>18</v>
      </c>
      <c r="U197" s="22" cm="1">
        <f t="array" aca="1" ref="U19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197" s="22" cm="1">
        <f t="array" ref="V19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197" s="73"/>
      <c r="X197" s="22" t="s">
        <v>25</v>
      </c>
      <c r="Y197" s="22" cm="1">
        <f t="array" aca="1" ref="Y19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197" s="22" cm="1">
        <f t="array" ref="Z19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197" s="73"/>
    </row>
    <row r="198" spans="2:27" s="2" customFormat="1" ht="28.5" x14ac:dyDescent="0.25">
      <c r="B198" s="43" t="s">
        <v>408</v>
      </c>
      <c r="C198" s="3">
        <f>IF(assessment[[#This Row],[ID]]="","",(LEN(assessment[[#This Row],[ID]])+1)/2)</f>
        <v>3</v>
      </c>
      <c r="D198" s="4" t="s">
        <v>282</v>
      </c>
      <c r="E198" s="4" t="s">
        <v>401</v>
      </c>
      <c r="F198" s="7" t="s">
        <v>409</v>
      </c>
      <c r="G198" s="7"/>
      <c r="H198" s="31" t="s">
        <v>20</v>
      </c>
      <c r="I19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8" s="31" t="s">
        <v>21</v>
      </c>
      <c r="K19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8" s="77" t="s">
        <v>25</v>
      </c>
      <c r="M198" s="22" cm="1">
        <f t="array" aca="1" ref="M19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98" s="22" cm="1">
        <f t="array" ref="N19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8" s="73"/>
      <c r="P198" s="22" t="s">
        <v>18</v>
      </c>
      <c r="Q198" s="22" cm="1">
        <f t="array" aca="1" ref="Q19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8" s="22" cm="1">
        <f t="array" ref="R19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8" s="73" t="s">
        <v>611</v>
      </c>
      <c r="T198" s="22" t="s">
        <v>25</v>
      </c>
      <c r="U198" s="22" cm="1">
        <f t="array" aca="1" ref="U19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98" s="22" cm="1">
        <f t="array" ref="V19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8" s="73"/>
      <c r="X198" s="22" t="s">
        <v>18</v>
      </c>
      <c r="Y198" s="22" cm="1">
        <f t="array" aca="1" ref="Y19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8" s="22" cm="1">
        <f t="array" ref="Z19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8" s="73"/>
    </row>
    <row r="199" spans="2:27" s="2" customFormat="1" ht="28.5" x14ac:dyDescent="0.25">
      <c r="B199" s="43" t="s">
        <v>410</v>
      </c>
      <c r="C199" s="3">
        <f>IF(assessment[[#This Row],[ID]]="","",(LEN(assessment[[#This Row],[ID]])+1)/2)</f>
        <v>3</v>
      </c>
      <c r="D199" s="4" t="s">
        <v>282</v>
      </c>
      <c r="E199" s="4" t="s">
        <v>401</v>
      </c>
      <c r="F199" s="7" t="s">
        <v>411</v>
      </c>
      <c r="G199" s="7"/>
      <c r="H199" s="31" t="s">
        <v>20</v>
      </c>
      <c r="I19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199" s="31" t="s">
        <v>21</v>
      </c>
      <c r="K19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199" s="22" t="s">
        <v>25</v>
      </c>
      <c r="M199" s="22" cm="1">
        <f t="array" aca="1" ref="M19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N199" s="22" cm="1">
        <f t="array" ref="N19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199" s="73"/>
      <c r="P199" s="22" t="s">
        <v>18</v>
      </c>
      <c r="Q199" s="22" cm="1">
        <f t="array" aca="1" ref="Q19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199" s="22" cm="1">
        <f t="array" ref="R19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199" s="73" t="s">
        <v>489</v>
      </c>
      <c r="T199" s="22" t="s">
        <v>25</v>
      </c>
      <c r="U199" s="22" cm="1">
        <f t="array" aca="1" ref="U19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V199" s="22" cm="1">
        <f t="array" ref="V19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199" s="73"/>
      <c r="X199" s="22" t="s">
        <v>18</v>
      </c>
      <c r="Y199" s="22" cm="1">
        <f t="array" aca="1" ref="Y19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199" s="22" cm="1">
        <f t="array" ref="Z19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199" s="73" t="s">
        <v>588</v>
      </c>
    </row>
    <row r="200" spans="2:27" ht="28.5" x14ac:dyDescent="0.25">
      <c r="B200" s="42">
        <v>7</v>
      </c>
      <c r="C200" s="46">
        <f>IF(assessment[[#This Row],[ID]]="","",(LEN(assessment[[#This Row],[ID]])+1)/2)</f>
        <v>1</v>
      </c>
      <c r="D200" s="11" t="s">
        <v>412</v>
      </c>
      <c r="E200" s="11"/>
      <c r="F200" s="27"/>
      <c r="G200" s="27"/>
      <c r="H200" s="96" t="s">
        <v>15</v>
      </c>
      <c r="I200" s="9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00" s="58">
        <v>6</v>
      </c>
      <c r="K200" s="5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00" s="87">
        <f ca="1">IFERROR(MROUND(10*assessment[[#This Row],[Cyberhaven Score]]/assessment[[#This Row],[Cyberhaven Possible]],0.1),"NA")</f>
        <v>9.4</v>
      </c>
      <c r="M200" s="65" cm="1">
        <f t="array" aca="1" ref="M20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12.8</v>
      </c>
      <c r="N200" s="65" cm="1">
        <f t="array" ref="N20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13.6</v>
      </c>
      <c r="O200" s="71"/>
      <c r="P200" s="65">
        <f ca="1">IFERROR(MROUND(10*assessment[[#This Row],[Forcepoint Score]]/assessment[[#This Row],[Forcepoint Possible]],0.1),"NA")</f>
        <v>9</v>
      </c>
      <c r="Q200" s="82" cm="1">
        <f t="array" aca="1" ref="Q20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12.274999999999999</v>
      </c>
      <c r="R200" s="82" cm="1">
        <f t="array" ref="R20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13.6</v>
      </c>
      <c r="S200" s="83" t="s">
        <v>30</v>
      </c>
      <c r="T200" s="87">
        <f ca="1">IFERROR(MROUND(10*assessment[[#This Row],[Proofpoint Score]]/assessment[[#This Row],[Proofpoint Possible]],0.1),"NA")</f>
        <v>9.5</v>
      </c>
      <c r="U200" s="82" cm="1">
        <f t="array" aca="1" ref="U20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12.899999999999999</v>
      </c>
      <c r="V200" s="82" cm="1">
        <f t="array" ref="V20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13.6</v>
      </c>
      <c r="W200" s="83" t="s">
        <v>30</v>
      </c>
      <c r="X200" s="65">
        <f ca="1">IFERROR(MROUND(10*assessment[[#This Row],[Symantec Score]]/assessment[[#This Row],[Symantec Possible]],0.1),"NA")</f>
        <v>9</v>
      </c>
      <c r="Y200" s="82" cm="1">
        <f t="array" aca="1" ref="Y20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12.2</v>
      </c>
      <c r="Z200" s="82" cm="1">
        <f t="array" ref="Z20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13.6</v>
      </c>
      <c r="AA200" s="83"/>
    </row>
    <row r="201" spans="2:27" ht="18.75" x14ac:dyDescent="0.25">
      <c r="B201" s="40">
        <v>7.1</v>
      </c>
      <c r="C201" s="47">
        <f>IF(assessment[[#This Row],[ID]]="","",(LEN(assessment[[#This Row],[ID]])+1)/2)</f>
        <v>2</v>
      </c>
      <c r="D201" s="18" t="s">
        <v>412</v>
      </c>
      <c r="E201" s="19" t="s">
        <v>413</v>
      </c>
      <c r="F201" s="24"/>
      <c r="G201" s="24"/>
      <c r="H201" s="54" t="s">
        <v>15</v>
      </c>
      <c r="I201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01" s="52">
        <v>7</v>
      </c>
      <c r="K201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01" s="90">
        <f ca="1">IFERROR(MROUND(10*assessment[[#This Row],[Cyberhaven Score]]/assessment[[#This Row],[Cyberhaven Possible]],0.1),"NA")</f>
        <v>10</v>
      </c>
      <c r="M201" s="67" cm="1">
        <f t="array" aca="1" ref="M20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7</v>
      </c>
      <c r="N201" s="67" cm="1">
        <f t="array" ref="N20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O201" s="18"/>
      <c r="P201" s="93">
        <f ca="1">IFERROR(MROUND(10*assessment[[#This Row],[Forcepoint Score]]/assessment[[#This Row],[Forcepoint Possible]],0.1),"NA")</f>
        <v>8.6</v>
      </c>
      <c r="Q201" s="47" cm="1">
        <f t="array" aca="1" ref="Q20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R201" s="47" cm="1">
        <f t="array" ref="R20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S201" s="40" t="s">
        <v>30</v>
      </c>
      <c r="T201" s="91">
        <f ca="1">IFERROR(MROUND(10*assessment[[#This Row],[Proofpoint Score]]/assessment[[#This Row],[Proofpoint Possible]],0.1),"NA")</f>
        <v>8.6</v>
      </c>
      <c r="U201" s="47" cm="1">
        <f t="array" aca="1" ref="U20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6</v>
      </c>
      <c r="V201" s="47" cm="1">
        <f t="array" ref="V20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W201" s="40" t="s">
        <v>30</v>
      </c>
      <c r="X201" s="93">
        <f ca="1">IFERROR(MROUND(10*assessment[[#This Row],[Symantec Score]]/assessment[[#This Row],[Symantec Possible]],0.1),"NA")</f>
        <v>7.1000000000000005</v>
      </c>
      <c r="Y201" s="47" cm="1">
        <f t="array" aca="1" ref="Y20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201" s="47" cm="1">
        <f t="array" ref="Z20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7</v>
      </c>
      <c r="AA201" s="85"/>
    </row>
    <row r="202" spans="2:27" s="2" customFormat="1" ht="28.5" x14ac:dyDescent="0.25">
      <c r="B202" s="43" t="s">
        <v>414</v>
      </c>
      <c r="C202" s="3">
        <f>IF(assessment[[#This Row],[ID]]="","",(LEN(assessment[[#This Row],[ID]])+1)/2)</f>
        <v>3</v>
      </c>
      <c r="D202" s="4" t="s">
        <v>412</v>
      </c>
      <c r="E202" s="4" t="s">
        <v>413</v>
      </c>
      <c r="F202" s="7" t="s">
        <v>415</v>
      </c>
      <c r="G202" s="7"/>
      <c r="H202" s="31" t="s">
        <v>20</v>
      </c>
      <c r="I202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2" s="31" t="s">
        <v>78</v>
      </c>
      <c r="K202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2" s="16" t="s">
        <v>18</v>
      </c>
      <c r="M202" s="16" cm="1">
        <f t="array" aca="1" ref="M20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202" s="16" cm="1">
        <f t="array" ref="N20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202" s="73" t="s">
        <v>416</v>
      </c>
      <c r="P202" s="16" t="s">
        <v>18</v>
      </c>
      <c r="Q202" s="16" cm="1">
        <f t="array" aca="1" ref="Q20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R202" s="16" cm="1">
        <f t="array" ref="R20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202" s="73" t="s">
        <v>493</v>
      </c>
      <c r="T202" s="16" t="s">
        <v>18</v>
      </c>
      <c r="U202" s="16" cm="1">
        <f t="array" aca="1" ref="U20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202" s="16" cm="1">
        <f t="array" ref="V20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202" s="73" t="s">
        <v>536</v>
      </c>
      <c r="X202" s="16" t="s">
        <v>18</v>
      </c>
      <c r="Y202" s="16" cm="1">
        <f t="array" aca="1" ref="Y20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202" s="16" cm="1">
        <f t="array" ref="Z20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202" s="73"/>
    </row>
    <row r="203" spans="2:27" s="2" customFormat="1" ht="42.75" x14ac:dyDescent="0.25">
      <c r="B203" s="43" t="s">
        <v>417</v>
      </c>
      <c r="C203" s="3">
        <f>IF(assessment[[#This Row],[ID]]="","",(LEN(assessment[[#This Row],[ID]])+1)/2)</f>
        <v>3</v>
      </c>
      <c r="D203" s="4" t="s">
        <v>412</v>
      </c>
      <c r="E203" s="4" t="s">
        <v>413</v>
      </c>
      <c r="F203" s="7" t="s">
        <v>418</v>
      </c>
      <c r="G203" s="7"/>
      <c r="H203" s="31" t="s">
        <v>20</v>
      </c>
      <c r="I203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3" s="31" t="s">
        <v>21</v>
      </c>
      <c r="K203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3" s="16" t="s">
        <v>18</v>
      </c>
      <c r="M203" s="16" cm="1">
        <f t="array" aca="1" ref="M20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03" s="16" cm="1">
        <f t="array" ref="N20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03" s="73" t="s">
        <v>416</v>
      </c>
      <c r="P203" s="16" t="s">
        <v>25</v>
      </c>
      <c r="Q203" s="16" cm="1">
        <f t="array" aca="1" ref="Q20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203" s="16" cm="1">
        <f t="array" ref="R20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3" s="73"/>
      <c r="T203" s="16" t="s">
        <v>18</v>
      </c>
      <c r="U203" s="16" cm="1">
        <f t="array" aca="1" ref="U20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03" s="16" cm="1">
        <f t="array" ref="V20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3" s="73" t="s">
        <v>537</v>
      </c>
      <c r="X203" s="16" t="s">
        <v>25</v>
      </c>
      <c r="Y203" s="16" cm="1">
        <f t="array" aca="1" ref="Y20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203" s="16" cm="1">
        <f t="array" ref="Z20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3" s="73"/>
    </row>
    <row r="204" spans="2:27" s="2" customFormat="1" ht="42.75" x14ac:dyDescent="0.25">
      <c r="B204" s="43" t="s">
        <v>419</v>
      </c>
      <c r="C204" s="3">
        <f>IF(assessment[[#This Row],[ID]]="","",(LEN(assessment[[#This Row],[ID]])+1)/2)</f>
        <v>3</v>
      </c>
      <c r="D204" s="4" t="s">
        <v>412</v>
      </c>
      <c r="E204" s="4" t="s">
        <v>413</v>
      </c>
      <c r="F204" s="7" t="s">
        <v>420</v>
      </c>
      <c r="G204" s="7"/>
      <c r="H204" s="31" t="s">
        <v>20</v>
      </c>
      <c r="I20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4" s="31" t="s">
        <v>21</v>
      </c>
      <c r="K20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4" s="78" t="s">
        <v>18</v>
      </c>
      <c r="M204" s="16" cm="1">
        <f t="array" aca="1" ref="M20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04" s="16" cm="1">
        <f t="array" ref="N20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04" s="73" t="s">
        <v>421</v>
      </c>
      <c r="P204" s="16" t="s">
        <v>18</v>
      </c>
      <c r="Q204" s="16" cm="1">
        <f t="array" aca="1" ref="Q20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04" s="16" cm="1">
        <f t="array" ref="R20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4" s="73"/>
      <c r="T204" s="16" t="s">
        <v>41</v>
      </c>
      <c r="U204" s="16" cm="1">
        <f t="array" aca="1" ref="U20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204" s="16" cm="1">
        <f t="array" ref="V20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4" s="73" t="s">
        <v>538</v>
      </c>
      <c r="X204" s="16" t="s">
        <v>25</v>
      </c>
      <c r="Y204" s="16" cm="1">
        <f t="array" aca="1" ref="Y20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Z204" s="16" cm="1">
        <f t="array" ref="Z20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4" s="73"/>
    </row>
    <row r="205" spans="2:27" s="2" customFormat="1" ht="28.5" x14ac:dyDescent="0.25">
      <c r="B205" s="43" t="s">
        <v>422</v>
      </c>
      <c r="C205" s="3">
        <f>IF(assessment[[#This Row],[ID]]="","",(LEN(assessment[[#This Row],[ID]])+1)/2)</f>
        <v>3</v>
      </c>
      <c r="D205" s="4" t="s">
        <v>412</v>
      </c>
      <c r="E205" s="4" t="s">
        <v>413</v>
      </c>
      <c r="F205" s="7" t="s">
        <v>423</v>
      </c>
      <c r="G205" s="7"/>
      <c r="H205" s="31" t="s">
        <v>20</v>
      </c>
      <c r="I20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5" s="31" t="s">
        <v>21</v>
      </c>
      <c r="K20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5" s="78" t="s">
        <v>18</v>
      </c>
      <c r="M205" s="16" cm="1">
        <f t="array" aca="1" ref="M20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05" s="16" cm="1">
        <f t="array" ref="N20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05" s="73"/>
      <c r="P205" s="16" t="s">
        <v>18</v>
      </c>
      <c r="Q205" s="16" cm="1">
        <f t="array" aca="1" ref="Q20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05" s="16" cm="1">
        <f t="array" ref="R20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5" s="73"/>
      <c r="T205" s="16" t="s">
        <v>18</v>
      </c>
      <c r="U205" s="16" cm="1">
        <f t="array" aca="1" ref="U20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05" s="16" cm="1">
        <f t="array" ref="V20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5" s="73"/>
      <c r="X205" s="16" t="s">
        <v>18</v>
      </c>
      <c r="Y205" s="16" cm="1">
        <f t="array" aca="1" ref="Y20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05" s="16" cm="1">
        <f t="array" ref="Z20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5" s="73"/>
    </row>
    <row r="206" spans="2:27" s="2" customFormat="1" ht="28.5" x14ac:dyDescent="0.25">
      <c r="B206" s="44" t="s">
        <v>424</v>
      </c>
      <c r="C206" s="9">
        <f>IF(assessment[[#This Row],[ID]]="","",(LEN(assessment[[#This Row],[ID]])+1)/2)</f>
        <v>3</v>
      </c>
      <c r="D206" s="5" t="s">
        <v>412</v>
      </c>
      <c r="E206" s="5" t="s">
        <v>413</v>
      </c>
      <c r="F206" s="28" t="s">
        <v>425</v>
      </c>
      <c r="G206" s="28"/>
      <c r="H206" s="33" t="s">
        <v>20</v>
      </c>
      <c r="I206" s="39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6" s="33" t="s">
        <v>21</v>
      </c>
      <c r="K206" s="33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6" s="78" t="s">
        <v>18</v>
      </c>
      <c r="M206" s="16" cm="1">
        <f t="array" aca="1" ref="M20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06" s="16" cm="1">
        <f t="array" ref="N20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06" s="73" t="s">
        <v>426</v>
      </c>
      <c r="P206" s="16" t="s">
        <v>18</v>
      </c>
      <c r="Q206" s="16" cm="1">
        <f t="array" aca="1" ref="Q20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06" s="16" cm="1">
        <f t="array" ref="R20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6" s="73" t="s">
        <v>612</v>
      </c>
      <c r="T206" s="16" t="s">
        <v>41</v>
      </c>
      <c r="U206" s="16" cm="1">
        <f t="array" aca="1" ref="U20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0.5</v>
      </c>
      <c r="V206" s="16" cm="1">
        <f t="array" ref="V20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6" s="73" t="s">
        <v>535</v>
      </c>
      <c r="X206" s="16" t="s">
        <v>18</v>
      </c>
      <c r="Y206" s="16" cm="1">
        <f t="array" aca="1" ref="Y20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06" s="16" cm="1">
        <f t="array" ref="Z20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6" s="73"/>
    </row>
    <row r="207" spans="2:27" ht="18.75" x14ac:dyDescent="0.25">
      <c r="B207" s="40">
        <v>7.2</v>
      </c>
      <c r="C207" s="47">
        <f>IF(assessment[[#This Row],[ID]]="","",(LEN(assessment[[#This Row],[ID]])+1)/2)</f>
        <v>2</v>
      </c>
      <c r="D207" s="18" t="s">
        <v>412</v>
      </c>
      <c r="E207" s="19" t="s">
        <v>427</v>
      </c>
      <c r="F207" s="24"/>
      <c r="G207" s="24"/>
      <c r="H207" s="54" t="s">
        <v>15</v>
      </c>
      <c r="I207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07" s="52">
        <v>8</v>
      </c>
      <c r="K207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07" s="90">
        <f ca="1">IFERROR(MROUND(10*assessment[[#This Row],[Cyberhaven Score]]/assessment[[#This Row],[Cyberhaven Possible]],0.1),"NA")</f>
        <v>8.9</v>
      </c>
      <c r="M207" s="67" cm="1">
        <f t="array" aca="1" ref="M207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8</v>
      </c>
      <c r="N207" s="67" cm="1">
        <f t="array" ref="N207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O207" s="18"/>
      <c r="P207" s="93">
        <f ca="1">IFERROR(MROUND(10*assessment[[#This Row],[Forcepoint Score]]/assessment[[#This Row],[Forcepoint Possible]],0.1),"NA")</f>
        <v>10</v>
      </c>
      <c r="Q207" s="47" cm="1">
        <f t="array" aca="1" ref="Q207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</v>
      </c>
      <c r="R207" s="47" cm="1">
        <f t="array" ref="R207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S207" s="40" t="s">
        <v>30</v>
      </c>
      <c r="T207" s="91">
        <f ca="1">IFERROR(MROUND(10*assessment[[#This Row],[Proofpoint Score]]/assessment[[#This Row],[Proofpoint Possible]],0.1),"NA")</f>
        <v>10</v>
      </c>
      <c r="U207" s="47" cm="1">
        <f t="array" aca="1" ref="U207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</v>
      </c>
      <c r="V207" s="47" cm="1">
        <f t="array" ref="V207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W207" s="40" t="s">
        <v>30</v>
      </c>
      <c r="X207" s="93">
        <f ca="1">IFERROR(MROUND(10*assessment[[#This Row],[Symantec Score]]/assessment[[#This Row],[Symantec Possible]],0.1),"NA")</f>
        <v>10</v>
      </c>
      <c r="Y207" s="47" cm="1">
        <f t="array" aca="1" ref="Y207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9</v>
      </c>
      <c r="Z207" s="47" cm="1">
        <f t="array" ref="Z207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9</v>
      </c>
      <c r="AA207" s="85"/>
    </row>
    <row r="208" spans="2:27" s="2" customFormat="1" ht="57" x14ac:dyDescent="0.25">
      <c r="B208" s="43" t="s">
        <v>428</v>
      </c>
      <c r="C208" s="3">
        <f>IF(assessment[[#This Row],[ID]]="","",(LEN(assessment[[#This Row],[ID]])+1)/2)</f>
        <v>3</v>
      </c>
      <c r="D208" s="4" t="s">
        <v>412</v>
      </c>
      <c r="E208" s="4" t="s">
        <v>427</v>
      </c>
      <c r="F208" s="7" t="s">
        <v>429</v>
      </c>
      <c r="G208" s="7"/>
      <c r="H208" s="31" t="s">
        <v>95</v>
      </c>
      <c r="I208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ratings[Values]</v>
      </c>
      <c r="J208" s="31" t="s">
        <v>52</v>
      </c>
      <c r="K208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ratings</v>
      </c>
      <c r="L208" s="16">
        <v>2</v>
      </c>
      <c r="M208" s="16" cm="1">
        <f t="array" aca="1" ref="M208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4</v>
      </c>
      <c r="N208" s="16" cm="1">
        <f t="array" ref="N208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O208" s="73" t="s">
        <v>430</v>
      </c>
      <c r="P208" s="16">
        <v>1</v>
      </c>
      <c r="Q208" s="16" cm="1">
        <f t="array" aca="1" ref="Q208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R208" s="16" cm="1">
        <f t="array" ref="R208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S208" s="73" t="s">
        <v>461</v>
      </c>
      <c r="T208" s="16">
        <v>1</v>
      </c>
      <c r="U208" s="16" cm="1">
        <f t="array" aca="1" ref="U208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V208" s="16" cm="1">
        <f t="array" ref="V208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W208" s="73" t="s">
        <v>508</v>
      </c>
      <c r="X208" s="16">
        <v>1</v>
      </c>
      <c r="Y208" s="16" cm="1">
        <f t="array" aca="1" ref="Y208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5</v>
      </c>
      <c r="Z208" s="16" cm="1">
        <f t="array" ref="Z208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5</v>
      </c>
      <c r="AA208" s="84" t="s">
        <v>552</v>
      </c>
    </row>
    <row r="209" spans="2:27" s="2" customFormat="1" ht="28.5" x14ac:dyDescent="0.25">
      <c r="B209" s="43" t="s">
        <v>431</v>
      </c>
      <c r="C209" s="3">
        <f>IF(assessment[[#This Row],[ID]]="","",(LEN(assessment[[#This Row],[ID]])+1)/2)</f>
        <v>3</v>
      </c>
      <c r="D209" s="4" t="s">
        <v>412</v>
      </c>
      <c r="E209" s="4" t="s">
        <v>427</v>
      </c>
      <c r="F209" s="7" t="s">
        <v>432</v>
      </c>
      <c r="G209" s="7"/>
      <c r="H209" s="31" t="s">
        <v>20</v>
      </c>
      <c r="I209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09" s="31" t="s">
        <v>21</v>
      </c>
      <c r="K209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09" s="16" t="s">
        <v>18</v>
      </c>
      <c r="M209" s="16" cm="1">
        <f t="array" aca="1" ref="M209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09" s="16" cm="1">
        <f t="array" ref="N209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09" s="75"/>
      <c r="P209" s="16" t="s">
        <v>18</v>
      </c>
      <c r="Q209" s="16" cm="1">
        <f t="array" aca="1" ref="Q209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09" s="16" cm="1">
        <f t="array" ref="R209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09" s="75"/>
      <c r="T209" s="16" t="s">
        <v>18</v>
      </c>
      <c r="U209" s="16" cm="1">
        <f t="array" aca="1" ref="U209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09" s="16" cm="1">
        <f t="array" ref="V209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09" s="75"/>
      <c r="X209" s="16" t="s">
        <v>18</v>
      </c>
      <c r="Y209" s="16" cm="1">
        <f t="array" aca="1" ref="Y209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09" s="16" cm="1">
        <f t="array" ref="Z209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09" s="73"/>
    </row>
    <row r="210" spans="2:27" s="2" customFormat="1" ht="28.5" x14ac:dyDescent="0.25">
      <c r="B210" s="43" t="s">
        <v>433</v>
      </c>
      <c r="C210" s="3">
        <f>IF(assessment[[#This Row],[ID]]="","",(LEN(assessment[[#This Row],[ID]])+1)/2)</f>
        <v>3</v>
      </c>
      <c r="D210" s="4" t="s">
        <v>412</v>
      </c>
      <c r="E210" s="4" t="s">
        <v>427</v>
      </c>
      <c r="F210" s="7" t="s">
        <v>434</v>
      </c>
      <c r="G210" s="7"/>
      <c r="H210" s="31" t="s">
        <v>20</v>
      </c>
      <c r="I210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10" s="31" t="s">
        <v>21</v>
      </c>
      <c r="K210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10" s="78" t="s">
        <v>18</v>
      </c>
      <c r="M210" s="16" cm="1">
        <f t="array" aca="1" ref="M210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0" s="16" cm="1">
        <f t="array" ref="N210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0" s="75"/>
      <c r="P210" s="16" t="s">
        <v>18</v>
      </c>
      <c r="Q210" s="16" cm="1">
        <f t="array" aca="1" ref="Q210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10" s="16" cm="1">
        <f t="array" ref="R210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0" s="75"/>
      <c r="T210" s="16" t="s">
        <v>18</v>
      </c>
      <c r="U210" s="16" cm="1">
        <f t="array" aca="1" ref="U210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0" s="16" cm="1">
        <f t="array" ref="V210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0" s="75"/>
      <c r="X210" s="16" t="s">
        <v>18</v>
      </c>
      <c r="Y210" s="16" cm="1">
        <f t="array" aca="1" ref="Y210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0" s="16" cm="1">
        <f t="array" ref="Z210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0" s="73"/>
    </row>
    <row r="211" spans="2:27" s="2" customFormat="1" ht="14.25" x14ac:dyDescent="0.25">
      <c r="B211" s="43" t="s">
        <v>435</v>
      </c>
      <c r="C211" s="3">
        <f>IF(assessment[[#This Row],[ID]]="","",(LEN(assessment[[#This Row],[ID]])+1)/2)</f>
        <v>3</v>
      </c>
      <c r="D211" s="4" t="s">
        <v>412</v>
      </c>
      <c r="E211" s="4" t="s">
        <v>427</v>
      </c>
      <c r="F211" s="7" t="s">
        <v>436</v>
      </c>
      <c r="G211" s="7"/>
      <c r="H211" s="31" t="s">
        <v>20</v>
      </c>
      <c r="I211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11" s="31" t="s">
        <v>21</v>
      </c>
      <c r="K211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11" s="78" t="s">
        <v>18</v>
      </c>
      <c r="M211" s="16" cm="1">
        <f t="array" aca="1" ref="M211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1" s="16" cm="1">
        <f t="array" ref="N211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1" s="75"/>
      <c r="P211" s="16" t="s">
        <v>18</v>
      </c>
      <c r="Q211" s="16" cm="1">
        <f t="array" aca="1" ref="Q211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11" s="16" cm="1">
        <f t="array" ref="R211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1" s="75" t="s">
        <v>465</v>
      </c>
      <c r="T211" s="16" t="s">
        <v>18</v>
      </c>
      <c r="U211" s="16" cm="1">
        <f t="array" aca="1" ref="U211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1" s="16" cm="1">
        <f t="array" ref="V211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1" s="75"/>
      <c r="X211" s="16" t="s">
        <v>18</v>
      </c>
      <c r="Y211" s="16" cm="1">
        <f t="array" aca="1" ref="Y211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1" s="16" cm="1">
        <f t="array" ref="Z211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1" s="73"/>
    </row>
    <row r="212" spans="2:27" s="2" customFormat="1" ht="28.5" x14ac:dyDescent="0.25">
      <c r="B212" s="43" t="s">
        <v>437</v>
      </c>
      <c r="C212" s="3">
        <f>IF(assessment[[#This Row],[ID]]="","",(LEN(assessment[[#This Row],[ID]])+1)/2)</f>
        <v>3</v>
      </c>
      <c r="D212" s="4" t="s">
        <v>412</v>
      </c>
      <c r="E212" s="4" t="s">
        <v>427</v>
      </c>
      <c r="F212" s="13" t="s">
        <v>438</v>
      </c>
      <c r="G212" s="13"/>
      <c r="H212" s="8" t="s">
        <v>20</v>
      </c>
      <c r="I212" s="38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12" s="8" t="s">
        <v>21</v>
      </c>
      <c r="K212" s="8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12" s="16" t="s">
        <v>18</v>
      </c>
      <c r="M212" s="16" cm="1">
        <f t="array" aca="1" ref="M212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2" s="16" cm="1">
        <f t="array" ref="N212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2" s="75" t="s">
        <v>439</v>
      </c>
      <c r="P212" s="16" t="s">
        <v>18</v>
      </c>
      <c r="Q212" s="16" cm="1">
        <f t="array" aca="1" ref="Q212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12" s="16" cm="1">
        <f t="array" ref="R212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2" s="75"/>
      <c r="T212" s="16" t="s">
        <v>18</v>
      </c>
      <c r="U212" s="16" cm="1">
        <f t="array" aca="1" ref="U212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2" s="16" cm="1">
        <f t="array" ref="V212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2" s="73" t="s">
        <v>539</v>
      </c>
      <c r="X212" s="16" t="s">
        <v>18</v>
      </c>
      <c r="Y212" s="16" cm="1">
        <f t="array" aca="1" ref="Y212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2" s="16" cm="1">
        <f t="array" ref="Z212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2" s="73"/>
    </row>
    <row r="213" spans="2:27" ht="18.75" x14ac:dyDescent="0.25">
      <c r="B213" s="40">
        <v>7.3</v>
      </c>
      <c r="C213" s="47">
        <f>IF(assessment[[#This Row],[ID]]="","",(LEN(assessment[[#This Row],[ID]])+1)/2)</f>
        <v>2</v>
      </c>
      <c r="D213" s="18" t="s">
        <v>412</v>
      </c>
      <c r="E213" s="19" t="s">
        <v>440</v>
      </c>
      <c r="F213" s="24"/>
      <c r="G213" s="24"/>
      <c r="H213" s="54" t="s">
        <v>15</v>
      </c>
      <c r="I213" s="55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ratingvalues[Ratings]</v>
      </c>
      <c r="J213" s="52">
        <v>5</v>
      </c>
      <c r="K213" s="52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ratingvalues</v>
      </c>
      <c r="L213" s="90">
        <f ca="1">IFERROR(MROUND(10*assessment[[#This Row],[Cyberhaven Score]]/assessment[[#This Row],[Cyberhaven Possible]],0.1),"NA")</f>
        <v>10</v>
      </c>
      <c r="M213" s="67" cm="1">
        <f t="array" aca="1" ref="M213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N213" s="67" cm="1">
        <f t="array" ref="N213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O213" s="18"/>
      <c r="P213" s="93">
        <f ca="1">IFERROR(MROUND(10*assessment[[#This Row],[Forcepoint Score]]/assessment[[#This Row],[Forcepoint Possible]],0.1),"NA")</f>
        <v>5.8000000000000007</v>
      </c>
      <c r="Q213" s="47" cm="1">
        <f t="array" aca="1" ref="Q213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1.75</v>
      </c>
      <c r="R213" s="47" cm="1">
        <f t="array" ref="R213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S213" s="40" t="s">
        <v>30</v>
      </c>
      <c r="T213" s="91">
        <f ca="1">IFERROR(MROUND(10*assessment[[#This Row],[Proofpoint Score]]/assessment[[#This Row],[Proofpoint Possible]],0.1),"NA")</f>
        <v>10</v>
      </c>
      <c r="U213" s="47" cm="1">
        <f t="array" aca="1" ref="U213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V213" s="47" cm="1">
        <f t="array" ref="V213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W213" s="40" t="s">
        <v>30</v>
      </c>
      <c r="X213" s="93">
        <f ca="1">IFERROR(MROUND(10*assessment[[#This Row],[Symantec Score]]/assessment[[#This Row],[Symantec Possible]],0.1),"NA")</f>
        <v>10</v>
      </c>
      <c r="Y213" s="47" cm="1">
        <f t="array" aca="1" ref="Y213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3</v>
      </c>
      <c r="Z213" s="47" cm="1">
        <f t="array" ref="Z213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3</v>
      </c>
      <c r="AA213" s="85"/>
    </row>
    <row r="214" spans="2:27" s="2" customFormat="1" ht="42.75" x14ac:dyDescent="0.25">
      <c r="B214" s="43" t="s">
        <v>441</v>
      </c>
      <c r="C214" s="3">
        <f>IF(assessment[[#This Row],[ID]]="","",(LEN(assessment[[#This Row],[ID]])+1)/2)</f>
        <v>3</v>
      </c>
      <c r="D214" s="4" t="s">
        <v>412</v>
      </c>
      <c r="E214" s="4" t="s">
        <v>440</v>
      </c>
      <c r="F214" s="7" t="s">
        <v>442</v>
      </c>
      <c r="G214" s="7"/>
      <c r="H214" s="31" t="s">
        <v>20</v>
      </c>
      <c r="I214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14" s="31" t="s">
        <v>21</v>
      </c>
      <c r="K214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14" s="78" t="s">
        <v>18</v>
      </c>
      <c r="M214" s="16" cm="1">
        <f t="array" aca="1" ref="M214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4" s="16" cm="1">
        <f t="array" ref="N214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4" s="75"/>
      <c r="P214" s="16" t="s">
        <v>25</v>
      </c>
      <c r="Q214" s="16" cm="1">
        <f t="array" aca="1" ref="Q214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</v>
      </c>
      <c r="R214" s="16" cm="1">
        <f t="array" ref="R214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4" s="73" t="s">
        <v>462</v>
      </c>
      <c r="T214" s="16" t="s">
        <v>18</v>
      </c>
      <c r="U214" s="16" cm="1">
        <f t="array" aca="1" ref="U214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4" s="16" cm="1">
        <f t="array" ref="V214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4" s="75"/>
      <c r="X214" s="16" t="s">
        <v>18</v>
      </c>
      <c r="Y214" s="16" cm="1">
        <f t="array" aca="1" ref="Y214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4" s="16" cm="1">
        <f t="array" ref="Z214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4" s="73"/>
    </row>
    <row r="215" spans="2:27" s="2" customFormat="1" ht="42.75" x14ac:dyDescent="0.25">
      <c r="B215" s="43" t="s">
        <v>443</v>
      </c>
      <c r="C215" s="3">
        <f>IF(assessment[[#This Row],[ID]]="","",(LEN(assessment[[#This Row],[ID]])+1)/2)</f>
        <v>3</v>
      </c>
      <c r="D215" s="4" t="s">
        <v>412</v>
      </c>
      <c r="E215" s="4" t="s">
        <v>440</v>
      </c>
      <c r="F215" s="7" t="s">
        <v>444</v>
      </c>
      <c r="G215" s="7"/>
      <c r="H215" s="31" t="s">
        <v>20</v>
      </c>
      <c r="I215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yesno[Values]</v>
      </c>
      <c r="J215" s="31" t="s">
        <v>21</v>
      </c>
      <c r="K215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yesno</v>
      </c>
      <c r="L215" s="16" t="s">
        <v>18</v>
      </c>
      <c r="M215" s="16" cm="1">
        <f t="array" aca="1" ref="M215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5" s="16" cm="1">
        <f t="array" ref="N215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5" s="75"/>
      <c r="P215" s="16" t="s">
        <v>18</v>
      </c>
      <c r="Q215" s="16" cm="1">
        <f t="array" aca="1" ref="Q215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R215" s="16" cm="1">
        <f t="array" ref="R215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5" s="75"/>
      <c r="T215" s="16" t="s">
        <v>18</v>
      </c>
      <c r="U215" s="16" cm="1">
        <f t="array" aca="1" ref="U215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5" s="16" cm="1">
        <f t="array" ref="V215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5" s="75"/>
      <c r="X215" s="16" t="s">
        <v>18</v>
      </c>
      <c r="Y215" s="16" cm="1">
        <f t="array" aca="1" ref="Y215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5" s="16" cm="1">
        <f t="array" ref="Z215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5" s="73"/>
    </row>
    <row r="216" spans="2:27" s="2" customFormat="1" ht="22.5" x14ac:dyDescent="0.25">
      <c r="B216" s="43" t="s">
        <v>445</v>
      </c>
      <c r="C216" s="3">
        <f>IF(assessment[[#This Row],[ID]]="","",(LEN(assessment[[#This Row],[ID]])+1)/2)</f>
        <v>3</v>
      </c>
      <c r="D216" s="4" t="s">
        <v>46</v>
      </c>
      <c r="E216" s="4" t="s">
        <v>440</v>
      </c>
      <c r="F216" s="7" t="s">
        <v>446</v>
      </c>
      <c r="G216" s="7"/>
      <c r="H216" s="31" t="s">
        <v>58</v>
      </c>
      <c r="I216" s="36" t="str">
        <f>IFERROR(IF(assessment[[#This Row],[Question Type]]="Yes/No","yesno[Values]",IF(assessment[[#This Row],[Question Type]]="Degree Meets","degreemeets[Response Values]",IF(assessment[[#This Row],[Question Type]]="Rating","ratings[Values]",IF(assessment[[#This Row],[Question Type]]="Vector","vectors[Values]",IF(assessment[[#This Row],[Question Type]]="Score","ratingvalues[Ratings]",""))))),"")</f>
        <v>degreemeets[Response Values]</v>
      </c>
      <c r="J216" s="31" t="s">
        <v>21</v>
      </c>
      <c r="K216" s="31" t="str">
        <f>IFERROR(IF(assessment[[#This Row],[Question Type]]="Yes/No","yesno",IF(assessment[[#This Row],[Question Type]]="Degree Meets","degreemeets",IF(assessment[[#This Row],[Question Type]]="Rating","ratings",IF(assessment[[#This Row],[Question Type]]="Vector","vectors",IF(assessment[[#This Row],[Question Type]]="Score","ratingvalues",""))))),"")</f>
        <v>degreemeets</v>
      </c>
      <c r="L216" s="77" t="s">
        <v>22</v>
      </c>
      <c r="M216" s="22" cm="1">
        <f t="array" aca="1" ref="M216" ca="1">IFERROR(
        IF(assessment[[#This Row],[Display Level]]=3,
                IF(assessment[[#This Row],[Cyberhaven Rating]]="NA",
                     "NA",
                     VLOOKUP(assessment[[#This Row],[Cyberhaven Rating]],INDIRECT(assessment[[#This Row],[Scoring Lookup]]),2,FALSE)*VLOOKUP(assessment[[#This Row],[Weighting]],weights[],2,FALSE)
                ),
                IF(assessment[[#This Row],[Display Level]]=2,
                      SUM(_xlfn._xlws.FILTER(assessment[Cyberhaven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_xlfn._xlws.FILTER(assessment[Cyberhaven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N216" s="22" cm="1">
        <f t="array" ref="N216">IF(assessment[[#This Row],[Display Level]]=3,
       IF(assessment[[#This Row],[Cyberhaven Rating]]="NA", "NA",
             VLOOKUP(assessment[[#This Row],[Weighting]],weights[],2,FALSE)
        ),
        IF(assessment[[#This Row],[Display Level]]=2,
              SUM(_xlfn._xlws.FILTER(assessment[Cyberhaven Possible],(assessment[Sub-Category]=assessment[[#This Row],[Sub-Category]])*(assessment[Display Level]=3))),
              IF(assessment[[#This Row],[Display Level]]=1,
                    SUMPRODUCT(
                              _xlfn._xlws.FILTER(assessment[Cyberhaven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O216" s="73"/>
      <c r="P216" s="22" t="s">
        <v>405</v>
      </c>
      <c r="Q216" s="22" cm="1">
        <f t="array" aca="1" ref="Q216" ca="1">IFERROR(
        IF(assessment[[#This Row],[Display Level]]=3,
                IF(assessment[[#This Row],[Forcepoint Rating]]="NA",
                     "NA",
                     VLOOKUP(assessment[[#This Row],[Forcepoint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SUM(_xlfn._xlws.FILTER(assessment[Forcepoint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_xlfn._xlws.FILTER(assessment[Forcepoint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0.75</v>
      </c>
      <c r="R216" s="22" cm="1">
        <f t="array" ref="R216">IF(assessment[[#This Row],[Display Level]]=3,
       IF(assessment[[#This Row],[Forcepoint Rating]]="NA", "NA",
             VLOOKUP(assessment[[#This Row],[Weighting]],weights[#Data],2,FALSE)
        ),
        IF(assessment[[#This Row],[Display Level]]=2,
              SUM(_xlfn._xlws.FILTER(assessment[Forcepoint Possible],(assessment[Sub-Category]=assessment[[#This Row],[Sub-Category]])*(assessment[Display Level]=3))),
              IF(assessment[[#This Row],[Display Level]]=1,
                    SUMPRODUCT(
                              _xlfn._xlws.FILTER(assessment[Forcepoint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S216" s="73" t="s">
        <v>478</v>
      </c>
      <c r="T216" s="22" t="s">
        <v>22</v>
      </c>
      <c r="U216" s="22" cm="1">
        <f t="array" aca="1" ref="U216" ca="1">IFERROR(
        IF(assessment[[#This Row],[Display Level]]=3,
                IF(assessment[[#This Row],[Proofpoint Rating]]="NA",
                     "NA",
                     VLOOKUP(assessment[[#This Row],[Proofpoint Rating]],INDIRECT(assessment[[#This Row],[Scoring Lookup]]),2,FALSE)*VLOOKUP(assessment[[#This Row],[Weighting]],weights[#Data],2,FALSE)
                ),
                IF(assessment[[#This Row],[Display Level]]=2,
                      SUM(_xlfn._xlws.FILTER(assessment[Proofpoint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_xlfn._xlws.FILTER(assessment[Proofpoint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V216" s="22" cm="1">
        <f t="array" ref="V216">IF(assessment[[#This Row],[Display Level]]=3,
       IF(assessment[[#This Row],[Proofpoint Rating]]="NA", "NA",
             VLOOKUP(assessment[[#This Row],[Weighting]],weights[#Data],2,FALSE)
        ),
        IF(assessment[[#This Row],[Display Level]]=2,
              SUM(_xlfn._xlws.FILTER(assessment[Proofpoint Possible],(assessment[Sub-Category]=assessment[[#This Row],[Sub-Category]])*(assessment[Display Level]=3))),
              IF(assessment[[#This Row],[Display Level]]=1,
                    SUMPRODUCT(
                              _xlfn._xlws.FILTER(assessment[Proofpoint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W216" s="73" t="s">
        <v>523</v>
      </c>
      <c r="X216" s="22" t="s">
        <v>22</v>
      </c>
      <c r="Y216" s="22" cm="1">
        <f t="array" aca="1" ref="Y216" ca="1">IFERROR(
        IF(assessment[[#This Row],[Display Level]]=3,
                IF(assessment[[#This Row],[Symantec Rating]]="NA",
                     "NA",
                     VLOOKUP(assessment[[#This Row],[Symantec Rating]],INDIRECT(assessment[[#This Row],[Scoring Lookup]]),2,FALSE)*VLOOKUP(assessment[[#This Row],[Weighting]],weights[#Data],2,FALSE)
                ),
                IF(assessment[[#This Row],[Display Level]]=2,
                      SUM(_xlfn._xlws.FILTER(assessment[Symantec Score],(assessment[Sub-Category]=assessment[[#This Row],[Sub-Category]])*(assessment[Display Level]=3))),
                      IF(assessment[[#This Row],[Display Level]]=1,
                           SUMPRODUCT(
                                    _xlfn._xlws.FILTER(assessment[Symantec Score],(assessment[Category]=assessment[[#This Row],[Category]])*(assessment[Display Level]=2)),
                                    _xlfn._xlws.FILTER(assessment[Weighting],(assessment[Category]=assessment[[#This Row],[Category]])*(assessment[Display Level]=2))/10
                           ),
                           ""
                      )
                )
         ),
"")</f>
        <v>1</v>
      </c>
      <c r="Z216" s="22" cm="1">
        <f t="array" ref="Z216">IF(assessment[[#This Row],[Display Level]]=3,
       IF(assessment[[#This Row],[Symantec Rating]]="NA", "NA",
             VLOOKUP(assessment[[#This Row],[Weighting]],weights[#Data],2,FALSE)
        ),
        IF(assessment[[#This Row],[Display Level]]=2,
              SUM(_xlfn._xlws.FILTER(assessment[Symantec Possible],(assessment[Sub-Category]=assessment[[#This Row],[Sub-Category]])*(assessment[Display Level]=3))),
              IF(assessment[[#This Row],[Display Level]]=1,
                    SUMPRODUCT(
                              _xlfn._xlws.FILTER(assessment[Symantec Possible],(assessment[Category]=assessment[[#This Row],[Category]])*(assessment[Display Level]=2)),
                              _xlfn._xlws.FILTER(assessment[Weighting],(assessment[Category]=assessment[[#This Row],[Category]])*(assessment[Display Level]=2))/10
                    ),
                    ""
              )
         )
)</f>
        <v>1</v>
      </c>
      <c r="AA216" s="73"/>
    </row>
    <row r="217" spans="2:27" ht="23.25" x14ac:dyDescent="0.25">
      <c r="B217" s="45" cm="1">
        <f t="array" ref="B217">COUNTA(_xlfn._xlws.FILTER(B3:B200,LEN(B3:B200)=5))</f>
        <v>160</v>
      </c>
      <c r="C217" s="48" t="e">
        <f>IF(assessment[[#This Row],[ID]]="","",(LEN(assessment[[#This Row],[ID]])+1)/2)</f>
        <v>#VALUE!</v>
      </c>
      <c r="D217" s="10" t="s">
        <v>447</v>
      </c>
      <c r="E217" s="10"/>
      <c r="F217" s="30"/>
      <c r="G217" s="30"/>
      <c r="H217" s="60"/>
      <c r="I217" s="60"/>
      <c r="J217" s="61"/>
      <c r="K217" s="63"/>
      <c r="L217" s="68">
        <f ca="1">MROUND(10*(M217/N217),0.1)</f>
        <v>8.9</v>
      </c>
      <c r="M217" s="68" cm="1">
        <f t="array" aca="1" ref="M217" ca="1">SUMPRODUCT(
            _xlfn._xlws.FILTER(assessment[Cyberhaven Score],assessment[Display Level]=1),
            _xlfn._xlws.FILTER(assessment[Weighting],assessment[Display Level]=1)/10
)</f>
        <v>135.04599999999999</v>
      </c>
      <c r="N217" s="68" cm="1">
        <f t="array" ref="N217">SUMPRODUCT(
            _xlfn._xlws.FILTER(assessment[Cyberhaven Possible],assessment[Display Level]=1),
            _xlfn._xlws.FILTER(assessment[Weighting],assessment[Display Level]=1)/10
)</f>
        <v>151.62</v>
      </c>
      <c r="O217" s="10"/>
      <c r="P217" s="68">
        <f ca="1">MROUND(10*(Q217/R217),0.1)</f>
        <v>9.5</v>
      </c>
      <c r="Q217" s="68" cm="1">
        <f t="array" aca="1" ref="Q217" ca="1">SUMPRODUCT(
            _xlfn._xlws.FILTER(assessment[Forcepoint Score],assessment[Display Level]=1),
            _xlfn._xlws.FILTER(assessment[Weighting],assessment[Display Level]=1)/10
)</f>
        <v>149.98700000000002</v>
      </c>
      <c r="R217" s="68" cm="1">
        <f t="array" ref="R217">SUMPRODUCT(
            _xlfn._xlws.FILTER(assessment[Forcepoint Possible],assessment[Display Level]=1),
            _xlfn._xlws.FILTER(assessment[Weighting],assessment[Display Level]=1)/10
)</f>
        <v>157.30000000000001</v>
      </c>
      <c r="S217" s="10"/>
      <c r="T217" s="68">
        <f ca="1">MROUND(10*(U217/V217),0.1)</f>
        <v>9.1</v>
      </c>
      <c r="U217" s="68" cm="1">
        <f t="array" aca="1" ref="U217" ca="1">SUMPRODUCT(
            _xlfn._xlws.FILTER(assessment[Proofpoint Score],assessment[Display Level]=1),
            _xlfn._xlws.FILTER(assessment[Weighting],assessment[Display Level]=1)/10
)</f>
        <v>141.59800000000001</v>
      </c>
      <c r="V217" s="68" cm="1">
        <f t="array" ref="V217">SUMPRODUCT(
            _xlfn._xlws.FILTER(assessment[Proofpoint Possible],assessment[Display Level]=1),
            _xlfn._xlws.FILTER(assessment[Weighting],assessment[Display Level]=1)/10
)</f>
        <v>156.46</v>
      </c>
      <c r="W217" s="10"/>
      <c r="X217" s="68">
        <f ca="1">MROUND(10*(Y217/Z217),0.1)</f>
        <v>8.6</v>
      </c>
      <c r="Y217" s="68" cm="1">
        <f t="array" aca="1" ref="Y217" ca="1">SUMPRODUCT(
            _xlfn._xlws.FILTER(assessment[Symantec Score],assessment[Display Level]=1),
            _xlfn._xlws.FILTER(assessment[Weighting],assessment[Display Level]=1)/10
)</f>
        <v>135.102</v>
      </c>
      <c r="Z217" s="68" cm="1">
        <f t="array" ref="Z217">SUMPRODUCT(
            _xlfn._xlws.FILTER(assessment[Symantec Possible],assessment[Display Level]=1),
            _xlfn._xlws.FILTER(assessment[Weighting],assessment[Display Level]=1)/10
)</f>
        <v>156.82000000000002</v>
      </c>
      <c r="AA217" s="81"/>
    </row>
    <row r="219" spans="2:27" x14ac:dyDescent="0.25">
      <c r="L219" s="20" t="str" cm="1">
        <f t="array" ref="L219">IF($H3="Yes/No",yesno[Values],IF($H3="Degree Meets",degreemeets[Response Values],""))</f>
        <v/>
      </c>
      <c r="M219" s="20"/>
      <c r="N219" s="20"/>
      <c r="P219" s="20"/>
      <c r="Q219" s="20"/>
      <c r="R219" s="20"/>
      <c r="T219" s="20"/>
      <c r="U219" s="20"/>
      <c r="V219" s="20"/>
      <c r="X219" s="20"/>
      <c r="Y219" s="20"/>
      <c r="Z219" s="20"/>
    </row>
  </sheetData>
  <dataValidations count="3">
    <dataValidation type="custom" allowBlank="1" showInputMessage="1" showErrorMessage="1" sqref="L219 P219 T219 X219" xr:uid="{AC4B2D79-B811-45DC-B705-EA20B7D7993C}">
      <formula1>"IF($J3=""Yes/No"",yesno[Values],IF($J3=""Degree Meets"",degreemeets[Response Values],""""))"</formula1>
    </dataValidation>
    <dataValidation type="list" allowBlank="1" showInputMessage="1" showErrorMessage="1" sqref="L3:L216 X3:X216 T3:T216 P3:P216" xr:uid="{3A4E03A1-793A-4A81-A8CC-06A5D4598B38}">
      <formula1>INDIRECT($I3)</formula1>
    </dataValidation>
    <dataValidation type="list" allowBlank="1" showInputMessage="1" showErrorMessage="1" sqref="H3:H216" xr:uid="{3F4628FC-2341-4714-A9BE-8E6E4E2621C6}">
      <formula1>"Yes/No,Degree Meets,Rating,Vector,Score"</formula1>
    </dataValidation>
  </dataValidations>
  <hyperlinks>
    <hyperlink ref="S28" r:id="rId1" xr:uid="{B2BC1A8E-A22B-4E8B-9A8A-32E125F3BEB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EC5E-84BD-4DA3-84F7-E0DD01A40FE3}">
  <dimension ref="B2:H6"/>
  <sheetViews>
    <sheetView workbookViewId="0">
      <selection activeCell="Z5" sqref="Z5"/>
    </sheetView>
  </sheetViews>
  <sheetFormatPr defaultRowHeight="15" x14ac:dyDescent="0.25"/>
  <cols>
    <col min="2" max="2" width="16.85546875" customWidth="1"/>
    <col min="3" max="8" width="17" customWidth="1"/>
  </cols>
  <sheetData>
    <row r="2" spans="2:8" s="98" customFormat="1" ht="74.25" customHeight="1" x14ac:dyDescent="0.25">
      <c r="B2" s="99" t="s">
        <v>595</v>
      </c>
      <c r="C2" s="100" t="s">
        <v>46</v>
      </c>
      <c r="D2" s="100" t="s">
        <v>88</v>
      </c>
      <c r="E2" s="100" t="s">
        <v>130</v>
      </c>
      <c r="F2" s="100" t="s">
        <v>179</v>
      </c>
      <c r="G2" s="100" t="s">
        <v>282</v>
      </c>
      <c r="H2" s="101" t="s">
        <v>412</v>
      </c>
    </row>
    <row r="3" spans="2:8" ht="18.75" x14ac:dyDescent="0.3">
      <c r="B3" s="102" t="s">
        <v>596</v>
      </c>
      <c r="C3" s="103" cm="1">
        <f t="array" aca="1" ref="C3" ca="1">_xlfn.LET(
           _xlpm.lookuprange, INDIRECT(_xlfn.CONCAT("assessment[[Category]:[",$B3," Rating]]")),
          _xlpm.filteredrange, _xlfn._xlws.FILTER(_xlpm.lookuprange, assessment[[Display Level]:[Display Level]]=1),
          VLOOKUP(C$2, _xlpm.filteredrange, COLUMNS(_xlpm.lookuprange), FALSE)
)</f>
        <v>9.4</v>
      </c>
      <c r="D3" s="103" cm="1">
        <f t="array" aca="1" ref="D3" ca="1">_xlfn.LET(
           _xlpm.lookuprange, INDIRECT(_xlfn.CONCAT("assessment[[Category]:[",$B3," Rating]]")),
          _xlpm.filteredrange, _xlfn._xlws.FILTER(_xlpm.lookuprange, assessment[[Display Level]:[Display Level]]=1),
          VLOOKUP(D$2, _xlpm.filteredrange, COLUMNS(_xlpm.lookuprange), FALSE)
)</f>
        <v>8.2000000000000011</v>
      </c>
      <c r="E3" s="103" cm="1">
        <f t="array" aca="1" ref="E3" ca="1">_xlfn.LET(
           _xlpm.lookuprange, INDIRECT(_xlfn.CONCAT("assessment[[Category]:[",$B3," Rating]]")),
          _xlpm.filteredrange, _xlfn._xlws.FILTER(_xlpm.lookuprange, assessment[[Display Level]:[Display Level]]=1),
          VLOOKUP(E$2, _xlpm.filteredrange, COLUMNS(_xlpm.lookuprange), FALSE)
)</f>
        <v>8.2000000000000011</v>
      </c>
      <c r="F3" s="103" cm="1">
        <f t="array" aca="1" ref="F3" ca="1">_xlfn.LET(
           _xlpm.lookuprange, INDIRECT(_xlfn.CONCAT("assessment[[Category]:[",$B3," Rating]]")),
          _xlpm.filteredrange, _xlfn._xlws.FILTER(_xlpm.lookuprange, assessment[[Display Level]:[Display Level]]=1),
          VLOOKUP(F$2, _xlpm.filteredrange, COLUMNS(_xlpm.lookuprange), FALSE)
)</f>
        <v>9.7000000000000011</v>
      </c>
      <c r="G3" s="103" cm="1">
        <f t="array" aca="1" ref="G3" ca="1">_xlfn.LET(
           _xlpm.lookuprange, INDIRECT(_xlfn.CONCAT("assessment[[Category]:[",$B3," Rating]]")),
          _xlpm.filteredrange, _xlfn._xlws.FILTER(_xlpm.lookuprange, assessment[[Display Level]:[Display Level]]=1),
          VLOOKUP(G$2, _xlpm.filteredrange, COLUMNS(_xlpm.lookuprange), FALSE)
)</f>
        <v>8.1</v>
      </c>
      <c r="H3" s="104" cm="1">
        <f t="array" aca="1" ref="H3" ca="1">_xlfn.LET(
           _xlpm.lookuprange, INDIRECT(_xlfn.CONCAT("assessment[[Category]:[",$B3," Rating]]")),
          _xlpm.filteredrange, _xlfn._xlws.FILTER(_xlpm.lookuprange, assessment[[Display Level]:[Display Level]]=1),
          VLOOKUP(H$2, _xlpm.filteredrange, COLUMNS(_xlpm.lookuprange), FALSE)
)</f>
        <v>9.4</v>
      </c>
    </row>
    <row r="4" spans="2:8" ht="18.75" x14ac:dyDescent="0.3">
      <c r="B4" s="102" t="s">
        <v>597</v>
      </c>
      <c r="C4" s="103" cm="1">
        <f t="array" aca="1" ref="C4" ca="1">_xlfn.LET(
           _xlpm.lookuprange, INDIRECT(_xlfn.CONCAT("assessment[[Category]:[",$B4," Rating]]")),
          _xlpm.filteredrange, _xlfn._xlws.FILTER(_xlpm.lookuprange, assessment[[Display Level]:[Display Level]]=1),
          VLOOKUP(C$2, _xlpm.filteredrange, COLUMNS(_xlpm.lookuprange), FALSE)
)</f>
        <v>10</v>
      </c>
      <c r="D4" s="103" cm="1">
        <f t="array" aca="1" ref="D4" ca="1">_xlfn.LET(
           _xlpm.lookuprange, INDIRECT(_xlfn.CONCAT("assessment[[Category]:[",$B4," Rating]]")),
          _xlpm.filteredrange, _xlfn._xlws.FILTER(_xlpm.lookuprange, assessment[[Display Level]:[Display Level]]=1),
          VLOOKUP(D$2, _xlpm.filteredrange, COLUMNS(_xlpm.lookuprange), FALSE)
)</f>
        <v>8.2000000000000011</v>
      </c>
      <c r="E4" s="103" cm="1">
        <f t="array" aca="1" ref="E4" ca="1">_xlfn.LET(
           _xlpm.lookuprange, INDIRECT(_xlfn.CONCAT("assessment[[Category]:[",$B4," Rating]]")),
          _xlpm.filteredrange, _xlfn._xlws.FILTER(_xlpm.lookuprange, assessment[[Display Level]:[Display Level]]=1),
          VLOOKUP(E$2, _xlpm.filteredrange, COLUMNS(_xlpm.lookuprange), FALSE)
)</f>
        <v>9.1</v>
      </c>
      <c r="F4" s="103" cm="1">
        <f t="array" aca="1" ref="F4" ca="1">_xlfn.LET(
           _xlpm.lookuprange, INDIRECT(_xlfn.CONCAT("assessment[[Category]:[",$B4," Rating]]")),
          _xlpm.filteredrange, _xlfn._xlws.FILTER(_xlpm.lookuprange, assessment[[Display Level]:[Display Level]]=1),
          VLOOKUP(F$2, _xlpm.filteredrange, COLUMNS(_xlpm.lookuprange), FALSE)
)</f>
        <v>9.8000000000000007</v>
      </c>
      <c r="G4" s="103" cm="1">
        <f t="array" aca="1" ref="G4" ca="1">_xlfn.LET(
           _xlpm.lookuprange, INDIRECT(_xlfn.CONCAT("assessment[[Category]:[",$B4," Rating]]")),
          _xlpm.filteredrange, _xlfn._xlws.FILTER(_xlpm.lookuprange, assessment[[Display Level]:[Display Level]]=1),
          VLOOKUP(G$2, _xlpm.filteredrange, COLUMNS(_xlpm.lookuprange), FALSE)
)</f>
        <v>9.4</v>
      </c>
      <c r="H4" s="104" cm="1">
        <f t="array" aca="1" ref="H4" ca="1">_xlfn.LET(
           _xlpm.lookuprange, INDIRECT(_xlfn.CONCAT("assessment[[Category]:[",$B4," Rating]]")),
          _xlpm.filteredrange, _xlfn._xlws.FILTER(_xlpm.lookuprange, assessment[[Display Level]:[Display Level]]=1),
          VLOOKUP(H$2, _xlpm.filteredrange, COLUMNS(_xlpm.lookuprange), FALSE)
)</f>
        <v>9</v>
      </c>
    </row>
    <row r="5" spans="2:8" ht="18.75" x14ac:dyDescent="0.3">
      <c r="B5" s="102" t="s">
        <v>598</v>
      </c>
      <c r="C5" s="103" cm="1">
        <f t="array" aca="1" ref="C5" ca="1">_xlfn.LET(
           _xlpm.lookuprange, INDIRECT(_xlfn.CONCAT("assessment[[Category]:[",$B5," Rating]]")),
          _xlpm.filteredrange, _xlfn._xlws.FILTER(_xlpm.lookuprange, assessment[[Display Level]:[Display Level]]=1),
          VLOOKUP(C$2, _xlpm.filteredrange, COLUMNS(_xlpm.lookuprange), FALSE)
)</f>
        <v>9.5</v>
      </c>
      <c r="D5" s="103" cm="1">
        <f t="array" aca="1" ref="D5" ca="1">_xlfn.LET(
           _xlpm.lookuprange, INDIRECT(_xlfn.CONCAT("assessment[[Category]:[",$B5," Rating]]")),
          _xlpm.filteredrange, _xlfn._xlws.FILTER(_xlpm.lookuprange, assessment[[Display Level]:[Display Level]]=1),
          VLOOKUP(D$2, _xlpm.filteredrange, COLUMNS(_xlpm.lookuprange), FALSE)
)</f>
        <v>7.1000000000000005</v>
      </c>
      <c r="E5" s="103" cm="1">
        <f t="array" aca="1" ref="E5" ca="1">_xlfn.LET(
           _xlpm.lookuprange, INDIRECT(_xlfn.CONCAT("assessment[[Category]:[",$B5," Rating]]")),
          _xlpm.filteredrange, _xlfn._xlws.FILTER(_xlpm.lookuprange, assessment[[Display Level]:[Display Level]]=1),
          VLOOKUP(E$2, _xlpm.filteredrange, COLUMNS(_xlpm.lookuprange), FALSE)
)</f>
        <v>7.5</v>
      </c>
      <c r="F5" s="103" cm="1">
        <f t="array" aca="1" ref="F5" ca="1">_xlfn.LET(
           _xlpm.lookuprange, INDIRECT(_xlfn.CONCAT("assessment[[Category]:[",$B5," Rating]]")),
          _xlpm.filteredrange, _xlfn._xlws.FILTER(_xlpm.lookuprange, assessment[[Display Level]:[Display Level]]=1),
          VLOOKUP(F$2, _xlpm.filteredrange, COLUMNS(_xlpm.lookuprange), FALSE)
)</f>
        <v>9.8000000000000007</v>
      </c>
      <c r="G5" s="103" cm="1">
        <f t="array" aca="1" ref="G5" ca="1">_xlfn.LET(
           _xlpm.lookuprange, INDIRECT(_xlfn.CONCAT("assessment[[Category]:[",$B5," Rating]]")),
          _xlpm.filteredrange, _xlfn._xlws.FILTER(_xlpm.lookuprange, assessment[[Display Level]:[Display Level]]=1),
          VLOOKUP(G$2, _xlpm.filteredrange, COLUMNS(_xlpm.lookuprange), FALSE)
)</f>
        <v>9.1</v>
      </c>
      <c r="H5" s="104" cm="1">
        <f t="array" aca="1" ref="H5" ca="1">_xlfn.LET(
           _xlpm.lookuprange, INDIRECT(_xlfn.CONCAT("assessment[[Category]:[",$B5," Rating]]")),
          _xlpm.filteredrange, _xlfn._xlws.FILTER(_xlpm.lookuprange, assessment[[Display Level]:[Display Level]]=1),
          VLOOKUP(H$2, _xlpm.filteredrange, COLUMNS(_xlpm.lookuprange), FALSE)
)</f>
        <v>9.5</v>
      </c>
    </row>
    <row r="6" spans="2:8" ht="18.75" x14ac:dyDescent="0.3">
      <c r="B6" s="105" t="s">
        <v>599</v>
      </c>
      <c r="C6" s="106" cm="1">
        <f t="array" aca="1" ref="C6" ca="1">_xlfn.LET(
           _xlpm.lookuprange, INDIRECT(_xlfn.CONCAT("assessment[[Category]:[",$B6," Rating]]")),
          _xlpm.filteredrange, _xlfn._xlws.FILTER(_xlpm.lookuprange, assessment[[Display Level]:[Display Level]]=1),
          VLOOKUP(C$2, _xlpm.filteredrange, COLUMNS(_xlpm.lookuprange), FALSE)
)</f>
        <v>8.3000000000000007</v>
      </c>
      <c r="D6" s="106" cm="1">
        <f t="array" aca="1" ref="D6" ca="1">_xlfn.LET(
           _xlpm.lookuprange, INDIRECT(_xlfn.CONCAT("assessment[[Category]:[",$B6," Rating]]")),
          _xlpm.filteredrange, _xlfn._xlws.FILTER(_xlpm.lookuprange, assessment[[Display Level]:[Display Level]]=1),
          VLOOKUP(D$2, _xlpm.filteredrange, COLUMNS(_xlpm.lookuprange), FALSE)
)</f>
        <v>7.1000000000000005</v>
      </c>
      <c r="E6" s="106" cm="1">
        <f t="array" aca="1" ref="E6" ca="1">_xlfn.LET(
           _xlpm.lookuprange, INDIRECT(_xlfn.CONCAT("assessment[[Category]:[",$B6," Rating]]")),
          _xlpm.filteredrange, _xlfn._xlws.FILTER(_xlpm.lookuprange, assessment[[Display Level]:[Display Level]]=1),
          VLOOKUP(E$2, _xlpm.filteredrange, COLUMNS(_xlpm.lookuprange), FALSE)
)</f>
        <v>8.4</v>
      </c>
      <c r="F6" s="106" cm="1">
        <f t="array" aca="1" ref="F6" ca="1">_xlfn.LET(
           _xlpm.lookuprange, INDIRECT(_xlfn.CONCAT("assessment[[Category]:[",$B6," Rating]]")),
          _xlpm.filteredrange, _xlfn._xlws.FILTER(_xlpm.lookuprange, assessment[[Display Level]:[Display Level]]=1),
          VLOOKUP(F$2, _xlpm.filteredrange, COLUMNS(_xlpm.lookuprange), FALSE)
)</f>
        <v>9.8000000000000007</v>
      </c>
      <c r="G6" s="106" cm="1">
        <f t="array" aca="1" ref="G6" ca="1">_xlfn.LET(
           _xlpm.lookuprange, INDIRECT(_xlfn.CONCAT("assessment[[Category]:[",$B6," Rating]]")),
          _xlpm.filteredrange, _xlfn._xlws.FILTER(_xlpm.lookuprange, assessment[[Display Level]:[Display Level]]=1),
          VLOOKUP(G$2, _xlpm.filteredrange, COLUMNS(_xlpm.lookuprange), FALSE)
)</f>
        <v>8.2000000000000011</v>
      </c>
      <c r="H6" s="107" cm="1">
        <f t="array" aca="1" ref="H6" ca="1">_xlfn.LET(
           _xlpm.lookuprange, INDIRECT(_xlfn.CONCAT("assessment[[Category]:[",$B6," Rating]]")),
          _xlpm.filteredrange, _xlfn._xlws.FILTER(_xlpm.lookuprange, assessment[[Display Level]:[Display Level]]=1),
          VLOOKUP(H$2, _xlpm.filteredrange, COLUMNS(_xlpm.lookuprange), FALSE)
)</f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C97-66DE-4F3D-817E-0A7DB62E7F32}">
  <dimension ref="A1:P102"/>
  <sheetViews>
    <sheetView workbookViewId="0">
      <selection activeCell="D2" sqref="D2:E6"/>
    </sheetView>
  </sheetViews>
  <sheetFormatPr defaultRowHeight="15" x14ac:dyDescent="0.25"/>
  <cols>
    <col min="1" max="1" width="17.140625" customWidth="1"/>
    <col min="2" max="2" width="12.42578125" customWidth="1"/>
    <col min="3" max="3" width="6" customWidth="1"/>
    <col min="4" max="4" width="21.28515625" bestFit="1" customWidth="1"/>
    <col min="7" max="7" width="9.5703125" customWidth="1"/>
    <col min="8" max="8" width="9.5703125" style="1" customWidth="1"/>
    <col min="13" max="13" width="16.140625" bestFit="1" customWidth="1"/>
    <col min="14" max="14" width="9.140625" style="1"/>
    <col min="16" max="16" width="9.5703125" customWidth="1"/>
  </cols>
  <sheetData>
    <row r="1" spans="1:16" x14ac:dyDescent="0.25">
      <c r="A1" s="1" t="s">
        <v>569</v>
      </c>
      <c r="B1" s="1" t="s">
        <v>570</v>
      </c>
      <c r="D1" s="1" t="s">
        <v>571</v>
      </c>
      <c r="E1" s="1" t="s">
        <v>572</v>
      </c>
      <c r="G1" s="15" t="s">
        <v>573</v>
      </c>
      <c r="H1" s="62" t="s">
        <v>15</v>
      </c>
      <c r="J1" s="1" t="s">
        <v>573</v>
      </c>
      <c r="K1" s="1" t="s">
        <v>15</v>
      </c>
      <c r="M1" t="s">
        <v>573</v>
      </c>
      <c r="N1" s="1" t="s">
        <v>15</v>
      </c>
      <c r="P1" s="1" t="s">
        <v>574</v>
      </c>
    </row>
    <row r="2" spans="1:16" x14ac:dyDescent="0.25">
      <c r="A2" t="s">
        <v>22</v>
      </c>
      <c r="B2" s="1">
        <v>1</v>
      </c>
      <c r="D2" t="s">
        <v>21</v>
      </c>
      <c r="E2" s="1">
        <v>1</v>
      </c>
      <c r="G2" t="s">
        <v>18</v>
      </c>
      <c r="H2" s="1">
        <v>1</v>
      </c>
      <c r="J2" s="1">
        <v>1</v>
      </c>
      <c r="K2" s="1">
        <v>1</v>
      </c>
      <c r="M2" t="s">
        <v>185</v>
      </c>
      <c r="N2" s="1">
        <v>1</v>
      </c>
      <c r="P2" s="1">
        <v>0.1</v>
      </c>
    </row>
    <row r="3" spans="1:16" x14ac:dyDescent="0.25">
      <c r="A3" t="s">
        <v>405</v>
      </c>
      <c r="B3" s="1">
        <v>0.75</v>
      </c>
      <c r="D3" t="s">
        <v>78</v>
      </c>
      <c r="E3" s="1">
        <v>3</v>
      </c>
      <c r="G3" t="s">
        <v>25</v>
      </c>
      <c r="H3" s="1">
        <v>0</v>
      </c>
      <c r="J3" s="1">
        <v>2</v>
      </c>
      <c r="K3" s="1">
        <v>0.8</v>
      </c>
      <c r="M3" t="s">
        <v>575</v>
      </c>
      <c r="N3" s="1">
        <v>0.5</v>
      </c>
      <c r="P3" s="1">
        <f>P2+0.1</f>
        <v>0.2</v>
      </c>
    </row>
    <row r="4" spans="1:16" x14ac:dyDescent="0.25">
      <c r="A4" t="s">
        <v>107</v>
      </c>
      <c r="B4" s="1">
        <v>0.5</v>
      </c>
      <c r="D4" t="s">
        <v>52</v>
      </c>
      <c r="E4" s="1">
        <v>5</v>
      </c>
      <c r="G4" t="s">
        <v>26</v>
      </c>
      <c r="H4" s="1" t="s">
        <v>576</v>
      </c>
      <c r="J4" s="1">
        <v>3</v>
      </c>
      <c r="K4" s="1">
        <v>0.6</v>
      </c>
      <c r="M4" t="s">
        <v>25</v>
      </c>
      <c r="N4" s="1">
        <v>0</v>
      </c>
      <c r="P4" s="1">
        <f t="shared" ref="P4:P67" si="0">P3+0.1</f>
        <v>0.30000000000000004</v>
      </c>
    </row>
    <row r="5" spans="1:16" x14ac:dyDescent="0.25">
      <c r="A5" t="s">
        <v>448</v>
      </c>
      <c r="B5" s="1">
        <v>0.25</v>
      </c>
      <c r="D5" t="s">
        <v>102</v>
      </c>
      <c r="E5" s="1">
        <v>0.5</v>
      </c>
      <c r="G5" t="s">
        <v>41</v>
      </c>
      <c r="H5" s="1">
        <v>0.5</v>
      </c>
      <c r="J5" s="1">
        <v>4</v>
      </c>
      <c r="K5" s="1">
        <v>0.4</v>
      </c>
      <c r="P5" s="1">
        <f t="shared" si="0"/>
        <v>0.4</v>
      </c>
    </row>
    <row r="6" spans="1:16" x14ac:dyDescent="0.25">
      <c r="A6" t="s">
        <v>45</v>
      </c>
      <c r="B6" s="1">
        <v>0</v>
      </c>
      <c r="D6" t="s">
        <v>33</v>
      </c>
      <c r="E6" s="1">
        <v>0</v>
      </c>
      <c r="J6" s="1">
        <v>5</v>
      </c>
      <c r="K6" s="1">
        <v>0.2</v>
      </c>
      <c r="P6" s="1">
        <f t="shared" si="0"/>
        <v>0.5</v>
      </c>
    </row>
    <row r="7" spans="1:16" x14ac:dyDescent="0.25">
      <c r="A7" t="s">
        <v>26</v>
      </c>
      <c r="B7" s="1" t="s">
        <v>577</v>
      </c>
      <c r="P7" s="1">
        <f t="shared" si="0"/>
        <v>0.6</v>
      </c>
    </row>
    <row r="8" spans="1:16" x14ac:dyDescent="0.25">
      <c r="P8" s="1">
        <f t="shared" si="0"/>
        <v>0.7</v>
      </c>
    </row>
    <row r="9" spans="1:16" x14ac:dyDescent="0.25">
      <c r="P9" s="1">
        <f t="shared" si="0"/>
        <v>0.79999999999999993</v>
      </c>
    </row>
    <row r="10" spans="1:16" x14ac:dyDescent="0.25">
      <c r="P10" s="1">
        <f t="shared" si="0"/>
        <v>0.89999999999999991</v>
      </c>
    </row>
    <row r="11" spans="1:16" x14ac:dyDescent="0.25">
      <c r="P11" s="1">
        <f t="shared" si="0"/>
        <v>0.99999999999999989</v>
      </c>
    </row>
    <row r="12" spans="1:16" x14ac:dyDescent="0.25">
      <c r="P12" s="1">
        <f t="shared" si="0"/>
        <v>1.0999999999999999</v>
      </c>
    </row>
    <row r="13" spans="1:16" x14ac:dyDescent="0.25">
      <c r="P13" s="1">
        <f t="shared" si="0"/>
        <v>1.2</v>
      </c>
    </row>
    <row r="14" spans="1:16" x14ac:dyDescent="0.25">
      <c r="P14" s="1">
        <f t="shared" si="0"/>
        <v>1.3</v>
      </c>
    </row>
    <row r="15" spans="1:16" x14ac:dyDescent="0.25">
      <c r="P15" s="1">
        <f t="shared" si="0"/>
        <v>1.4000000000000001</v>
      </c>
    </row>
    <row r="16" spans="1:16" x14ac:dyDescent="0.25">
      <c r="P16" s="1">
        <f t="shared" si="0"/>
        <v>1.5000000000000002</v>
      </c>
    </row>
    <row r="17" spans="16:16" x14ac:dyDescent="0.25">
      <c r="P17" s="1">
        <f t="shared" si="0"/>
        <v>1.6000000000000003</v>
      </c>
    </row>
    <row r="18" spans="16:16" x14ac:dyDescent="0.25">
      <c r="P18" s="1">
        <f t="shared" si="0"/>
        <v>1.7000000000000004</v>
      </c>
    </row>
    <row r="19" spans="16:16" x14ac:dyDescent="0.25">
      <c r="P19" s="1">
        <f t="shared" si="0"/>
        <v>1.8000000000000005</v>
      </c>
    </row>
    <row r="20" spans="16:16" x14ac:dyDescent="0.25">
      <c r="P20" s="1">
        <f t="shared" si="0"/>
        <v>1.9000000000000006</v>
      </c>
    </row>
    <row r="21" spans="16:16" x14ac:dyDescent="0.25">
      <c r="P21" s="1">
        <f t="shared" si="0"/>
        <v>2.0000000000000004</v>
      </c>
    </row>
    <row r="22" spans="16:16" x14ac:dyDescent="0.25">
      <c r="P22" s="1">
        <f t="shared" si="0"/>
        <v>2.1000000000000005</v>
      </c>
    </row>
    <row r="23" spans="16:16" x14ac:dyDescent="0.25">
      <c r="P23" s="1">
        <f t="shared" si="0"/>
        <v>2.2000000000000006</v>
      </c>
    </row>
    <row r="24" spans="16:16" x14ac:dyDescent="0.25">
      <c r="P24" s="1">
        <f t="shared" si="0"/>
        <v>2.3000000000000007</v>
      </c>
    </row>
    <row r="25" spans="16:16" x14ac:dyDescent="0.25">
      <c r="P25" s="1">
        <f t="shared" si="0"/>
        <v>2.4000000000000008</v>
      </c>
    </row>
    <row r="26" spans="16:16" x14ac:dyDescent="0.25">
      <c r="P26" s="1">
        <f t="shared" si="0"/>
        <v>2.5000000000000009</v>
      </c>
    </row>
    <row r="27" spans="16:16" x14ac:dyDescent="0.25">
      <c r="P27" s="1">
        <f t="shared" si="0"/>
        <v>2.600000000000001</v>
      </c>
    </row>
    <row r="28" spans="16:16" x14ac:dyDescent="0.25">
      <c r="P28" s="1">
        <f t="shared" si="0"/>
        <v>2.7000000000000011</v>
      </c>
    </row>
    <row r="29" spans="16:16" x14ac:dyDescent="0.25">
      <c r="P29" s="1">
        <f t="shared" si="0"/>
        <v>2.8000000000000012</v>
      </c>
    </row>
    <row r="30" spans="16:16" x14ac:dyDescent="0.25">
      <c r="P30" s="1">
        <f t="shared" si="0"/>
        <v>2.9000000000000012</v>
      </c>
    </row>
    <row r="31" spans="16:16" x14ac:dyDescent="0.25">
      <c r="P31" s="1">
        <f t="shared" si="0"/>
        <v>3.0000000000000013</v>
      </c>
    </row>
    <row r="32" spans="16:16" x14ac:dyDescent="0.25">
      <c r="P32" s="1">
        <f t="shared" si="0"/>
        <v>3.1000000000000014</v>
      </c>
    </row>
    <row r="33" spans="16:16" x14ac:dyDescent="0.25">
      <c r="P33" s="1">
        <f t="shared" si="0"/>
        <v>3.2000000000000015</v>
      </c>
    </row>
    <row r="34" spans="16:16" x14ac:dyDescent="0.25">
      <c r="P34" s="1">
        <f t="shared" si="0"/>
        <v>3.3000000000000016</v>
      </c>
    </row>
    <row r="35" spans="16:16" x14ac:dyDescent="0.25">
      <c r="P35" s="1">
        <f t="shared" si="0"/>
        <v>3.4000000000000017</v>
      </c>
    </row>
    <row r="36" spans="16:16" x14ac:dyDescent="0.25">
      <c r="P36" s="1">
        <f t="shared" si="0"/>
        <v>3.5000000000000018</v>
      </c>
    </row>
    <row r="37" spans="16:16" x14ac:dyDescent="0.25">
      <c r="P37" s="1">
        <f t="shared" si="0"/>
        <v>3.6000000000000019</v>
      </c>
    </row>
    <row r="38" spans="16:16" x14ac:dyDescent="0.25">
      <c r="P38" s="1">
        <f t="shared" si="0"/>
        <v>3.700000000000002</v>
      </c>
    </row>
    <row r="39" spans="16:16" x14ac:dyDescent="0.25">
      <c r="P39" s="1">
        <f t="shared" si="0"/>
        <v>3.800000000000002</v>
      </c>
    </row>
    <row r="40" spans="16:16" x14ac:dyDescent="0.25">
      <c r="P40" s="1">
        <f t="shared" si="0"/>
        <v>3.9000000000000021</v>
      </c>
    </row>
    <row r="41" spans="16:16" x14ac:dyDescent="0.25">
      <c r="P41" s="1">
        <f t="shared" si="0"/>
        <v>4.0000000000000018</v>
      </c>
    </row>
    <row r="42" spans="16:16" x14ac:dyDescent="0.25">
      <c r="P42" s="1">
        <f t="shared" si="0"/>
        <v>4.1000000000000014</v>
      </c>
    </row>
    <row r="43" spans="16:16" x14ac:dyDescent="0.25">
      <c r="P43" s="1">
        <f t="shared" si="0"/>
        <v>4.2000000000000011</v>
      </c>
    </row>
    <row r="44" spans="16:16" x14ac:dyDescent="0.25">
      <c r="P44" s="1">
        <f t="shared" si="0"/>
        <v>4.3000000000000007</v>
      </c>
    </row>
    <row r="45" spans="16:16" x14ac:dyDescent="0.25">
      <c r="P45" s="1">
        <f t="shared" si="0"/>
        <v>4.4000000000000004</v>
      </c>
    </row>
    <row r="46" spans="16:16" x14ac:dyDescent="0.25">
      <c r="P46" s="1">
        <f t="shared" si="0"/>
        <v>4.5</v>
      </c>
    </row>
    <row r="47" spans="16:16" x14ac:dyDescent="0.25">
      <c r="P47" s="1">
        <f t="shared" si="0"/>
        <v>4.5999999999999996</v>
      </c>
    </row>
    <row r="48" spans="16:16" x14ac:dyDescent="0.25">
      <c r="P48" s="1">
        <f t="shared" si="0"/>
        <v>4.6999999999999993</v>
      </c>
    </row>
    <row r="49" spans="16:16" x14ac:dyDescent="0.25">
      <c r="P49" s="1">
        <f t="shared" si="0"/>
        <v>4.7999999999999989</v>
      </c>
    </row>
    <row r="50" spans="16:16" x14ac:dyDescent="0.25">
      <c r="P50" s="1">
        <f t="shared" si="0"/>
        <v>4.8999999999999986</v>
      </c>
    </row>
    <row r="51" spans="16:16" x14ac:dyDescent="0.25">
      <c r="P51" s="1">
        <f t="shared" si="0"/>
        <v>4.9999999999999982</v>
      </c>
    </row>
    <row r="52" spans="16:16" x14ac:dyDescent="0.25">
      <c r="P52" s="1">
        <f t="shared" si="0"/>
        <v>5.0999999999999979</v>
      </c>
    </row>
    <row r="53" spans="16:16" x14ac:dyDescent="0.25">
      <c r="P53" s="1">
        <f t="shared" si="0"/>
        <v>5.1999999999999975</v>
      </c>
    </row>
    <row r="54" spans="16:16" x14ac:dyDescent="0.25">
      <c r="P54" s="1">
        <f t="shared" si="0"/>
        <v>5.2999999999999972</v>
      </c>
    </row>
    <row r="55" spans="16:16" x14ac:dyDescent="0.25">
      <c r="P55" s="1">
        <f t="shared" si="0"/>
        <v>5.3999999999999968</v>
      </c>
    </row>
    <row r="56" spans="16:16" x14ac:dyDescent="0.25">
      <c r="P56" s="1">
        <f t="shared" si="0"/>
        <v>5.4999999999999964</v>
      </c>
    </row>
    <row r="57" spans="16:16" x14ac:dyDescent="0.25">
      <c r="P57" s="1">
        <f t="shared" si="0"/>
        <v>5.5999999999999961</v>
      </c>
    </row>
    <row r="58" spans="16:16" x14ac:dyDescent="0.25">
      <c r="P58" s="1">
        <f t="shared" si="0"/>
        <v>5.6999999999999957</v>
      </c>
    </row>
    <row r="59" spans="16:16" x14ac:dyDescent="0.25">
      <c r="P59" s="1">
        <f t="shared" si="0"/>
        <v>5.7999999999999954</v>
      </c>
    </row>
    <row r="60" spans="16:16" x14ac:dyDescent="0.25">
      <c r="P60" s="1">
        <f t="shared" si="0"/>
        <v>5.899999999999995</v>
      </c>
    </row>
    <row r="61" spans="16:16" x14ac:dyDescent="0.25">
      <c r="P61" s="1">
        <f t="shared" si="0"/>
        <v>5.9999999999999947</v>
      </c>
    </row>
    <row r="62" spans="16:16" x14ac:dyDescent="0.25">
      <c r="P62" s="1">
        <f t="shared" si="0"/>
        <v>6.0999999999999943</v>
      </c>
    </row>
    <row r="63" spans="16:16" x14ac:dyDescent="0.25">
      <c r="P63" s="1">
        <f t="shared" si="0"/>
        <v>6.199999999999994</v>
      </c>
    </row>
    <row r="64" spans="16:16" x14ac:dyDescent="0.25">
      <c r="P64" s="1">
        <f t="shared" si="0"/>
        <v>6.2999999999999936</v>
      </c>
    </row>
    <row r="65" spans="16:16" x14ac:dyDescent="0.25">
      <c r="P65" s="1">
        <f t="shared" si="0"/>
        <v>6.3999999999999932</v>
      </c>
    </row>
    <row r="66" spans="16:16" x14ac:dyDescent="0.25">
      <c r="P66" s="1">
        <f t="shared" si="0"/>
        <v>6.4999999999999929</v>
      </c>
    </row>
    <row r="67" spans="16:16" x14ac:dyDescent="0.25">
      <c r="P67" s="1">
        <f t="shared" si="0"/>
        <v>6.5999999999999925</v>
      </c>
    </row>
    <row r="68" spans="16:16" x14ac:dyDescent="0.25">
      <c r="P68" s="1">
        <f t="shared" ref="P68:P101" si="1">P67+0.1</f>
        <v>6.6999999999999922</v>
      </c>
    </row>
    <row r="69" spans="16:16" x14ac:dyDescent="0.25">
      <c r="P69" s="1">
        <f t="shared" si="1"/>
        <v>6.7999999999999918</v>
      </c>
    </row>
    <row r="70" spans="16:16" x14ac:dyDescent="0.25">
      <c r="P70" s="1">
        <f t="shared" si="1"/>
        <v>6.8999999999999915</v>
      </c>
    </row>
    <row r="71" spans="16:16" x14ac:dyDescent="0.25">
      <c r="P71" s="1">
        <f t="shared" si="1"/>
        <v>6.9999999999999911</v>
      </c>
    </row>
    <row r="72" spans="16:16" x14ac:dyDescent="0.25">
      <c r="P72" s="1">
        <f t="shared" si="1"/>
        <v>7.0999999999999908</v>
      </c>
    </row>
    <row r="73" spans="16:16" x14ac:dyDescent="0.25">
      <c r="P73" s="1">
        <f t="shared" si="1"/>
        <v>7.1999999999999904</v>
      </c>
    </row>
    <row r="74" spans="16:16" x14ac:dyDescent="0.25">
      <c r="P74" s="1">
        <f t="shared" si="1"/>
        <v>7.2999999999999901</v>
      </c>
    </row>
    <row r="75" spans="16:16" x14ac:dyDescent="0.25">
      <c r="P75" s="1">
        <f t="shared" si="1"/>
        <v>7.3999999999999897</v>
      </c>
    </row>
    <row r="76" spans="16:16" x14ac:dyDescent="0.25">
      <c r="P76" s="1">
        <f t="shared" si="1"/>
        <v>7.4999999999999893</v>
      </c>
    </row>
    <row r="77" spans="16:16" x14ac:dyDescent="0.25">
      <c r="P77" s="1">
        <f t="shared" si="1"/>
        <v>7.599999999999989</v>
      </c>
    </row>
    <row r="78" spans="16:16" x14ac:dyDescent="0.25">
      <c r="P78" s="1">
        <f t="shared" si="1"/>
        <v>7.6999999999999886</v>
      </c>
    </row>
    <row r="79" spans="16:16" x14ac:dyDescent="0.25">
      <c r="P79" s="1">
        <f t="shared" si="1"/>
        <v>7.7999999999999883</v>
      </c>
    </row>
    <row r="80" spans="16:16" x14ac:dyDescent="0.25">
      <c r="P80" s="1">
        <f t="shared" si="1"/>
        <v>7.8999999999999879</v>
      </c>
    </row>
    <row r="81" spans="16:16" x14ac:dyDescent="0.25">
      <c r="P81" s="1">
        <f t="shared" si="1"/>
        <v>7.9999999999999876</v>
      </c>
    </row>
    <row r="82" spans="16:16" x14ac:dyDescent="0.25">
      <c r="P82" s="1">
        <f t="shared" si="1"/>
        <v>8.0999999999999872</v>
      </c>
    </row>
    <row r="83" spans="16:16" x14ac:dyDescent="0.25">
      <c r="P83" s="1">
        <f t="shared" si="1"/>
        <v>8.1999999999999869</v>
      </c>
    </row>
    <row r="84" spans="16:16" x14ac:dyDescent="0.25">
      <c r="P84" s="1">
        <f t="shared" si="1"/>
        <v>8.2999999999999865</v>
      </c>
    </row>
    <row r="85" spans="16:16" x14ac:dyDescent="0.25">
      <c r="P85" s="1">
        <f t="shared" si="1"/>
        <v>8.3999999999999861</v>
      </c>
    </row>
    <row r="86" spans="16:16" x14ac:dyDescent="0.25">
      <c r="P86" s="1">
        <f t="shared" si="1"/>
        <v>8.4999999999999858</v>
      </c>
    </row>
    <row r="87" spans="16:16" x14ac:dyDescent="0.25">
      <c r="P87" s="1">
        <f t="shared" si="1"/>
        <v>8.5999999999999854</v>
      </c>
    </row>
    <row r="88" spans="16:16" x14ac:dyDescent="0.25">
      <c r="P88" s="1">
        <f t="shared" si="1"/>
        <v>8.6999999999999851</v>
      </c>
    </row>
    <row r="89" spans="16:16" x14ac:dyDescent="0.25">
      <c r="P89" s="1">
        <f t="shared" si="1"/>
        <v>8.7999999999999847</v>
      </c>
    </row>
    <row r="90" spans="16:16" x14ac:dyDescent="0.25">
      <c r="P90" s="1">
        <f t="shared" si="1"/>
        <v>8.8999999999999844</v>
      </c>
    </row>
    <row r="91" spans="16:16" x14ac:dyDescent="0.25">
      <c r="P91" s="1">
        <f t="shared" si="1"/>
        <v>8.999999999999984</v>
      </c>
    </row>
    <row r="92" spans="16:16" x14ac:dyDescent="0.25">
      <c r="P92" s="1">
        <f t="shared" si="1"/>
        <v>9.0999999999999837</v>
      </c>
    </row>
    <row r="93" spans="16:16" x14ac:dyDescent="0.25">
      <c r="P93" s="1">
        <f t="shared" si="1"/>
        <v>9.1999999999999833</v>
      </c>
    </row>
    <row r="94" spans="16:16" x14ac:dyDescent="0.25">
      <c r="P94" s="1">
        <f t="shared" si="1"/>
        <v>9.2999999999999829</v>
      </c>
    </row>
    <row r="95" spans="16:16" x14ac:dyDescent="0.25">
      <c r="P95" s="1">
        <f t="shared" si="1"/>
        <v>9.3999999999999826</v>
      </c>
    </row>
    <row r="96" spans="16:16" x14ac:dyDescent="0.25">
      <c r="P96" s="1">
        <f t="shared" si="1"/>
        <v>9.4999999999999822</v>
      </c>
    </row>
    <row r="97" spans="16:16" x14ac:dyDescent="0.25">
      <c r="P97" s="1">
        <f t="shared" si="1"/>
        <v>9.5999999999999819</v>
      </c>
    </row>
    <row r="98" spans="16:16" x14ac:dyDescent="0.25">
      <c r="P98" s="1">
        <f t="shared" si="1"/>
        <v>9.6999999999999815</v>
      </c>
    </row>
    <row r="99" spans="16:16" x14ac:dyDescent="0.25">
      <c r="P99" s="1">
        <f t="shared" si="1"/>
        <v>9.7999999999999812</v>
      </c>
    </row>
    <row r="100" spans="16:16" x14ac:dyDescent="0.25">
      <c r="P100" s="1">
        <f t="shared" si="1"/>
        <v>9.8999999999999808</v>
      </c>
    </row>
    <row r="101" spans="16:16" x14ac:dyDescent="0.25">
      <c r="P101" s="1">
        <f t="shared" si="1"/>
        <v>9.9999999999999805</v>
      </c>
    </row>
    <row r="102" spans="16:16" x14ac:dyDescent="0.25">
      <c r="P102" s="1" t="s">
        <v>26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F706CAA6BB843A23157117D9FF0AC" ma:contentTypeVersion="4" ma:contentTypeDescription="Create a new document." ma:contentTypeScope="" ma:versionID="9dc6de67c1cce2dae01930846a480a65">
  <xsd:schema xmlns:xsd="http://www.w3.org/2001/XMLSchema" xmlns:xs="http://www.w3.org/2001/XMLSchema" xmlns:p="http://schemas.microsoft.com/office/2006/metadata/properties" xmlns:ns2="d6c891a3-2490-4f57-8db1-993aef80747f" xmlns:ns3="d43e9864-57c5-4f5e-b8f5-e699e2ee5849" targetNamespace="http://schemas.microsoft.com/office/2006/metadata/properties" ma:root="true" ma:fieldsID="f46e5847ffb619b8ef81c08d0763915a" ns2:_="" ns3:_="">
    <xsd:import namespace="d6c891a3-2490-4f57-8db1-993aef80747f"/>
    <xsd:import namespace="d43e9864-57c5-4f5e-b8f5-e699e2ee58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891a3-2490-4f57-8db1-993aef8074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e9864-57c5-4f5e-b8f5-e699e2ee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C9010-ABE3-4586-865E-4A5F2ADFE4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8CADD-98B9-44E0-AEA1-95F6C5F828DA}">
  <ds:schemaRefs>
    <ds:schemaRef ds:uri="http://schemas.microsoft.com/office/2006/metadata/properties"/>
    <ds:schemaRef ds:uri="http://purl.org/dc/terms/"/>
    <ds:schemaRef ds:uri="d6c891a3-2490-4f57-8db1-993aef80747f"/>
    <ds:schemaRef ds:uri="d43e9864-57c5-4f5e-b8f5-e699e2ee5849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7B454E-2BAC-472A-86FB-1346F3D3E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891a3-2490-4f57-8db1-993aef80747f"/>
    <ds:schemaRef ds:uri="d43e9864-57c5-4f5e-b8f5-e699e2ee5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</vt:lpstr>
      <vt:lpstr>Charts</vt:lpstr>
      <vt:lpstr>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Chupp</dc:creator>
  <cp:keywords/>
  <dc:description/>
  <cp:lastModifiedBy>Ryan Chupp</cp:lastModifiedBy>
  <cp:revision/>
  <dcterms:created xsi:type="dcterms:W3CDTF">2015-06-05T18:17:20Z</dcterms:created>
  <dcterms:modified xsi:type="dcterms:W3CDTF">2023-05-10T04:16:15Z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0x010100D4BF706CAA6BB843A23157117D9FF0AC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</Properties>
</file>