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ipe SAP 31.07.2025" sheetId="1" r:id="rId4"/>
    <sheet state="hidden" name="Karnataka Q1 Billing Review" sheetId="2" r:id="rId5"/>
    <sheet state="hidden" name="Pipe SAP 29-06-2024" sheetId="3" r:id="rId6"/>
    <sheet state="hidden" name="Karnataka WS project 20th April" sheetId="4" r:id="rId7"/>
    <sheet state="hidden" name="SAP acnt 30th April 24" sheetId="5" r:id="rId8"/>
    <sheet state="hidden" name="A3 summary" sheetId="6" r:id="rId9"/>
    <sheet state="hidden" name="bGK balance 30-4-24" sheetId="7" r:id="rId10"/>
    <sheet state="hidden" name="JMC bill 3cr" sheetId="8" r:id="rId11"/>
    <sheet state="hidden" name="22-Mar-24" sheetId="9" r:id="rId12"/>
    <sheet state="hidden" name="Tohana" sheetId="10" r:id="rId13"/>
    <sheet state="hidden" name="Ch Dadri" sheetId="11" r:id="rId14"/>
    <sheet state="hidden" name="Bhuswal" sheetId="12" r:id="rId15"/>
    <sheet state="hidden" name="Jalgaon" sheetId="13" r:id="rId16"/>
    <sheet state="hidden" name="Bijapur Receivable" sheetId="14" r:id="rId17"/>
    <sheet state="hidden" name="Bagalkot" sheetId="15" r:id="rId18"/>
    <sheet state="hidden" name="Bijapur" sheetId="16" r:id="rId19"/>
    <sheet state="hidden" name="Bagalkot receivable " sheetId="17" r:id="rId20"/>
    <sheet state="hidden" name="Jabalpur 1" sheetId="18" r:id="rId21"/>
    <sheet state="hidden" name="Balaghat" sheetId="19" r:id="rId22"/>
    <sheet state="hidden" name="Jabalpur" sheetId="20" r:id="rId23"/>
    <sheet state="hidden" name="Gokak" sheetId="21" r:id="rId24"/>
    <sheet state="hidden" name="Nipani" sheetId="22" r:id="rId25"/>
    <sheet state="hidden" name="Nipani receivable 6th Feb 24" sheetId="23" r:id="rId26"/>
    <sheet state="hidden" name="Bijapur 1" sheetId="24" r:id="rId27"/>
  </sheets>
  <externalReferences>
    <externalReference r:id="rId28"/>
  </externalReferences>
  <definedNames>
    <definedName hidden="1" localSheetId="0" name="_xlnm._FilterDatabase">'Pipe SAP 31.07.2025'!$A$3:$AH$25</definedName>
  </definedNames>
  <calcPr/>
  <extLst>
    <ext uri="GoogleSheetsCustomDataVersion2">
      <go:sheetsCustomData xmlns:go="http://customooxmlschemas.google.com/" r:id="rId29" roundtripDataChecksum="wPtLn6TsmWDJoVe/HFUP7cI82hEPNrMG1qr0QyCWZds="/>
    </ext>
  </extLst>
</workbook>
</file>

<file path=xl/sharedStrings.xml><?xml version="1.0" encoding="utf-8"?>
<sst xmlns="http://schemas.openxmlformats.org/spreadsheetml/2006/main" count="2028" uniqueCount="1063">
  <si>
    <t>PIPE PROJECT STATUS</t>
  </si>
  <si>
    <t>Last updated on 08/08/25</t>
  </si>
  <si>
    <t>Total Outflow till completion of Project</t>
  </si>
  <si>
    <t>Name of Project</t>
  </si>
  <si>
    <t>SAP code</t>
  </si>
  <si>
    <t>Work Order Value including O&amp;M</t>
  </si>
  <si>
    <t>Capex Value</t>
  </si>
  <si>
    <t>O&amp;M Value</t>
  </si>
  <si>
    <t>Material
WO</t>
  </si>
  <si>
    <t>Service
WO</t>
  </si>
  <si>
    <t>GST Diff to be Claimed, So order Value will change. 
Hence, Balance work &amp;/or Outstnding figure - will get adjusted.</t>
  </si>
  <si>
    <t>Total Billing Upto 31.07.2025</t>
  </si>
  <si>
    <t>%</t>
  </si>
  <si>
    <t>Material up to 31.07.2025</t>
  </si>
  <si>
    <t>Services up to 31.07.2025</t>
  </si>
  <si>
    <t>Total Billing Q2</t>
  </si>
  <si>
    <t>Balance Work Rs.
Wherever figure is minus, it is pending due to non-submission of final bill or claims are pending or GR entries are pending.</t>
  </si>
  <si>
    <t>Gross collection as on Date (Gross RA Bill)</t>
  </si>
  <si>
    <t>Net collection</t>
  </si>
  <si>
    <t>% of RA Bill</t>
  </si>
  <si>
    <t>O/s As on 31.07.2025</t>
  </si>
  <si>
    <t>o/s EMD</t>
  </si>
  <si>
    <t>o/s SD</t>
  </si>
  <si>
    <t>o/s Other</t>
  </si>
  <si>
    <t>Total O/S as on 31.07.2025</t>
  </si>
  <si>
    <t>BG O/S as on 30.06.2025</t>
  </si>
  <si>
    <t>Our Claim 
Dispute - Legal Case</t>
  </si>
  <si>
    <t>Project Status by Manager.</t>
  </si>
  <si>
    <t>Collection Target in August -25</t>
  </si>
  <si>
    <t>Billing to be done includuing GST</t>
  </si>
  <si>
    <t>Vendor
Expenses/ Bills likely to be incurred</t>
  </si>
  <si>
    <t>Labour/ Contractor due Paymnet as on 08/08/25</t>
  </si>
  <si>
    <t>Likely Matrial Purchase/ supply likely required for completion of project</t>
  </si>
  <si>
    <t xml:space="preserve">Total outflow </t>
  </si>
  <si>
    <t>Remarks</t>
  </si>
  <si>
    <t>Sale in FY 25-26</t>
  </si>
  <si>
    <t>Collection
25-26</t>
  </si>
  <si>
    <t>Balaghat</t>
  </si>
  <si>
    <r>
      <rPr>
        <rFont val="docs-Calibri"/>
        <b/>
        <color rgb="FF0000FF"/>
        <sz val="12.0"/>
      </rPr>
      <t>GST Diff Claim</t>
    </r>
  </si>
  <si>
    <r>
      <rPr>
        <rFont val="Calibri"/>
        <b/>
        <color theme="1"/>
        <sz val="11.0"/>
      </rPr>
      <t xml:space="preserve">Completed.
</t>
    </r>
    <r>
      <rPr>
        <rFont val="Calibri"/>
        <b/>
        <color rgb="FF0000FF"/>
        <sz val="11.0"/>
      </rPr>
      <t>Follwing up for Handover &amp; Final Bill</t>
    </r>
  </si>
  <si>
    <t>nil</t>
  </si>
  <si>
    <r>
      <rPr>
        <rFont val="Calibri"/>
        <b/>
        <color theme="1"/>
        <sz val="12.0"/>
      </rPr>
      <t xml:space="preserve">JabalPur 24x7
O&amp;M started on 1/4/25..
</t>
    </r>
    <r>
      <rPr>
        <rFont val="Calibri"/>
        <b/>
        <color rgb="FFFF0000"/>
        <sz val="12.0"/>
      </rPr>
      <t>O&amp;M 2.65 cr for 3 zones but one zone descope hence 1.76 cr OM for 5 yrs. 0.35 per year</t>
    </r>
  </si>
  <si>
    <t>Capex completed.
O&amp;M Started from 1st April 2025. Following up for fianl bill &amp; Completion Certificate of capex</t>
  </si>
  <si>
    <t>Total MP</t>
  </si>
  <si>
    <t>Bhusawal</t>
  </si>
  <si>
    <t>Claim filed for 79 Cr 
Court Case to be filed.</t>
  </si>
  <si>
    <t>Project short closed</t>
  </si>
  <si>
    <t>NIL</t>
  </si>
  <si>
    <t xml:space="preserve">JMC </t>
  </si>
  <si>
    <t>GST Diff Claim-Collected Rs.5,37,42,784</t>
  </si>
  <si>
    <t>Completed ,  
Following up for 
SD release of 4.15 cr against Bg</t>
  </si>
  <si>
    <t>Total MH</t>
  </si>
  <si>
    <t xml:space="preserve">Bijapur 24x7
Will close @ 179.68 Cr including GST. This may reduce by 10 CR.
(Excluding O &amp; M - To start September 2025)
GST Claim Difference submitted 4.41 Cr
Funds are not available, to recover money, we may have to go to court.
PE, Royalty &amp; Hard Rock given is being recovered/ deducted, to recover the same, we have to go for Legal Case.
</t>
  </si>
  <si>
    <r>
      <rPr>
        <rFont val="Calibri"/>
        <b/>
        <color theme="1"/>
        <sz val="11.0"/>
      </rPr>
      <t xml:space="preserve">Completed </t>
    </r>
    <r>
      <rPr>
        <rFont val="Calibri"/>
        <color theme="1"/>
        <sz val="11.0"/>
      </rPr>
      <t xml:space="preserve">
Commissining &amp; balance HSC, Metering inn process</t>
    </r>
  </si>
  <si>
    <t>Request for EOT upto 31st Dec 24 submitted to AEE.</t>
  </si>
  <si>
    <r>
      <rPr>
        <rFont val="Calibri"/>
        <b/>
        <color rgb="FF0000FF"/>
        <sz val="12.0"/>
      </rPr>
      <t>Chorinators 15 Number installation, SCADA Errection &amp; Commissioning, HSC 15000 Numbers, Road Restoration, Testing &amp; Commisioning.</t>
    </r>
    <r>
      <rPr>
        <rFont val="Calibri"/>
        <b/>
        <color rgb="FFFF0000"/>
        <sz val="12.0"/>
      </rPr>
      <t xml:space="preserve">
Complete all pending jobs by March 15th without fail and handover the job. Also take completion. 
The O&amp;M must start from 1st April 2025.</t>
    </r>
  </si>
  <si>
    <t>Bagalkot 24x7
GST Claim Difference is 2.47 Cr
PE, Royalty &amp; Hard Rock given is being recovered/ deducted, to recover the same, we have to go for Legal Case.</t>
  </si>
  <si>
    <t>GST Diff Claim 2.47 Cr</t>
  </si>
  <si>
    <r>
      <rPr>
        <rFont val="Calibri"/>
        <b/>
        <color theme="1"/>
        <sz val="11.0"/>
      </rPr>
      <t>Completed</t>
    </r>
    <r>
      <rPr>
        <rFont val="Calibri"/>
        <b/>
        <color theme="1"/>
        <sz val="11.0"/>
      </rPr>
      <t xml:space="preserve">
O&amp;M started,
Final bill in process </t>
    </r>
    <r>
      <rPr>
        <rFont val="Calibri"/>
        <b/>
        <color theme="1"/>
        <sz val="11.0"/>
      </rPr>
      <t xml:space="preserve">
</t>
    </r>
  </si>
  <si>
    <t>Handing over formalities in process.</t>
  </si>
  <si>
    <t>Nippani
Receiable= 400 Lakhs
CMC will release 2 CR in August &amp; then 2Cr will be released.</t>
  </si>
  <si>
    <r>
      <rPr>
        <rFont val="Calibri"/>
        <b/>
        <color theme="1"/>
        <sz val="12.0"/>
      </rPr>
      <t xml:space="preserve">O&amp;M Completed
</t>
    </r>
    <r>
      <rPr>
        <rFont val="Calibri"/>
        <b/>
        <color theme="1"/>
        <sz val="11.0"/>
      </rPr>
      <t xml:space="preserve">Bills Submitted 
</t>
    </r>
  </si>
  <si>
    <t>O&amp;M Period ended on 31st March 25.
Site handovered</t>
  </si>
  <si>
    <t>Gokak
Follow up for Balance payment with CMC</t>
  </si>
  <si>
    <t>Completed.</t>
  </si>
  <si>
    <t>Total KA</t>
  </si>
  <si>
    <t>PHE Yamunanagar- 
O&amp;M going on. Will be completed on 23/5/27</t>
  </si>
  <si>
    <r>
      <rPr>
        <rFont val="Calibri"/>
        <b/>
        <color theme="1"/>
        <sz val="11.0"/>
      </rPr>
      <t xml:space="preserve">Completed. </t>
    </r>
    <r>
      <rPr>
        <rFont val="Calibri"/>
        <color theme="1"/>
        <sz val="11.0"/>
      </rPr>
      <t xml:space="preserve">
O&amp;M is going on </t>
    </r>
  </si>
  <si>
    <t>PHE Rewari</t>
  </si>
  <si>
    <r>
      <rPr>
        <rFont val="Calibri"/>
        <b/>
        <color theme="1"/>
        <sz val="11.0"/>
      </rPr>
      <t xml:space="preserve">Completed. </t>
    </r>
    <r>
      <rPr>
        <rFont val="Calibri"/>
        <color theme="1"/>
        <sz val="11.0"/>
      </rPr>
      <t xml:space="preserve">
O&amp;M completed &amp; Handovered</t>
    </r>
  </si>
  <si>
    <t>PHE Bawal</t>
  </si>
  <si>
    <t>Complted &amp; Handovered</t>
  </si>
  <si>
    <t>PHE Jind- 
O&amp;M going on. Completed on 31/3/27</t>
  </si>
  <si>
    <r>
      <rPr>
        <rFont val="Calibri"/>
        <b/>
        <color theme="1"/>
        <sz val="11.0"/>
      </rPr>
      <t xml:space="preserve">Completed. </t>
    </r>
    <r>
      <rPr>
        <rFont val="Calibri"/>
        <color theme="1"/>
        <sz val="11.0"/>
      </rPr>
      <t xml:space="preserve">
O&amp;M is going on </t>
    </r>
  </si>
  <si>
    <t>CHARKHI DADRI- 
O&amp;M going on. Completed on 23/3/28</t>
  </si>
  <si>
    <r>
      <rPr>
        <rFont val="docs-Calibri"/>
        <b/>
        <color rgb="FF0000FF"/>
        <sz val="12.0"/>
      </rPr>
      <t>GST Diff Claim</t>
    </r>
  </si>
  <si>
    <t>Insurance claim filed for 1.80 Cr</t>
  </si>
  <si>
    <r>
      <rPr>
        <rFont val="Calibri"/>
        <b/>
        <color theme="1"/>
        <sz val="11.0"/>
      </rPr>
      <t xml:space="preserve">Completed. </t>
    </r>
    <r>
      <rPr>
        <rFont val="Calibri"/>
        <color theme="1"/>
        <sz val="11.0"/>
      </rPr>
      <t xml:space="preserve">
O&amp;M is going on </t>
    </r>
  </si>
  <si>
    <t>PHE TOHANA
Complted.
NO O&amp;M</t>
  </si>
  <si>
    <r>
      <rPr>
        <rFont val="docs-Calibri"/>
        <b/>
        <color rgb="FF0000FF"/>
        <sz val="12.0"/>
      </rPr>
      <t>GST Diff Claim</t>
    </r>
  </si>
  <si>
    <r>
      <rPr>
        <rFont val="Calibri"/>
        <b/>
        <color theme="1"/>
        <sz val="11.0"/>
      </rPr>
      <t xml:space="preserve">Completed. </t>
    </r>
    <r>
      <rPr>
        <rFont val="Calibri"/>
        <color theme="1"/>
        <sz val="11.0"/>
      </rPr>
      <t xml:space="preserve">
No O&amp;M</t>
    </r>
  </si>
  <si>
    <t>PHED, HANSI
Part of work reduced. GR - CN.
NO O&amp;M</t>
  </si>
  <si>
    <t xml:space="preserve">Pipe line Work completed.
Only valve installation &amp; final connection work is balance. </t>
  </si>
  <si>
    <t xml:space="preserve">Nut bolts, gasket </t>
  </si>
  <si>
    <t>Total HR</t>
  </si>
  <si>
    <t>Grand Total</t>
  </si>
  <si>
    <t>Ongoing Pune project</t>
  </si>
  <si>
    <r>
      <rPr>
        <rFont val="Calibri"/>
        <b/>
        <color theme="1"/>
        <sz val="12.0"/>
      </rPr>
      <t xml:space="preserve">Pune 24x7-
Original WO Value 375.62 (333 Capex (Material + Service) + 42.64 O&amp;M) including GST @ 12% 
One item PLB Duct removed.
so WO has been revised.
</t>
    </r>
    <r>
      <rPr>
        <rFont val="Calibri"/>
        <b/>
        <color rgb="FFFF0000"/>
        <sz val="12.0"/>
      </rPr>
      <t>Revised WO Capex- 358.42 cr incl GST</t>
    </r>
    <r>
      <rPr>
        <rFont val="Calibri"/>
        <b/>
        <color theme="1"/>
        <sz val="12.0"/>
      </rPr>
      <t xml:space="preserve">
CAPEX - 290.89 Cr
Capex - GST Diff (12 Vs 18%) - 14.66Cr
Escalation Recieved -17.46 Cr
Exclation to be Recieved approx- 27.41 Cr
Arbitration 7.99 Recieved 
GST diff to be Received 14.66
</t>
    </r>
    <r>
      <rPr>
        <rFont val="Calibri"/>
        <b/>
        <color rgb="FFFF0000"/>
        <sz val="12.0"/>
      </rPr>
      <t xml:space="preserve"> Total WO Value - 358.42 Cr</t>
    </r>
    <r>
      <rPr>
        <rFont val="Calibri"/>
        <b/>
        <color theme="1"/>
        <sz val="12.0"/>
      </rPr>
      <t xml:space="preserve">
</t>
    </r>
    <r>
      <rPr>
        <rFont val="Calibri"/>
        <b/>
        <color rgb="FFFF0000"/>
        <sz val="12.0"/>
      </rPr>
      <t>+ O&amp;M - 42.64 Cr Including GST @ 12% + GST Difference.</t>
    </r>
    <r>
      <rPr>
        <rFont val="Calibri"/>
        <b/>
        <color theme="1"/>
        <sz val="12.0"/>
      </rPr>
      <t xml:space="preserve">
</t>
    </r>
  </si>
  <si>
    <t>GST Diff Claim submitted for 5.37 Cr as of 11/8/2025
Further to be submitted alongwith every RA Bill.</t>
  </si>
  <si>
    <t xml:space="preserve">Work in 
Progress
Need additional
 Sub contractors </t>
  </si>
  <si>
    <t>Grand Total With Pune</t>
  </si>
  <si>
    <t>Q-1 Billing for Pipe project</t>
  </si>
  <si>
    <t>Sr</t>
  </si>
  <si>
    <t>Project</t>
  </si>
  <si>
    <t>code</t>
  </si>
  <si>
    <t>Amt. In Cr.</t>
  </si>
  <si>
    <t>Bijapur 24x7</t>
  </si>
  <si>
    <t>DONE</t>
  </si>
  <si>
    <t>S</t>
  </si>
  <si>
    <t>Pune Project Billing Done Q1</t>
  </si>
  <si>
    <t>Jalgaon Amrut Service bill</t>
  </si>
  <si>
    <t>Bagalkot Service</t>
  </si>
  <si>
    <t>Bagalkot Material</t>
  </si>
  <si>
    <t>M</t>
  </si>
  <si>
    <t>Total Billing Q-1</t>
  </si>
  <si>
    <t>Jabalapur</t>
  </si>
  <si>
    <t>Gokak</t>
  </si>
  <si>
    <t>Nipani</t>
  </si>
  <si>
    <t>Bagalkot</t>
  </si>
  <si>
    <t xml:space="preserve">Total </t>
  </si>
  <si>
    <t>Total Billing will be in Q-1</t>
  </si>
  <si>
    <t>in process</t>
  </si>
  <si>
    <t>Jain Irrigation Systems Ltd.,</t>
  </si>
  <si>
    <t>Details of PIPE Project Billing as on 29.06.2024</t>
  </si>
  <si>
    <t>Work Order Value</t>
  </si>
  <si>
    <t>Total Billing Upto 29.06.2024</t>
  </si>
  <si>
    <t>Material up to 29.06.2024</t>
  </si>
  <si>
    <t>Services up to 29.06.2024</t>
  </si>
  <si>
    <t>Total Billing Q1</t>
  </si>
  <si>
    <t>Balance Work Rs.</t>
  </si>
  <si>
    <t>O/s As on 29.06.24</t>
  </si>
  <si>
    <t>Total O/S as on 29.06.2024</t>
  </si>
  <si>
    <t>Inventory 29.06.24</t>
  </si>
  <si>
    <t>BG O/S as on 29.06.2024</t>
  </si>
  <si>
    <t>JabalPur 24x7</t>
  </si>
  <si>
    <t>Pune 24x7</t>
  </si>
  <si>
    <r>
      <rPr>
        <rFont val="Calibri"/>
        <b/>
        <color theme="1"/>
        <sz val="12.0"/>
      </rPr>
      <t xml:space="preserve">Bagalkot 24x7 
</t>
    </r>
    <r>
      <rPr>
        <rFont val="Calibri"/>
        <color theme="1"/>
        <sz val="11.0"/>
      </rPr>
      <t xml:space="preserve">(Original W.O.Value Rs 82.60 Cr)
</t>
    </r>
    <r>
      <rPr>
        <rFont val="Calibri"/>
        <b/>
        <color theme="1"/>
        <sz val="12.0"/>
      </rPr>
      <t>(R WO 39.53 + 9.54 Extra Work = 49.07 + 1.24 Or 2.40 GST = 50.31 or Rs 51.47 Cr)</t>
    </r>
  </si>
  <si>
    <t>Nippani</t>
  </si>
  <si>
    <r>
      <rPr>
        <rFont val="Calibri"/>
        <color theme="1"/>
        <sz val="11.0"/>
      </rPr>
      <t xml:space="preserve">Bills Submitted 
XII QTR : ₹40 Lakhs
XIII QTR: ₹40 Lakhs
XIV QTR: ₹40 Lakhs
XV QTR: ₹40 Lakhs
</t>
    </r>
    <r>
      <rPr>
        <rFont val="Calibri"/>
        <b/>
        <color theme="1"/>
        <sz val="11.0"/>
      </rPr>
      <t>Total Submitted Bills A : ₹160 Lakhs
Bills to be Submitted</t>
    </r>
    <r>
      <rPr>
        <rFont val="Calibri"/>
        <color theme="1"/>
        <sz val="11.0"/>
      </rPr>
      <t xml:space="preserve">
XVI QTR : ₹40 Lakhs
XVII QTR : ₹40 Lakhs
XVIII QTR : ₹40 Lakhs
XIX QTR : ₹40 Lakhs
XX QTR : ₹40 Lakhs
O&amp;M works Bill: ₹40 Lakhs
</t>
    </r>
    <r>
      <rPr>
        <rFont val="Calibri"/>
        <b/>
        <color theme="1"/>
        <sz val="11.0"/>
      </rPr>
      <t>Total Bills to be Submitted B: ₹240 Lakhs</t>
    </r>
    <r>
      <rPr>
        <rFont val="Calibri"/>
        <color theme="1"/>
        <sz val="11.0"/>
      </rPr>
      <t xml:space="preserve">
</t>
    </r>
    <r>
      <rPr>
        <rFont val="Calibri"/>
        <b/>
        <color rgb="FF0000FF"/>
        <sz val="12.0"/>
      </rPr>
      <t>Total A + B= 400 Lakhs</t>
    </r>
  </si>
  <si>
    <t>Done-0.33</t>
  </si>
  <si>
    <t>Haliyal</t>
  </si>
  <si>
    <t>PHE,Yamunanagar</t>
  </si>
  <si>
    <t>PHE,Jind</t>
  </si>
  <si>
    <t>CHARKHI DADRI</t>
  </si>
  <si>
    <t>PHE,TOHANA</t>
  </si>
  <si>
    <t>WO Value</t>
  </si>
  <si>
    <t>Capex</t>
  </si>
  <si>
    <t>O&amp;M</t>
  </si>
  <si>
    <t>Dept Bill</t>
  </si>
  <si>
    <t xml:space="preserve">SAP </t>
  </si>
  <si>
    <t>O/s</t>
  </si>
  <si>
    <t>SD</t>
  </si>
  <si>
    <t>Other O/s</t>
  </si>
  <si>
    <t>Total
O/s</t>
  </si>
  <si>
    <t>Balance work</t>
  </si>
  <si>
    <t>Receivable
Payment</t>
  </si>
  <si>
    <t>Issues</t>
  </si>
  <si>
    <t>Manpower</t>
  </si>
  <si>
    <t>Remark</t>
  </si>
  <si>
    <t>NIL. O&amp;M completed.
Completion Certificate recd.
Balance material stock shifted to Bijapur</t>
  </si>
  <si>
    <t>2.0 Cr</t>
  </si>
  <si>
    <t>Flood Damage &amp; O&amp;M works payment from CMC Fund.
Dept deducted 13 lakh as VAT in 18th RA in GST Regime. Needs to Get back</t>
  </si>
  <si>
    <t>Jisl staff Transfer to Bijapur &amp; Bagalkot.
Lokesh Sanadi retained for balance payment follow up</t>
  </si>
  <si>
    <t>Accnt to be Reco SAP vs Dept</t>
  </si>
  <si>
    <t>1 year O&amp;M</t>
  </si>
  <si>
    <t>Dept not paid our  O&amp;M payment sinc last one year.
Expecting 11th Quatrter &amp; consumable payment 48 lakh.
Issue of non transfer of PAyment to ESCROW accnt from KUIDFC to CMC</t>
  </si>
  <si>
    <t>JISL Pay Roll - 3 nos
Contract Staff-39 nos</t>
  </si>
  <si>
    <t>Bijapur</t>
  </si>
  <si>
    <t xml:space="preserve">15 nos Chlorinator,
3 nos Zone Commissioning
Meter fixing 3000 nos
Sluice valve 180 nos
EMF meter 12 nos
PRV 13 nos                                                         Valve box fixing 1500 Nos </t>
  </si>
  <si>
    <r>
      <rPr>
        <rFont val="Arial"/>
        <color theme="1"/>
        <sz val="10.0"/>
      </rPr>
      <t xml:space="preserve">Bulk water Suppply fm KUIDFC,unauthorized HSC,mter issue
Variation ,,GST yet not approved
</t>
    </r>
    <r>
      <rPr>
        <rFont val="Arial"/>
        <b/>
        <color theme="1"/>
        <sz val="10.0"/>
      </rPr>
      <t>Dishonest JISL Payroll staff</t>
    </r>
  </si>
  <si>
    <t>JISL Pay Roll - 11 nos
Contract Staff-44 nos</t>
  </si>
  <si>
    <t>Pontoon shifting to deep water and
cable and risng main flaoting in lake.
Balance HSC &amp;Meter Fixing -600 nos</t>
  </si>
  <si>
    <t>JISL Pay Roll - 4 nos
Contract Staff-13 nos</t>
  </si>
  <si>
    <t>3 town</t>
  </si>
  <si>
    <t>1.25 cr</t>
  </si>
  <si>
    <t>Details of PIPE Project Billing as on 30.04.2024</t>
  </si>
  <si>
    <t>Total Billing Upto 30.04.2024</t>
  </si>
  <si>
    <t>Material up to 30.04.2024</t>
  </si>
  <si>
    <t>Services up to 30.04.2024</t>
  </si>
  <si>
    <t>O/s As on 30.04.2024</t>
  </si>
  <si>
    <t>Total O/S as on 30.04.2024</t>
  </si>
  <si>
    <t>Inventory 08.09.2023</t>
  </si>
  <si>
    <t>BG O/S as on 31.03.2024</t>
  </si>
  <si>
    <t>Bagalkot 24x7</t>
  </si>
  <si>
    <t xml:space="preserve">PIPE PROJECTS COMPLETION </t>
  </si>
  <si>
    <t>Sr 
No</t>
  </si>
  <si>
    <t>PO Amt 
Cr</t>
  </si>
  <si>
    <t>CAPEX</t>
  </si>
  <si>
    <t>RA 
BILLS Submitted</t>
  </si>
  <si>
    <t>SAP</t>
  </si>
  <si>
    <t>Noraml
O/.s</t>
  </si>
  <si>
    <t>O/S
incl 
SD/EMD
12/02/24</t>
  </si>
  <si>
    <t>BALANCE WORKS</t>
  </si>
  <si>
    <t>EOT Status</t>
  </si>
  <si>
    <t>TARGET
COMPLETION
DATE</t>
  </si>
  <si>
    <t>O &amp; M Status</t>
  </si>
  <si>
    <t>Comment from Purchase</t>
  </si>
  <si>
    <t xml:space="preserve">Pending jobs/ Actions </t>
  </si>
  <si>
    <t>Possible billing in March 24</t>
  </si>
  <si>
    <t>PMD/ SAD
 Wherever penalties are levied, we should represent and get waiver.
Wherever feasible, should submit BG and get back our SD/ EMD amount in March.
Penalty levied entries are pending.
If any Goods are returned and Shifted, accounting to be done.
Thanks. Ajit</t>
  </si>
  <si>
    <t>Rewari</t>
  </si>
  <si>
    <t>12 months of O&amp;M</t>
  </si>
  <si>
    <t>NA</t>
  </si>
  <si>
    <t>Capex Completion
Certificate Received</t>
  </si>
  <si>
    <t>4th Yr 
O&amp;M in Process.
1.0 yrs remaining. completion by 26/2/2025</t>
  </si>
  <si>
    <t>Payment is being received monthly. 
Will collect 10 Lakh by March 2024. 
All payment will be received by June 2024</t>
  </si>
  <si>
    <t>Bawal</t>
  </si>
  <si>
    <t>5 months of  O&amp;M</t>
  </si>
  <si>
    <t>5th Yr 
O&amp;M in Process.
Completion by 01/7/2024</t>
  </si>
  <si>
    <t>Rs 13.36 Lakh receivable from ICICI Bank, (Matter to be taken up with bank. Send legal notice)
12 Lakh by March 2024. 
Balance receivable Rs 35.64 Lakh by August 2024.</t>
  </si>
  <si>
    <t>Jind</t>
  </si>
  <si>
    <t>3.5 years of O&amp;M</t>
  </si>
  <si>
    <t>2nd Yr 
O&amp;M in Process.
Completion by 30/8/2027</t>
  </si>
  <si>
    <t>Normal O/s 0.59 cr.
We will recieve 40 on account of O&amp;M. 
GR CN - 19 Lacs
Security deposits Rs 50 lacs will be received by June 2024. 
&amp; Balance Rs 50 Lakh after completion of O &amp; M.
Rs 3 lacs TDS will be collected in MArch</t>
  </si>
  <si>
    <t>Yamuna
nagar</t>
  </si>
  <si>
    <t>2nd Yr 
O&amp;M in Process.
Completion By 30/8/2027</t>
  </si>
  <si>
    <t xml:space="preserve">Rs 70 Lakh will be received by June and balance 70 Lakh after completion of O &amp; M. </t>
  </si>
  <si>
    <t>Charkhi Dadri</t>
  </si>
  <si>
    <t>4.00 years of O&amp;M</t>
  </si>
  <si>
    <t>Capex Completion
Certificate to be taken</t>
  </si>
  <si>
    <t>1st  Yr 
O&amp;M in Process.
Completion by 
30/3/2028</t>
  </si>
  <si>
    <t xml:space="preserve"> Capex 
Completion Certificate Received.
Receivable 1.5Cr Capex Final Bill in March 24
60 lakh credit note for Material return. 
Fire Claim 3 Cr is expected.
Rs 11 lacs TDS will be collected SD rs 2.94 is receivable.
Rs 1.47 Cr will be received after 6 months of final payment by Sept 24. 
Balance 1.47 Cr will be received after O&amp;M is completed.</t>
  </si>
  <si>
    <t>Explore collection of SD against submission of BG</t>
  </si>
  <si>
    <t>Tohana</t>
  </si>
  <si>
    <t>-</t>
  </si>
  <si>
    <t>Completed</t>
  </si>
  <si>
    <t>NO O&amp;M</t>
  </si>
  <si>
    <t>Completion Certificate will be collected in March.
Fire claim 2.10Cr is expected
Rs 5 lacs TDS will be collected in March.
SD - 3.20 Cr will be collected in Sept 24.</t>
  </si>
  <si>
    <t>Total Haryana</t>
  </si>
  <si>
    <t>Wherever penalties are levied, we should represent and get waiver.
Wherever feasible, should submit BG and get back our SD/ EMD amount in March.
As all the sites are completed and handed over. Most of the sites O&amp;M is also over. Take back all the inventory/ material including scrap.
Thanks. Ajit</t>
  </si>
  <si>
    <t>Completed, Handover Balance</t>
  </si>
  <si>
    <t>31st March 24</t>
  </si>
  <si>
    <t>We are maintaining since last 3 yrs after 3  months trial Run</t>
  </si>
  <si>
    <t>New 500 HSC/meter to be installed .
additional material-water meter 425 nos90 mm ef tapping tee 500 nos
TArget to HAndover by 30th JUne</t>
  </si>
  <si>
    <t>Jabalpur</t>
  </si>
  <si>
    <r>
      <rPr>
        <rFont val="Arial"/>
        <b/>
        <color theme="1"/>
        <sz val="10.0"/>
      </rPr>
      <t xml:space="preserve">SCADA work in final stage,
</t>
    </r>
    <r>
      <rPr>
        <rFont val="Arial"/>
        <color theme="1"/>
        <sz val="10.0"/>
      </rPr>
      <t xml:space="preserve">AMR Meter Water meter Box installation -2300 nos.
HSC /AMR mter installation in progress as per JSCL LIst/Receipts.
</t>
    </r>
    <r>
      <rPr>
        <rFont val="Arial"/>
        <b/>
        <color theme="1"/>
        <sz val="10.0"/>
      </rPr>
      <t xml:space="preserve">Billing Software work in progress.
</t>
    </r>
    <r>
      <rPr>
        <rFont val="Arial"/>
        <color theme="1"/>
        <sz val="10.0"/>
      </rPr>
      <t>500 mtr pipe line work Balance for dept clearance issues</t>
    </r>
  </si>
  <si>
    <t>Applied Upto March 2024</t>
  </si>
  <si>
    <t>5 yrs -yet to start</t>
  </si>
  <si>
    <t xml:space="preserve">Capex Short close -1 DMA cancelled.
Targeted Completion 30st june 24.
</t>
  </si>
  <si>
    <t>Water meter Box 10 lakh
25 lakh Service</t>
  </si>
  <si>
    <t>Total</t>
  </si>
  <si>
    <t>A..2 nos ESR Top slab work in Progress, Vertical Ppes and Finsing Work Balance.
B.2 NOs ESR BOttom Slab work in Progress, Blance work Container wall, top slab, Vertical Pipes &amp; Finishing.
C. 6 Nos  NOS ESR - Vertical pipe installation in Progress, Finishing Balance.
 D. Hydrotesting of ESR- but non avilability of Water for testing from BMC</t>
  </si>
  <si>
    <t xml:space="preserve">31st March- Amrut 1.0 Closing But 2 nos ESR works may Reuire time to June End.
</t>
  </si>
  <si>
    <t>Jalgaon Amrut</t>
  </si>
  <si>
    <t>Railway Crossing and Additional HSC work 1000 nos..
Finishing work of Nityanand &amp; MIDC ESR.
Instlllation &amp;Testing Additional pipeline 1 km
Road resoration1.20km
WTP renovation -40% Balance</t>
  </si>
  <si>
    <t>15th March 24</t>
  </si>
  <si>
    <t xml:space="preserve">Railway Crossing in Progress. 
Additinal HSC in Progress.
</t>
  </si>
  <si>
    <t xml:space="preserve">Pune </t>
  </si>
  <si>
    <t>Capex 31/12/24</t>
  </si>
  <si>
    <t>10 yrs</t>
  </si>
  <si>
    <t>DI pipes, 3rd Lot AMR meters, DI fittings, EMF meters, Valves req for 7 nos Zone commissining</t>
  </si>
  <si>
    <t>Billed 11.5 cr in Q4</t>
  </si>
  <si>
    <t>Gokak MC</t>
  </si>
  <si>
    <t>1 month of O&amp;M</t>
  </si>
  <si>
    <t>31/3/24</t>
  </si>
  <si>
    <t>5th Yr 
O&amp;M in Process.
31/3/2024</t>
  </si>
  <si>
    <t>Project is handed over .Completion Taken
All Final Bills and O &amp; M bills upto 20th Q are submitted. 
SD release of Rs 0.57 Cr   by march End
Final bills RS 1.776 Cr payment by 31 March 2024. 
O&amp;M works &amp; Flood Damage payment of 2.0 Cr shall be paid fm CMC fund
Labour Payments to be cleared from September 2023 to February 2024</t>
  </si>
  <si>
    <t>Billing 1.02 Cr</t>
  </si>
  <si>
    <t>Nipani MC</t>
  </si>
  <si>
    <t>1.0 Years  of O&amp;M</t>
  </si>
  <si>
    <t>31/3/25</t>
  </si>
  <si>
    <t>4th Yr 
O&amp;M in Process.
31/3/2025</t>
  </si>
  <si>
    <t xml:space="preserve">Alum, Chlorine require on Monthly Basic. PO Given. Vendor and Labour Payments are balance. 
Final Bill of 40 lakh in Process
O&amp;M Bill Q 11 to 14  of RS 1.4 Cr- at Bangalore
Bill of 0.3 Cr of O&amp;M works in process
Further Q 15 to 20 Manpower 2.22 Cr 
SD Rs 57 lacs
Vendor and Labour payment balance </t>
  </si>
  <si>
    <t xml:space="preserve">Receivable  Till completion of O&amp;M  Rs 4.30 Cr .
4.30 cr less O/s 2.62 = Bal Billing 1.68 Cr
March Proposed billing Q 15 &amp;16 O&amp;M = 65 lakh
</t>
  </si>
  <si>
    <t>Trial Run &amp; Commissioning- 1 Nos Zones, Due to bulk shortage WIP
HSC - 850 nos
EMF- 15 nos
PRV-23 nos
Valve Chamber 49 Nos, 
Surface Box Fixing 797 nos,
Regularization &amp; Survey of HSC- 8000  nos ( WIP)
Supply &amp;fixing of Chlorinator -15 nos
Replacement of Old Valves at WTP 62 nos WIP</t>
  </si>
  <si>
    <t>Capex  by 15/3/24</t>
  </si>
  <si>
    <t>Enter Into O&amp;M from
1st Jan 24</t>
  </si>
  <si>
    <t xml:space="preserve">1. Need funds of Rs. 26 Lacs for chlorinators. Not accepting L/C as unable to take LC.  
</t>
  </si>
  <si>
    <r>
      <rPr>
        <rFont val="Arial"/>
        <b/>
        <color rgb="FFFF0000"/>
        <sz val="10.0"/>
      </rPr>
      <t xml:space="preserve">1.No Suffiecent Bulk water Supply from CMC for Zone Commssioning.                                                              2. Require Chlorinator 15 nos fm vendor Group Industries
3. Require Water meter 3000 nos
4. Bill Of Rs 7.63 Cr is in process of payment. 
RS 14.32 Cr is with held for Variation praposal approval, measurments recorded.  
Final Bill of Rs 2.5 Cr to be prepared Feb 2024 end.                                                               
5. GST of RS 4.41 Cr is in Process.
EMD/ SD - Rs 10 lacs
6. Vaendor Payments, Since last 4 Months Labour Payments is balance.
</t>
    </r>
    <r>
      <rPr>
        <rFont val="Arial"/>
        <b/>
        <color rgb="FFFF0000"/>
        <sz val="12.0"/>
      </rPr>
      <t>2.5 Cr Penalty Waiver.
Request for extra work and do it. 
Make sure that there will be NO short closing.</t>
    </r>
  </si>
  <si>
    <t>Likely Short closing of 12.83 Cr.</t>
  </si>
  <si>
    <t xml:space="preserve"> 
Pontoon Pump 300 HP- Supply &amp;Installation 2 nos
Pontoon Electric Work 1 nos,
Scada Balance works
Zone commissioning 5 nos- Under Progress</t>
  </si>
  <si>
    <t xml:space="preserve">
1. Floaters 200 mm /160 mm
2. Tug Boat/ Flexible pipe                                                            
3. Final Bill approximately 4 Cr possible after Pontoon work complation.                                                     4. GST bill Rs 1.24 Cr in Process.
5. SD Rs 80 lacs to be collected 
6. Penalty Waiver 
</t>
  </si>
  <si>
    <t>Billing 2.67 cr</t>
  </si>
  <si>
    <t>Project handed over. 
O &amp; M Complete.
Certificate collected.
All Payment received</t>
  </si>
  <si>
    <t xml:space="preserve">
There is difference in figures. Check calculations &amp; update.
Raise Bill - 7.5 lacs approximately</t>
  </si>
  <si>
    <t>Dharwad</t>
  </si>
  <si>
    <t>Project and O &amp; M completed.
Certificate and due Payment Rs 1.25 Cr will be collected.</t>
  </si>
  <si>
    <t xml:space="preserve">   </t>
  </si>
  <si>
    <t>Water projects
Total</t>
  </si>
  <si>
    <t>Bagalkot Project Details</t>
  </si>
  <si>
    <t>Sl No</t>
  </si>
  <si>
    <t>Particulars</t>
  </si>
  <si>
    <t>Unit</t>
  </si>
  <si>
    <t>Amount</t>
  </si>
  <si>
    <t>Rs</t>
  </si>
  <si>
    <t>O&amp;M value</t>
  </si>
  <si>
    <t>Variation Proposal Amount</t>
  </si>
  <si>
    <t>Gross Dept Bill till Date Amt excluding Mobilization advance</t>
  </si>
  <si>
    <t>Dept bill in Progress Amt </t>
  </si>
  <si>
    <t>Awaiting EOT</t>
  </si>
  <si>
    <t>Bill in Process</t>
  </si>
  <si>
    <t>Balance Receivable Amount  till project completion</t>
  </si>
  <si>
    <t>Commissioning</t>
  </si>
  <si>
    <t>as per BOQ</t>
  </si>
  <si>
    <t>EIRL</t>
  </si>
  <si>
    <t>as per actual</t>
  </si>
  <si>
    <t>Workslip</t>
  </si>
  <si>
    <t>commissioning</t>
  </si>
  <si>
    <t>GST difference</t>
  </si>
  <si>
    <t>GST diff</t>
  </si>
  <si>
    <t>Balance Work activity wise with targeted completion date</t>
  </si>
  <si>
    <t>Meter Fixing</t>
  </si>
  <si>
    <t>Days</t>
  </si>
  <si>
    <t>Flushing 
and inter connection</t>
  </si>
  <si>
    <t>Pontoon Erection (after receiving Floaters)</t>
  </si>
  <si>
    <t>Awaiting Floaters</t>
  </si>
  <si>
    <t>SCADA</t>
  </si>
  <si>
    <t>Awaiting SCADA Team at site for final trial run and detailed report will be sent shortly</t>
  </si>
  <si>
    <t>Priority Material required </t>
  </si>
  <si>
    <t>GI Collar 15mm</t>
  </si>
  <si>
    <t>Nos</t>
  </si>
  <si>
    <t>As per IS 779-1994</t>
  </si>
  <si>
    <t>90mm HDPE PN-8 Elbow - Fabricated</t>
  </si>
  <si>
    <t>Water Meter 15mm</t>
  </si>
  <si>
    <t>15mm nominal bore- NP</t>
  </si>
  <si>
    <t>Water Meter protection Box</t>
  </si>
  <si>
    <t>Brass Ball valve with plastic float conforming to relavent ISS</t>
  </si>
  <si>
    <t>Bib cock 15mm</t>
  </si>
  <si>
    <t>Ball Valve 15mm</t>
  </si>
  <si>
    <t>GI Tee 15mm</t>
  </si>
  <si>
    <t>GI Elbow</t>
  </si>
  <si>
    <t>Other Issues</t>
  </si>
  <si>
    <t>Payments for Labours, rented Vehicles from the month of February by Shri Mukambika Builders</t>
  </si>
  <si>
    <t>vendor payments needs to be cleared at the earliest</t>
  </si>
  <si>
    <t>Afroz Navaldar</t>
  </si>
  <si>
    <t>HDPE DIV</t>
  </si>
  <si>
    <t>Client:</t>
  </si>
  <si>
    <t>Commissioner, Jalgaon MC</t>
  </si>
  <si>
    <t>HDPE Div</t>
  </si>
  <si>
    <t>ZJCP DC 13 GST 18%</t>
  </si>
  <si>
    <t>HSN 9954</t>
  </si>
  <si>
    <t>Sap code</t>
  </si>
  <si>
    <t>Bill 1</t>
  </si>
  <si>
    <t>Storage Location</t>
  </si>
  <si>
    <t>MH05</t>
  </si>
  <si>
    <t>S.No</t>
  </si>
  <si>
    <t>TEXT IN BILL</t>
  </si>
  <si>
    <t>HSN</t>
  </si>
  <si>
    <t>Order Type</t>
  </si>
  <si>
    <t>Amt</t>
  </si>
  <si>
    <t>GST 18%</t>
  </si>
  <si>
    <t>Total amt</t>
  </si>
  <si>
    <t>WTP renovation</t>
  </si>
  <si>
    <t>INSTPROJECT</t>
  </si>
  <si>
    <t>ZJCP</t>
  </si>
  <si>
    <t>Bill 2</t>
  </si>
  <si>
    <t>Item</t>
  </si>
  <si>
    <t>Interconnections</t>
  </si>
  <si>
    <t>Bill 3</t>
  </si>
  <si>
    <t>Concrete Roads</t>
  </si>
  <si>
    <t>Bill 4</t>
  </si>
  <si>
    <t>Road crossings</t>
  </si>
  <si>
    <t>Bill 5</t>
  </si>
  <si>
    <t>ESR finishing work</t>
  </si>
  <si>
    <t xml:space="preserve">PIPE PROJECT BALANCE BILLING </t>
  </si>
  <si>
    <t xml:space="preserve">Till date in Q 4= </t>
  </si>
  <si>
    <t>11.30 Cr</t>
  </si>
  <si>
    <t>Type</t>
  </si>
  <si>
    <t xml:space="preserve">Balance </t>
  </si>
  <si>
    <t>Pune</t>
  </si>
  <si>
    <t>Water meter</t>
  </si>
  <si>
    <t>IN transit</t>
  </si>
  <si>
    <t>1..94</t>
  </si>
  <si>
    <t>Service</t>
  </si>
  <si>
    <t>service</t>
  </si>
  <si>
    <t>Sub total pune</t>
  </si>
  <si>
    <t>2 Quarter O&amp;M-15th &amp;16th</t>
  </si>
  <si>
    <t>BGK</t>
  </si>
  <si>
    <t>Material</t>
  </si>
  <si>
    <t>material</t>
  </si>
  <si>
    <t>Jablpur</t>
  </si>
  <si>
    <t>Meter Box</t>
  </si>
  <si>
    <t>Mastek</t>
  </si>
  <si>
    <t>M/c Rental</t>
  </si>
  <si>
    <t>Jalgaon</t>
  </si>
  <si>
    <t>MARCH 24  SALE</t>
  </si>
  <si>
    <t>Pls. find below  herewith Project Sales for Mar-24</t>
  </si>
  <si>
    <t>Payer</t>
  </si>
  <si>
    <t>Payer Name</t>
  </si>
  <si>
    <t>MUNICIPAL COMMISSIONER PMC 24X7 PRO</t>
  </si>
  <si>
    <t>COMMISSIONER, CMC, NIPANI</t>
  </si>
  <si>
    <t>KUWS&amp; DB -BAGALKOT 24X7</t>
  </si>
  <si>
    <t>THE CHIEF OFFICER,TOWN PANCHAYAT,HA</t>
  </si>
  <si>
    <t>THE COMMISSIONER JCMC -AMRUT WSS</t>
  </si>
  <si>
    <t>CEO, JABALPUR SMART CITY LIMITED</t>
  </si>
  <si>
    <t>ITC LIMITED-PSPD-BCM</t>
  </si>
  <si>
    <t>Mastek - 1600 mm Machine rental</t>
  </si>
  <si>
    <t>Ceinsys Tech -Thane</t>
  </si>
  <si>
    <t>TOTAL BILLING DONE</t>
  </si>
  <si>
    <t>Balance Billing</t>
  </si>
  <si>
    <t>Pune Service</t>
  </si>
  <si>
    <t>Balaji traders,Abhor M/C rental</t>
  </si>
  <si>
    <t>Jabalpur servcie</t>
  </si>
  <si>
    <t>TOTAL BILLING  BALANCE</t>
  </si>
  <si>
    <t>GROSS MARCH 24</t>
  </si>
  <si>
    <t>Targeted Completion Date</t>
  </si>
  <si>
    <t>Completed in June 23, Final bill in process</t>
  </si>
  <si>
    <t>PO Value</t>
  </si>
  <si>
    <t>32.89 Cr</t>
  </si>
  <si>
    <t>Gross Bill Till Date</t>
  </si>
  <si>
    <t>30.27 Cr</t>
  </si>
  <si>
    <t>Closing 31.06 Cr</t>
  </si>
  <si>
    <t>Final  Bill in Process 0.79 Cr</t>
  </si>
  <si>
    <t>SAP Billing</t>
  </si>
  <si>
    <t>32.93 cr</t>
  </si>
  <si>
    <t xml:space="preserve">Fire claim </t>
  </si>
  <si>
    <t>2.47 Cr</t>
  </si>
  <si>
    <t>Awaited</t>
  </si>
  <si>
    <t>Project Manager</t>
  </si>
  <si>
    <t>S.K. Pal</t>
  </si>
  <si>
    <t>Balance Days for Completion</t>
  </si>
  <si>
    <t xml:space="preserve">Status as on </t>
  </si>
  <si>
    <t>Sr No</t>
  </si>
  <si>
    <t>Item/Activity</t>
  </si>
  <si>
    <t>Balance Qty
for 
 Completion/
Handover</t>
  </si>
  <si>
    <t>Balance
Days for
Target
 Completion</t>
  </si>
  <si>
    <t>Expected
Days for
Completion</t>
  </si>
  <si>
    <t>Planning For
Completion</t>
  </si>
  <si>
    <t>Resources
Alloted for 
Completion</t>
  </si>
  <si>
    <t>Present 
Out put/Day</t>
  </si>
  <si>
    <t>Required
Output/Day</t>
  </si>
  <si>
    <t>Issue/
Hindrances</t>
  </si>
  <si>
    <t>Resources
Required</t>
  </si>
  <si>
    <t>Balance qty
 as 
on date</t>
  </si>
  <si>
    <t>Receivable
as Per Site
Manager</t>
  </si>
  <si>
    <t>O/S
Normal</t>
  </si>
  <si>
    <t>O/S
SD/EMD</t>
  </si>
  <si>
    <t>BG</t>
  </si>
  <si>
    <t>incl SD/EMD</t>
  </si>
  <si>
    <t>Work Complted in June 23, Final Bill recording in process</t>
  </si>
  <si>
    <t>Completion Certificate to be taken afater Final Bill Recording</t>
  </si>
  <si>
    <t>Baalnce Material</t>
  </si>
  <si>
    <t>Qty</t>
  </si>
  <si>
    <t>STO/PR/PO</t>
  </si>
  <si>
    <t>Vendor</t>
  </si>
  <si>
    <t>Status</t>
  </si>
  <si>
    <t>Ch Dadri</t>
  </si>
  <si>
    <t>28.47 Cr</t>
  </si>
  <si>
    <t>27.69 Cr</t>
  </si>
  <si>
    <t>0.78 Cr</t>
  </si>
  <si>
    <t>21.62 Cr</t>
  </si>
  <si>
    <t xml:space="preserve">Closing </t>
  </si>
  <si>
    <t>27. 03 Cr</t>
  </si>
  <si>
    <t>30.97 Cr</t>
  </si>
  <si>
    <t>Fire Claim received</t>
  </si>
  <si>
    <t>0.48 Cr</t>
  </si>
  <si>
    <t>Fire Claim</t>
  </si>
  <si>
    <t>3.11 Cr</t>
  </si>
  <si>
    <t>Completed in March 2023 , Final Bill Balance , Ist Year O&amp;M in process</t>
  </si>
  <si>
    <t>Material Requirement</t>
  </si>
  <si>
    <t>84.58 Cr</t>
  </si>
  <si>
    <t>Short close 47  Cr</t>
  </si>
  <si>
    <t>Balance Billing  2.0 Cr</t>
  </si>
  <si>
    <t>Nitin. A. Chaudhari</t>
  </si>
  <si>
    <t>ESR Zone 1- 20 lakh Lit Cap .- Balance Work -   , top slab work in progress,  DI PIpe Assembly ,finishing, Hydro testing</t>
  </si>
  <si>
    <t>Top slab centring in process</t>
  </si>
  <si>
    <t>Contractor-
Beton Kraft</t>
  </si>
  <si>
    <t>Water for 
testing</t>
  </si>
  <si>
    <t>Additional manpower to be enggaed by existing contr</t>
  </si>
  <si>
    <t>ESR Zone 2 Cap 15.40 Lakh lit -- Balance Work -  , top slab casting balance,  DI PIpe Assembly finishing, Hydro testing</t>
  </si>
  <si>
    <t>Top slab casting to be done</t>
  </si>
  <si>
    <t>Contractor -Ideacrete</t>
  </si>
  <si>
    <t>zone 3-Cp 11.20 lakh lit-  Balance Work -finishing , pipe assebly, Hydro testing</t>
  </si>
  <si>
    <t>DI pipe Supply started</t>
  </si>
  <si>
    <t>zone 4-Cap 8.75 Lakh Lit- Balance Work -finishing , pipe assebly, Hydro testing</t>
  </si>
  <si>
    <t>ESR zone 5- Cap 5.15 lakh Lit -Balance Work -finishing , pipe assebly, Hydro testing</t>
  </si>
  <si>
    <t>ESR zone 6- CAp 11.85 Lakh Lit-Balance Work -finishing , pipe assebly, Hydro testing</t>
  </si>
  <si>
    <t>Additional manpower to be engaed by existing contr</t>
  </si>
  <si>
    <t>ESR zone 7-Cap 11.05 Lakh Lit- Balance Work- Bottom slab in process, container  wall, top slab, finishing, Pipe Assembly, Hydro testing</t>
  </si>
  <si>
    <t>increasing contr team</t>
  </si>
  <si>
    <t>ESR Zone 8- cancelled- due to Encrachment
on ESR place</t>
  </si>
  <si>
    <t>N.A.</t>
  </si>
  <si>
    <t>ESR zone 9-Cap 11.10 lakh lit- Balance Work- , finishing, Pipe Assembly, Hydro testing</t>
  </si>
  <si>
    <t>ESR zone 10-Cap  15 lakh lit - Balance Work-  Bottom slab in process, contianer wall, top slab, finishing, Testing</t>
  </si>
  <si>
    <t>bottom slab work in progress</t>
  </si>
  <si>
    <t>ESR zone 11-Cap 5.95 lakh lit- Balance Work -finishing , pipe assebly, Hydro testing</t>
  </si>
  <si>
    <t>DI Double flange PIpes for INlt &amp; Outlet pipes of ESR</t>
  </si>
  <si>
    <t>Upadhay valve-
 PO amt 1.35 Cr +GST</t>
  </si>
  <si>
    <t>duck foot bend and some pipes balance</t>
  </si>
  <si>
    <t>As per Purchase vendor will send in 2 days</t>
  </si>
  <si>
    <t>184 Cr</t>
  </si>
  <si>
    <t xml:space="preserve">Revised </t>
  </si>
  <si>
    <t>203.73 Cr</t>
  </si>
  <si>
    <t>194.59 Cr</t>
  </si>
  <si>
    <t>200 Cr</t>
  </si>
  <si>
    <t>Pankaj Barhate</t>
  </si>
  <si>
    <t>HDPE Pipeline-Additional Scope</t>
  </si>
  <si>
    <t>KM</t>
  </si>
  <si>
    <t>House Service Connection ( Additional)</t>
  </si>
  <si>
    <t>Tapping Tee</t>
  </si>
  <si>
    <t>Hydrotest -Additional scope pipeline</t>
  </si>
  <si>
    <t xml:space="preserve"> ESR Of Nityanand CAP 1.5 ML </t>
  </si>
  <si>
    <t xml:space="preserve"> ESR Of MIDC CAP 2.5 ML </t>
  </si>
  <si>
    <t>Renovation to existing filtration Plant</t>
  </si>
  <si>
    <t>Filter media decision pending</t>
  </si>
  <si>
    <t>Railway Crossing</t>
  </si>
  <si>
    <t>MS pipe Required</t>
  </si>
  <si>
    <t>Road restoration-MPM  for road</t>
  </si>
  <si>
    <t>Depend On Pipeline work</t>
  </si>
  <si>
    <t>Road restoration -Carpet &amp; Seal coat for road</t>
  </si>
  <si>
    <t>Road restoration-Concrete Road</t>
  </si>
  <si>
    <t>HSC Tapping Tee 110 mm x 20 mm</t>
  </si>
  <si>
    <t>nos</t>
  </si>
  <si>
    <t xml:space="preserve"> GF</t>
  </si>
  <si>
    <t>Material ready</t>
  </si>
  <si>
    <t>M.S. Pipe 1200  mm for railway crossing</t>
  </si>
  <si>
    <t>mtr</t>
  </si>
  <si>
    <t>Ashwamedh Engg</t>
  </si>
  <si>
    <t>QAP approval given</t>
  </si>
  <si>
    <t>M.S. Pipe 813  mm for Railway crossing</t>
  </si>
  <si>
    <t>Instllation Agency for HDD to be finalized</t>
  </si>
  <si>
    <t>2 nos Qtn &amp; BOQ given to Purchase for Finalization</t>
  </si>
  <si>
    <t>16/12/23</t>
  </si>
  <si>
    <t>Received Upto date</t>
  </si>
  <si>
    <t>Withhold against BOQ</t>
  </si>
  <si>
    <t>Submitted in the 28th RA Bill, It will be released in the 28th RA Bill LOC</t>
  </si>
  <si>
    <t>Withhold against Varaition</t>
  </si>
  <si>
    <t>Awaiting for the approval of the varaition by KUWSDB</t>
  </si>
  <si>
    <t>Withhold against EIRL</t>
  </si>
  <si>
    <t>Withhold against GST</t>
  </si>
  <si>
    <t>We have submitted te GST, but the format has been revised by the newly appointed CA of KUWSDB, Calculation as per new format WIP</t>
  </si>
  <si>
    <t>Withhold against Commisioning of works</t>
  </si>
  <si>
    <t>To be released after the submission of the final RA Bill</t>
  </si>
  <si>
    <t>Withhold against Unauthorizeed HSCs</t>
  </si>
  <si>
    <t>Survey of the HSCs WIP,</t>
  </si>
  <si>
    <t>Recovery due to already piad PA</t>
  </si>
  <si>
    <t>Recovery fo the Already paid PA by the client</t>
  </si>
  <si>
    <t>already ppaid Price adjsut</t>
  </si>
  <si>
    <t>Recovery due to double payments</t>
  </si>
  <si>
    <t>Due to the double payments by the client, this amount will be recovered</t>
  </si>
  <si>
    <t>recovery double pmnt</t>
  </si>
  <si>
    <t>Recovery due to 3rd EOT LD</t>
  </si>
  <si>
    <t>3rd EOT LD</t>
  </si>
  <si>
    <t>Balance receivables</t>
  </si>
  <si>
    <t>52 cr</t>
  </si>
  <si>
    <t>35.85 cr</t>
  </si>
  <si>
    <t>Balance Receivable  Amt 13 cr  16/12/23</t>
  </si>
  <si>
    <t>37.83 cr</t>
  </si>
  <si>
    <t>Purushotham Vijapur</t>
  </si>
  <si>
    <t>Risining Main line- Valve Chambers</t>
  </si>
  <si>
    <t>Linking work -200 mm DI to 200 mm MS</t>
  </si>
  <si>
    <t>6 nos Zone Commisining- Pipe line work</t>
  </si>
  <si>
    <t>Mtr</t>
  </si>
  <si>
    <t>Shri Mukambika Builders Payment needs to be done</t>
  </si>
  <si>
    <t>6 nos Zone Commisining- Valve Chambers</t>
  </si>
  <si>
    <t>6 nos Zone Commisining- Meter Fixing</t>
  </si>
  <si>
    <t>6 nos Zone Commisining- Meter refixing/HSC rectification</t>
  </si>
  <si>
    <t>SCADA Work</t>
  </si>
  <si>
    <t>JOB</t>
  </si>
  <si>
    <t>Sai Applied technologies personnel should come and finish the balance works after Pontoon Installation</t>
  </si>
  <si>
    <t>Pontoon</t>
  </si>
  <si>
    <t>NOs</t>
  </si>
  <si>
    <t>Procurement done erection pending due to 300 HP pumps</t>
  </si>
  <si>
    <t>Pontoon Pump Erection - 300 HP</t>
  </si>
  <si>
    <t>Procurement pending</t>
  </si>
  <si>
    <t>Electric Work for Pontoon Pump</t>
  </si>
  <si>
    <t>Transformer, and panels erected. connection from Panels to Pontoon pending. Will be done after pontoon erection.</t>
  </si>
  <si>
    <t>LC payment</t>
  </si>
  <si>
    <t>Pontoon Pumps-300 HP</t>
  </si>
  <si>
    <t>AQUA Pump</t>
  </si>
  <si>
    <t>Flaoter</t>
  </si>
  <si>
    <t>Pipes Supplied</t>
  </si>
  <si>
    <t>MS Bend 45 Deg 300 mm</t>
  </si>
  <si>
    <t>Supplied</t>
  </si>
  <si>
    <t>Panel supplied</t>
  </si>
  <si>
    <t>Contractors</t>
  </si>
  <si>
    <t>Man power</t>
  </si>
  <si>
    <t>Shri Mukambika Builders</t>
  </si>
  <si>
    <t>Pipeline, Road Restoration, Valve chambers, Thrust Blocks, HSCs, Meterfixing, Refiiting of HSCs , Rented Vehicles like Excavator, Tractor and tankers, TATA Ace</t>
  </si>
  <si>
    <t>Pipeline, Road Restoration, HSCs, Meterfixing</t>
  </si>
  <si>
    <t>Ravi Rajput</t>
  </si>
  <si>
    <t>Meterfixing and Refitting</t>
  </si>
  <si>
    <t>Balance amount pending from Department</t>
  </si>
  <si>
    <t>Reasons</t>
  </si>
  <si>
    <t>RA Bill-20</t>
  </si>
  <si>
    <t>Awaiting EOT-4</t>
  </si>
  <si>
    <t>Awaiting Variation proposal approval from SLTC, SHPSC authority</t>
  </si>
  <si>
    <t>GST reimbursement</t>
  </si>
  <si>
    <t>New Guideline given bu Watr Board</t>
  </si>
  <si>
    <t>pump</t>
  </si>
  <si>
    <t>Works</t>
  </si>
  <si>
    <t>Engineer 
Incharge</t>
  </si>
  <si>
    <t>Supervisiors</t>
  </si>
  <si>
    <t>Balance Qty</t>
  </si>
  <si>
    <t>Requirement from HO</t>
  </si>
  <si>
    <t>Requirement from Client</t>
  </si>
  <si>
    <t>W1</t>
  </si>
  <si>
    <t>W2</t>
  </si>
  <si>
    <t>W3</t>
  </si>
  <si>
    <t>W4</t>
  </si>
  <si>
    <t>Zone 7</t>
  </si>
  <si>
    <t>Pipe Laying &amp; Interlinkings</t>
  </si>
  <si>
    <t>Basavraj G</t>
  </si>
  <si>
    <t>Shashikant D</t>
  </si>
  <si>
    <t>Mtrs</t>
  </si>
  <si>
    <t>commisioning of the zones can be done only after bulk water supply</t>
  </si>
  <si>
    <t>Bulk water supply</t>
  </si>
  <si>
    <t>HSCs</t>
  </si>
  <si>
    <t>Water Trial</t>
  </si>
  <si>
    <t>Job</t>
  </si>
  <si>
    <t>Zone 14</t>
  </si>
  <si>
    <t>Ram T</t>
  </si>
  <si>
    <t>Prasad J
Ashok</t>
  </si>
  <si>
    <t>Completed and commisioned, Consumer Billing is also started</t>
  </si>
  <si>
    <t>Valve Fixing</t>
  </si>
  <si>
    <t>Zone 19</t>
  </si>
  <si>
    <t>Javeed
Shashikant
Raghvendra</t>
  </si>
  <si>
    <t>Trial Run in progress</t>
  </si>
  <si>
    <t>Labour Payments through Suprada Industries</t>
  </si>
  <si>
    <t>HSc Refitting</t>
  </si>
  <si>
    <t>Zone 11</t>
  </si>
  <si>
    <t>Vishal M
Mohmad
Chetan</t>
  </si>
  <si>
    <t>Zone 21</t>
  </si>
  <si>
    <t>Santosh Pawar</t>
  </si>
  <si>
    <t>Javeed
Abhi
Prakash</t>
  </si>
  <si>
    <t>HSc refitting</t>
  </si>
  <si>
    <t>Zone 20</t>
  </si>
  <si>
    <t xml:space="preserve">Javeed
Abhi Shashikant
</t>
  </si>
  <si>
    <t>Zone 10</t>
  </si>
  <si>
    <t>Vinayak
Arun
Parshuram
Sanju Rathod</t>
  </si>
  <si>
    <t>Trial Run WIP</t>
  </si>
  <si>
    <t>JM OHT</t>
  </si>
  <si>
    <t>CI Pipe Leakage Rectification</t>
  </si>
  <si>
    <t>Javeed
Abhi</t>
  </si>
  <si>
    <t>All works are completed and water supply started from New OHT</t>
  </si>
  <si>
    <t>For Finishing works, Payments from Suprada industries</t>
  </si>
  <si>
    <t>Hydrotesting</t>
  </si>
  <si>
    <t>Arresting Leakages</t>
  </si>
  <si>
    <t>Fixing of MS Stairs, Gates</t>
  </si>
  <si>
    <t xml:space="preserve">Bed Concreting &amp; Finishing </t>
  </si>
  <si>
    <t>Providing Fencing</t>
  </si>
  <si>
    <t>EMF Fixing</t>
  </si>
  <si>
    <t>Completed Zones(2,3,4,5,9,16,18,22)</t>
  </si>
  <si>
    <t>Balance Valves to be fixed after the completion of all works</t>
  </si>
  <si>
    <t>Under completion Zones(7,10,11,14,19,20,21)</t>
  </si>
  <si>
    <t>PRV Fixing</t>
  </si>
  <si>
    <t>WIP</t>
  </si>
  <si>
    <t>PMP Fixing</t>
  </si>
  <si>
    <t>Valve chambers</t>
  </si>
  <si>
    <t>Survey of HSC</t>
  </si>
  <si>
    <t>Rakesh Devar</t>
  </si>
  <si>
    <t>Abu Bakar</t>
  </si>
  <si>
    <t>Surface Box</t>
  </si>
  <si>
    <t xml:space="preserve">Labour Payments </t>
  </si>
  <si>
    <t>Chlorine Room</t>
  </si>
  <si>
    <t>Civil Work</t>
  </si>
  <si>
    <t>Finishing Works</t>
  </si>
  <si>
    <t>Electrical Works</t>
  </si>
  <si>
    <t>Chlorinators</t>
  </si>
  <si>
    <t>Supply</t>
  </si>
  <si>
    <t>Supply pending from HO</t>
  </si>
  <si>
    <t>Installation</t>
  </si>
  <si>
    <t>Level Indicator</t>
  </si>
  <si>
    <t>Site Clearence pending</t>
  </si>
  <si>
    <t>Valve Accutators @ inlet</t>
  </si>
  <si>
    <t>WTP SV</t>
  </si>
  <si>
    <t>Vendor finalization</t>
  </si>
  <si>
    <t>13/12/23</t>
  </si>
  <si>
    <t>Amount we get after Bill cleared from Department</t>
  </si>
  <si>
    <t>Pipeline (Earth work, Pipe laying and jointing, Hydrotesting, Damage repairs, Parallel Lines, Rising main)</t>
  </si>
  <si>
    <t>Bill under preperation</t>
  </si>
  <si>
    <t>Valves supply and installation</t>
  </si>
  <si>
    <t>Going change as per KUWS&amp;DB AE</t>
  </si>
  <si>
    <t>Chlorine room</t>
  </si>
  <si>
    <t>CI Valve box and Valve chambers</t>
  </si>
  <si>
    <t>Commissioninig</t>
  </si>
  <si>
    <t>Bill Under Scrutiny</t>
  </si>
  <si>
    <t>Road restoration(Pipeline and at WTP)</t>
  </si>
  <si>
    <t>OHT</t>
  </si>
  <si>
    <r>
      <rPr>
        <rFont val="Calibri, Arial"/>
        <color rgb="FF000000"/>
        <sz val="11.0"/>
      </rPr>
      <t xml:space="preserve">Pumping machineries and Transformer </t>
    </r>
    <r>
      <rPr>
        <rFont val="Calibri"/>
        <color rgb="FFFF0000"/>
        <sz val="11.0"/>
      </rPr>
      <t>(Finalised after Rakesh clarifies qty and specs with AE, Bagalkot)</t>
    </r>
  </si>
  <si>
    <t>Balance amount from pending work</t>
  </si>
  <si>
    <t>Procurement under progress</t>
  </si>
  <si>
    <t>Commssioning amount we get after Bill cleared from Department</t>
  </si>
  <si>
    <t>300HP Pump</t>
  </si>
  <si>
    <r>
      <rPr>
        <rFont val="Calibri, Arial"/>
        <color rgb="FF000000"/>
        <sz val="11.0"/>
      </rPr>
      <t xml:space="preserve">Pumping machineries and Transformer </t>
    </r>
    <r>
      <rPr>
        <rFont val="Calibri"/>
        <color rgb="FFFF0000"/>
        <sz val="11.0"/>
      </rPr>
      <t>(Finalised after Rakesh clarifies qty and specs with AE, Bagalkot)</t>
    </r>
  </si>
  <si>
    <t>Amount we get after Variation proposal approval (EIRL)</t>
  </si>
  <si>
    <t>Pumps(15HP, 100HP and 10HP) and 355mm HDPE Pipes</t>
  </si>
  <si>
    <t>Transformer</t>
  </si>
  <si>
    <t>300mm DI Pipes, Sluice Valves and PCV</t>
  </si>
  <si>
    <t>MDPE Pipes</t>
  </si>
  <si>
    <t>Amount we get after Variation proposal approval (Work slip)</t>
  </si>
  <si>
    <t>Comm</t>
  </si>
  <si>
    <t>Worl slip</t>
  </si>
  <si>
    <r>
      <rPr>
        <rFont val="Calibri, Arial"/>
        <color rgb="FF000000"/>
        <sz val="11.0"/>
      </rPr>
      <t xml:space="preserve">Pumping machineries and Transformer </t>
    </r>
    <r>
      <rPr>
        <rFont val="Calibri"/>
        <color rgb="FFFF0000"/>
        <sz val="11.0"/>
      </rPr>
      <t>(Finalised after Rakesh clarifies qty and specs with AE, Bagalkot)</t>
    </r>
  </si>
  <si>
    <t>22.82 Cr</t>
  </si>
  <si>
    <t>O&amp;M 2.65 cr</t>
  </si>
  <si>
    <t>14.18 Cr</t>
  </si>
  <si>
    <t>Capex expected to Short close Rs 15 cr</t>
  </si>
  <si>
    <t>14.88 Cr</t>
  </si>
  <si>
    <t>Ajay Paliwal</t>
  </si>
  <si>
    <t>Pipe Laying-Ahinsha chowk 90 mm Road Cross</t>
  </si>
  <si>
    <t>1 nos</t>
  </si>
  <si>
    <t>After site clearance will completed.</t>
  </si>
  <si>
    <t>Site is still not clear</t>
  </si>
  <si>
    <t xml:space="preserve">Pipe Laying-Ranital to Petrol pump-200 mm </t>
  </si>
  <si>
    <t>125 Mtr</t>
  </si>
  <si>
    <t>Site is not clear due to flyover work goning</t>
  </si>
  <si>
    <t>Pipe Laying-Karmachand Chouk- CC Road Cross- 90 mm</t>
  </si>
  <si>
    <t>20 mtr</t>
  </si>
  <si>
    <t>Site is still not clear due to deance Market area.</t>
  </si>
  <si>
    <t>Pipe Laying-Karmachand Chouk- 90 mm</t>
  </si>
  <si>
    <t>30  mtr</t>
  </si>
  <si>
    <t>Pipe Laying-Ranital Road- 90 mm</t>
  </si>
  <si>
    <t>140 mtr</t>
  </si>
  <si>
    <t>Pipe Laying- Pragaya colony near Navin Vidya bhavan.-CC road-180 mm</t>
  </si>
  <si>
    <t>62 mtr</t>
  </si>
  <si>
    <t>Pepoles are not allowing to break new double CC road.</t>
  </si>
  <si>
    <t>Pipe Laying- Pragaya colony near Navin Vidya bhavan.-CC road-90 mm</t>
  </si>
  <si>
    <t>Pipe Laying- Pragaya colony near Navin Vidya bhavan.-CC road-110 mm</t>
  </si>
  <si>
    <t>113 Mtr</t>
  </si>
  <si>
    <t>Pipe Laying- In front of Brand factory, Shastri bridge- 200 mm- HDD work</t>
  </si>
  <si>
    <t>88 mtr</t>
  </si>
  <si>
    <t xml:space="preserve">No site clearance from client. Electrical cables </t>
  </si>
  <si>
    <t>Sarching HDD M/c in Jabalpur.</t>
  </si>
  <si>
    <t>Pipe laying- In front of Bhawartal Garden near Church -110 mm</t>
  </si>
  <si>
    <t>87 mtr</t>
  </si>
  <si>
    <t>Both side paver block</t>
  </si>
  <si>
    <t>Pipe laying- Jabalpur hospital Road gali- 110 mm- Total CC</t>
  </si>
  <si>
    <t>99 mtr</t>
  </si>
  <si>
    <t>Resident wants to connect with exising line.</t>
  </si>
  <si>
    <t>Junction Connection-Ranital chowk-200 /90 mm</t>
  </si>
  <si>
    <t xml:space="preserve"> 5 mtr</t>
  </si>
  <si>
    <t>completed.</t>
  </si>
  <si>
    <t>Junction Connection-Karamchand chowk-200 mm</t>
  </si>
  <si>
    <t>25 mtr</t>
  </si>
  <si>
    <t>Junction Connection-Sai Mandir gali, Model road-110 mm</t>
  </si>
  <si>
    <t>3 mtr</t>
  </si>
  <si>
    <t>No site clearance due to drain, boundary valve and shops.</t>
  </si>
  <si>
    <t>Junction Connection-Jabalpur hospital Road gali-110 mm</t>
  </si>
  <si>
    <t>2 mtr</t>
  </si>
  <si>
    <t>Junction Connection-Nagar Nigam market, Naudra bridge- 90 mm</t>
  </si>
  <si>
    <t>3mtr</t>
  </si>
  <si>
    <t>Hydraulic Valve Erection- 600 mm Inlet Hydraulic valve Chanchala bai OHT</t>
  </si>
  <si>
    <t>Visit of Talis hydraulic valve servies person.</t>
  </si>
  <si>
    <t>Isolation Valve -200 m Beside Shastri Bridge</t>
  </si>
  <si>
    <t>Hydraulic valve-Inlet/Outlet Hydraulic valve Bhawartal OHT-400 mm &amp; 600 mm</t>
  </si>
  <si>
    <t>2 nos</t>
  </si>
  <si>
    <t>Erection completed and commissioning balance.</t>
  </si>
  <si>
    <t>Automation- Chanchala Bai OHT- ULT, EMFT, PLC Panel, Try laying, Cable laying and Earthing work completed.</t>
  </si>
  <si>
    <t>Erection completed.</t>
  </si>
  <si>
    <t>Automation- RTU, PT and Solar panel erection balance.</t>
  </si>
  <si>
    <t xml:space="preserve">HSC- </t>
  </si>
  <si>
    <t>469 nos</t>
  </si>
  <si>
    <t>In progress</t>
  </si>
  <si>
    <t>AMR Meter with box</t>
  </si>
  <si>
    <t>2110 Nos</t>
  </si>
  <si>
    <t>Awiting Meter box cover.</t>
  </si>
  <si>
    <t>Meter Box from AIVA pending from HO.</t>
  </si>
  <si>
    <t>Chanber Work-OHT side and  DMA Hydraulic valve.</t>
  </si>
  <si>
    <t>16 nos</t>
  </si>
  <si>
    <t>Water Meter Box</t>
  </si>
  <si>
    <t>AIVA Engg,Pune</t>
  </si>
  <si>
    <t xml:space="preserve">Project </t>
  </si>
  <si>
    <t>38.68Cr</t>
  </si>
  <si>
    <t>36.55 Cr</t>
  </si>
  <si>
    <t>38.93 Cr</t>
  </si>
  <si>
    <t>A B Paliwal</t>
  </si>
  <si>
    <t>Out of 6 Zone in 5 nos Zone, somepart is having Low Pressure and Water not reaching problems</t>
  </si>
  <si>
    <t>Idetified part valve Managemeent, Blockage removal, leakage reapir work is in process</t>
  </si>
  <si>
    <t>2 supervisors, 
10 labours</t>
  </si>
  <si>
    <t>Open connection wthout tap, Localized pumping and intermittant supply is creating low pressure problems</t>
  </si>
  <si>
    <t>One Welder</t>
  </si>
  <si>
    <t>New HSC</t>
  </si>
  <si>
    <t>Balaghat receivable</t>
  </si>
  <si>
    <t>PIPE &amp; HSC BILLING AMOUNT</t>
  </si>
  <si>
    <t>DAMAGE PIPE REPAIR WORK BILLING</t>
  </si>
  <si>
    <t>5% SD AMOUNT PENDING WITH MUNICIPAL</t>
  </si>
  <si>
    <t>HOLD AMOUNT FOR ROAD RESTROTION</t>
  </si>
  <si>
    <t>10% AMOUNT E.E INSPECTION</t>
  </si>
  <si>
    <t>3% SD AMOUNT  R A BILL NO 3 DT 20/12/2017</t>
  </si>
  <si>
    <t>TOTAL AMOUNT</t>
  </si>
  <si>
    <t>Balance work status sheet</t>
  </si>
  <si>
    <t>SR. NO.</t>
  </si>
  <si>
    <t>DESCRIPTIONS</t>
  </si>
  <si>
    <t>LOCTIONS</t>
  </si>
  <si>
    <t>REMARKS</t>
  </si>
  <si>
    <t>Length</t>
  </si>
  <si>
    <t>Dia</t>
  </si>
  <si>
    <t>Time Period</t>
  </si>
  <si>
    <t>CC</t>
  </si>
  <si>
    <r>
      <rPr>
        <rFont val="Calibri, Arial"/>
        <color rgb="FF000000"/>
        <sz val="11.0"/>
      </rPr>
      <t>Pipe line laying</t>
    </r>
    <r>
      <rPr>
        <rFont val="Calibri"/>
        <b/>
        <color theme="1"/>
        <sz val="11.0"/>
      </rPr>
      <t xml:space="preserve"> </t>
    </r>
    <r>
      <rPr>
        <rFont val="Calibri"/>
        <color theme="1"/>
        <sz val="11.0"/>
      </rPr>
      <t>(250,200,180,110mm)</t>
    </r>
  </si>
  <si>
    <t>Yatayat chowk police Thana side.</t>
  </si>
  <si>
    <t>No site clearance from client. Paver block issue, cables and inlet line of Chanchlabai OHT.</t>
  </si>
  <si>
    <t>47 Mtr.</t>
  </si>
  <si>
    <t>250mm</t>
  </si>
  <si>
    <t>2 Days</t>
  </si>
  <si>
    <t>Ahinsha chowk</t>
  </si>
  <si>
    <t>Site clear but main market.</t>
  </si>
  <si>
    <t>60 Mtr.</t>
  </si>
  <si>
    <t>180mm</t>
  </si>
  <si>
    <t>1 Day</t>
  </si>
  <si>
    <t>8 Mtr. CC</t>
  </si>
  <si>
    <t>Ahinsha chowk to Nala Jamadar road</t>
  </si>
  <si>
    <t>CC, boundary wall issue and drain crossing</t>
  </si>
  <si>
    <t>88mtr.</t>
  </si>
  <si>
    <t>110mm</t>
  </si>
  <si>
    <t>40 mtr CC</t>
  </si>
  <si>
    <t>No layout from department due market area.</t>
  </si>
  <si>
    <t>50 mtr.</t>
  </si>
  <si>
    <t>90mm</t>
  </si>
  <si>
    <t>2 Day</t>
  </si>
  <si>
    <t>Road Crossing pending</t>
  </si>
  <si>
    <t>Ranital to Petrol pump</t>
  </si>
  <si>
    <t>No site clearance due to flyover work going on.( drain and boundary wall issue)</t>
  </si>
  <si>
    <t>150 MTR.</t>
  </si>
  <si>
    <t>200 mm</t>
  </si>
  <si>
    <t>4 Days</t>
  </si>
  <si>
    <t>Road crossing completed</t>
  </si>
  <si>
    <t>Balance work of 125M.</t>
  </si>
  <si>
    <t>Russell chowk to Marble hospital fencing</t>
  </si>
  <si>
    <t>Drain and cable hindrances, main market.</t>
  </si>
  <si>
    <t>102mtr</t>
  </si>
  <si>
    <t>45mtr, drain crossing 6mtr.</t>
  </si>
  <si>
    <t>Karmchand chowk</t>
  </si>
  <si>
    <t>114mtr.</t>
  </si>
  <si>
    <t>20 mtr CC, road crossing</t>
  </si>
  <si>
    <t>Pending</t>
  </si>
  <si>
    <t>30mtr.</t>
  </si>
  <si>
    <t>Jaynti complex, civic centre</t>
  </si>
  <si>
    <t>Drain crossing.</t>
  </si>
  <si>
    <t>4 mtr.</t>
  </si>
  <si>
    <t>140mm</t>
  </si>
  <si>
    <t>Ranital road</t>
  </si>
  <si>
    <t>No site clearance due to drain &amp; boundary wall issue.</t>
  </si>
  <si>
    <t>140 mtr.</t>
  </si>
  <si>
    <t>Madan Mahal Thana to Mayur hotel road</t>
  </si>
  <si>
    <t>No site clearance due to flyover work going on.</t>
  </si>
  <si>
    <t>100mtr.</t>
  </si>
  <si>
    <t>Madan Mahal Thana to NMT</t>
  </si>
  <si>
    <t>Kotak Mahindra bank chowk</t>
  </si>
  <si>
    <t>No site clearance due to drain crossing,Transformer &amp; CSS issue..</t>
  </si>
  <si>
    <t>8mtr.</t>
  </si>
  <si>
    <t>280mm</t>
  </si>
  <si>
    <t>Pragaya colony near Navin Vidya bhavan.</t>
  </si>
  <si>
    <t>Double CC new road issue</t>
  </si>
  <si>
    <t>62mtr.</t>
  </si>
  <si>
    <t>3 Days</t>
  </si>
  <si>
    <t>Total CC</t>
  </si>
  <si>
    <t>Pragaya colony lane  near Navin Vidya bhavan.</t>
  </si>
  <si>
    <t>CC issue</t>
  </si>
  <si>
    <t>113mtr</t>
  </si>
  <si>
    <t>MLB chowk to Hot chips</t>
  </si>
  <si>
    <t>Pipe line to be laid or not finalized by JSCL.</t>
  </si>
  <si>
    <t>300mtr</t>
  </si>
  <si>
    <t>7 Days</t>
  </si>
  <si>
    <t>Shastri bridge to old bus stand</t>
  </si>
  <si>
    <t>HDD work</t>
  </si>
  <si>
    <t>BSNL office to Yatayat chowk</t>
  </si>
  <si>
    <t>Due to BSNL cables network</t>
  </si>
  <si>
    <t>43 mtr CC</t>
  </si>
  <si>
    <t>In front of Brand factory, Shastri bridge</t>
  </si>
  <si>
    <t>200mm</t>
  </si>
  <si>
    <t>In front of Bhawartal Garden near Church</t>
  </si>
  <si>
    <t>87mtr.</t>
  </si>
  <si>
    <t>6 mtr. CC</t>
  </si>
  <si>
    <t>Jabalpur hospital Road gali</t>
  </si>
  <si>
    <t>Beside Shastri Bridge gali</t>
  </si>
  <si>
    <t>Paver block and drain crossing</t>
  </si>
  <si>
    <t>180mtr</t>
  </si>
  <si>
    <t>30 mtr CC</t>
  </si>
  <si>
    <t>Jabalpur hospital opp. Road</t>
  </si>
  <si>
    <t>Hurdle due to Private property.</t>
  </si>
  <si>
    <t>150mtr.</t>
  </si>
  <si>
    <t>Junction work</t>
  </si>
  <si>
    <t>Madan Mahal Thana</t>
  </si>
  <si>
    <t>25mtr.</t>
  </si>
  <si>
    <t>Bombay hospital chowk</t>
  </si>
  <si>
    <t>CSS Panel installed by contractor</t>
  </si>
  <si>
    <t>5mtr.</t>
  </si>
  <si>
    <t>280/160mm</t>
  </si>
  <si>
    <t>Drain &amp; Cable.</t>
  </si>
  <si>
    <t>15mtr.</t>
  </si>
  <si>
    <t>280/140mm</t>
  </si>
  <si>
    <t>2 days</t>
  </si>
  <si>
    <t>Ranital chowk</t>
  </si>
  <si>
    <t>Flyover work going on.</t>
  </si>
  <si>
    <t>200/90mm</t>
  </si>
  <si>
    <t>Electric transformer and cables</t>
  </si>
  <si>
    <t>25 mtr.</t>
  </si>
  <si>
    <t>Sai Mandir gali, Model road</t>
  </si>
  <si>
    <t>Resident wants to connect with existing pipe line</t>
  </si>
  <si>
    <t>2mtr</t>
  </si>
  <si>
    <t>Nagar Nigam market, Naudra bridge</t>
  </si>
  <si>
    <t>3 mtr.</t>
  </si>
  <si>
    <t>Hydraulic/Isolation valve erection work</t>
  </si>
  <si>
    <t>NMT, Dr. Lele line(225mm line)</t>
  </si>
  <si>
    <t>NMT, Amrish Misrha line 180mm line</t>
  </si>
  <si>
    <t>150mm</t>
  </si>
  <si>
    <t>Sai Mandir road, 200mm</t>
  </si>
  <si>
    <t>Need to be shut down water supply line</t>
  </si>
  <si>
    <t>Inlet Hydraulic valve Chanchala bai OHT</t>
  </si>
  <si>
    <t>Shutdown yet not to be provided from client.</t>
  </si>
  <si>
    <t>600mm</t>
  </si>
  <si>
    <t>Isolation valve on model road 225mm line</t>
  </si>
  <si>
    <t>Vakil House, Near yatayat chowk</t>
  </si>
  <si>
    <t>Isolation valve 225mm line</t>
  </si>
  <si>
    <t>Beside Shastri bridge</t>
  </si>
  <si>
    <t>Isolation valve 110mm line</t>
  </si>
  <si>
    <t>Yes Bank,</t>
  </si>
  <si>
    <t>100mm</t>
  </si>
  <si>
    <t>Old bus stand</t>
  </si>
  <si>
    <t>Car Bazar, Near Abhinanadan hotel</t>
  </si>
  <si>
    <t>Isolation valve 315mm line</t>
  </si>
  <si>
    <t>Shashtri Bridge</t>
  </si>
  <si>
    <t>300mm</t>
  </si>
  <si>
    <t>Isolation valve 180 mm line</t>
  </si>
  <si>
    <t>Teen Patti, in front of Nagar Nigam</t>
  </si>
  <si>
    <t>Isolation valve 200 mm line</t>
  </si>
  <si>
    <t>Chanchalabai OHT chowk</t>
  </si>
  <si>
    <t>Inlet/Outlet Hydraulic valve Bhawartal OHT</t>
  </si>
  <si>
    <t>450mm outlet yet not to be provided from client.</t>
  </si>
  <si>
    <t>600/400mm</t>
  </si>
  <si>
    <t>Automation work</t>
  </si>
  <si>
    <t>Chanchala Bai OHT</t>
  </si>
  <si>
    <t>ULT, EMFT, PLC Panel, Try laying, Cable laying and Earthing work completed.</t>
  </si>
  <si>
    <t>ogress</t>
  </si>
  <si>
    <t>After all Hydraulic valve erection and site clearance</t>
  </si>
  <si>
    <t>Bhawartal OHT</t>
  </si>
  <si>
    <t>PLC Panel erection work completed.</t>
  </si>
  <si>
    <t>PT, ULT, EMFT, Try laying, Cable laying and Earthing balance.</t>
  </si>
  <si>
    <t>3 days</t>
  </si>
  <si>
    <t xml:space="preserve">DMA </t>
  </si>
  <si>
    <t>Hydraulic valve erected.</t>
  </si>
  <si>
    <t>RTU, PT and Solar panel erection balance.</t>
  </si>
  <si>
    <t>4 days</t>
  </si>
  <si>
    <t>HSC connections</t>
  </si>
  <si>
    <t>469 balance.</t>
  </si>
  <si>
    <t>Work in progress</t>
  </si>
  <si>
    <t>Smart Meter with box</t>
  </si>
  <si>
    <t>2110 balance.</t>
  </si>
  <si>
    <t>Box still pending</t>
  </si>
  <si>
    <t>Chamber work</t>
  </si>
  <si>
    <t>OHT side and  DMA Hydraulic valve.</t>
  </si>
  <si>
    <t>work in progress ( 3/13 nos HV)</t>
  </si>
  <si>
    <t>Under progress</t>
  </si>
  <si>
    <t>Completion Date- O&amp; M</t>
  </si>
  <si>
    <t>27.90 Cr</t>
  </si>
  <si>
    <t>21.45 cr</t>
  </si>
  <si>
    <t>6.45 Cr</t>
  </si>
  <si>
    <t>25.25 Cr</t>
  </si>
  <si>
    <t>26.98 cr</t>
  </si>
  <si>
    <t>O/ Normal- 3.14 Cr</t>
  </si>
  <si>
    <t>Lokesh Sanadi</t>
  </si>
  <si>
    <t>Last Quarter  O &amp;M  in Process</t>
  </si>
  <si>
    <t>O&amp;M Handing Over by 31st March 24</t>
  </si>
  <si>
    <t>Excrow Account yet not transfer fm KUIDFC to CMC</t>
  </si>
  <si>
    <t>Receiavble as on</t>
  </si>
  <si>
    <t>Receivable</t>
  </si>
  <si>
    <t>in Lakh</t>
  </si>
  <si>
    <t>Rev receivable</t>
  </si>
  <si>
    <t xml:space="preserve">Final Bill </t>
  </si>
  <si>
    <t>16 &amp; 17th ,18 ,19 Q - O&amp;M charges</t>
  </si>
  <si>
    <t>last quarter 20th</t>
  </si>
  <si>
    <t>O&amp;M Works</t>
  </si>
  <si>
    <t>Flood Damge Works</t>
  </si>
  <si>
    <t>29.9 Cr</t>
  </si>
  <si>
    <t>O&amp;M 6.38Cr</t>
  </si>
  <si>
    <t>24.96 Cr</t>
  </si>
  <si>
    <t>26.75 Cr</t>
  </si>
  <si>
    <t xml:space="preserve">O/ Normal- </t>
  </si>
  <si>
    <t>Laxmikant Shellagi</t>
  </si>
  <si>
    <t>O&amp;M Handing Over by 31st March 25</t>
  </si>
  <si>
    <t>11 to 14 th Q uarter O&amp;M</t>
  </si>
  <si>
    <t>15 to 20 th Quarter</t>
  </si>
  <si>
    <t>onm</t>
  </si>
  <si>
    <t>Till  10thQ</t>
  </si>
  <si>
    <t>Gross incl GST recd</t>
  </si>
  <si>
    <t>O&amp;M works</t>
  </si>
  <si>
    <t xml:space="preserve">Nippani Project Bills submitted and pending bills details </t>
  </si>
  <si>
    <t>Slno</t>
  </si>
  <si>
    <t>Perticular</t>
  </si>
  <si>
    <t>Period</t>
  </si>
  <si>
    <t>RA 24 &amp; Final</t>
  </si>
  <si>
    <t>Phase I</t>
  </si>
  <si>
    <t xml:space="preserve">Bills Submitted to HO, Payment yet to be made, </t>
  </si>
  <si>
    <t>6th to 10th Qtrly bills</t>
  </si>
  <si>
    <t>July -2021 to Sept-2022</t>
  </si>
  <si>
    <t>11th Qtrly bill</t>
  </si>
  <si>
    <t>Oct-2023 to Dec-2023</t>
  </si>
  <si>
    <t>Bills Submitted to HO, Payment yet to be made,  (Including fixed &amp; performance)</t>
  </si>
  <si>
    <t>12th Qtrly bill</t>
  </si>
  <si>
    <t>Jan-2023 to Mar-2023</t>
  </si>
  <si>
    <t>Desil &amp; oil supplied bills, WTP &amp; Bhangi chall DG Diesel supplied and Jackwell oil supplied for pumps.</t>
  </si>
  <si>
    <t xml:space="preserve">Bill Submitted to HO, Payment to be made, </t>
  </si>
  <si>
    <t>13th Qtrly bill</t>
  </si>
  <si>
    <t>April-2023 to June-2023</t>
  </si>
  <si>
    <t>14th Qtrly bill</t>
  </si>
  <si>
    <t>July-2023 to Sept-2023</t>
  </si>
  <si>
    <t>Additional HSC under BOQ (125% rate)</t>
  </si>
  <si>
    <t>BOQ extra</t>
  </si>
  <si>
    <t>Submitted to Division office</t>
  </si>
  <si>
    <t>15th Qtrly bill</t>
  </si>
  <si>
    <t>Prepration Under progress</t>
  </si>
  <si>
    <t>O&amp;M (Extra works) Pipe laying and HSC</t>
  </si>
  <si>
    <t>O&amp;M period</t>
  </si>
  <si>
    <t>Bill is ready to submit</t>
  </si>
  <si>
    <t>O&amp;M Extra works leakage rectification &amp; Customer care center</t>
  </si>
  <si>
    <t>Bill preparation under progress</t>
  </si>
  <si>
    <t>WTP to MBR 450mm leakage rectification work done</t>
  </si>
  <si>
    <t>204.79 Cr</t>
  </si>
  <si>
    <t>174 Cr</t>
  </si>
  <si>
    <t>141.32 Cr</t>
  </si>
  <si>
    <t>Balance Receivable  Amt  25 Cr</t>
  </si>
  <si>
    <t>174.98 Cr</t>
  </si>
  <si>
    <t>Ram Toshniwal</t>
  </si>
  <si>
    <t>Expected Capex closing</t>
  </si>
  <si>
    <t>158.82 Cr</t>
  </si>
  <si>
    <t>Balance Qty
for  Completion/
Handover</t>
  </si>
  <si>
    <t>Zone Trail Run /Commissioning Zone 19</t>
  </si>
  <si>
    <t>completed-</t>
  </si>
  <si>
    <t>Trial Completed</t>
  </si>
  <si>
    <t>Engg- Basavraj - Suprv-Javeed
Shashikant
Raghvendra</t>
  </si>
  <si>
    <t>Due to Summer, Bulk Shortage. Partial Supply through our network and remaining PVC</t>
  </si>
  <si>
    <t>Labour Payment 
fm Suprada</t>
  </si>
  <si>
    <t>Zone Trail Run /Commissioning Zone 21</t>
  </si>
  <si>
    <t>Engg- Santosh Pawar- Supvr-Javeed Abhi Prakash</t>
  </si>
  <si>
    <t>Zone Trail Run /Commissioning Zone 20</t>
  </si>
  <si>
    <t>Trial Run in Process</t>
  </si>
  <si>
    <t>Engg- Santosh Pawar- Supvr-Javeed Abhi Shashikant</t>
  </si>
  <si>
    <t>HSC Refitting- Zone 19</t>
  </si>
  <si>
    <t>200 Nos</t>
  </si>
  <si>
    <t>HSC can be refiited after the supply through our nrtwork</t>
  </si>
  <si>
    <t>HSC Refitting- Zone 21</t>
  </si>
  <si>
    <t>300 Nos</t>
  </si>
  <si>
    <t>COmpleted-</t>
  </si>
  <si>
    <t>HSC - Zone 20</t>
  </si>
  <si>
    <t>100 nos</t>
  </si>
  <si>
    <t>HSC Refitting- Zone 10</t>
  </si>
  <si>
    <t>200 nos</t>
  </si>
  <si>
    <t>HSC - Zone 10</t>
  </si>
  <si>
    <t>50 nos</t>
  </si>
  <si>
    <t>Pipe Laying &amp; Interlinkings-Zone 20</t>
  </si>
  <si>
    <t>20 nos</t>
  </si>
  <si>
    <t>Pipe Laying &amp; Interlinkings-Zone 11</t>
  </si>
  <si>
    <t>200 mtr laying</t>
  </si>
  <si>
    <t>JM OHT-  Bed Concrete,Finishing, Fencing</t>
  </si>
  <si>
    <t>Engg Ram</t>
  </si>
  <si>
    <t>EMF Fixing -Completed Zones(2,3,4,5,9,16,18,22)</t>
  </si>
  <si>
    <t>8 nos</t>
  </si>
  <si>
    <t>EMF Fixing- Under completion Zones(7,10,11,14,19,20,21)</t>
  </si>
  <si>
    <t>15 nos</t>
  </si>
  <si>
    <t>PRV Fixing- Completed Zones(2,3,4,5,9,16,18,22)</t>
  </si>
  <si>
    <t>23 nos</t>
  </si>
  <si>
    <t>Valve Fixing Zone 20</t>
  </si>
  <si>
    <t>15 Nos</t>
  </si>
  <si>
    <t>Valve Fixing Zone 05</t>
  </si>
  <si>
    <t>5 nos</t>
  </si>
  <si>
    <t>Valve Chamber-Completed Zones(2,3,4,5,9,16,18,22)</t>
  </si>
  <si>
    <t>24 nos</t>
  </si>
  <si>
    <t>Vave Chamber-
Under completion Zones(7,10,11,14,19,20,21)</t>
  </si>
  <si>
    <t>49 Nos</t>
  </si>
  <si>
    <t>8000 Nos</t>
  </si>
  <si>
    <t>Rakesh Devar,
Abu Bakar</t>
  </si>
  <si>
    <t>WIP, 1500 Legalized by department</t>
  </si>
  <si>
    <t>Fixing of Surface Box</t>
  </si>
  <si>
    <t>797 Nos</t>
  </si>
  <si>
    <t>Chlorine Room-Electric Works</t>
  </si>
  <si>
    <t>4 nos</t>
  </si>
  <si>
    <t>Rakesh
Devar</t>
  </si>
  <si>
    <t>Chlorinator-Suply &amp;Installation</t>
  </si>
  <si>
    <t>SCADA-Level Indicator</t>
  </si>
  <si>
    <t>site clearance
pending</t>
  </si>
  <si>
    <t>SCADA-Valve Accutators @ inlet</t>
  </si>
  <si>
    <t>22 nos</t>
  </si>
  <si>
    <t>SCADA-WTP Valves</t>
  </si>
  <si>
    <t>62 nos</t>
  </si>
  <si>
    <t>Enter into O&amp;M Phase</t>
  </si>
  <si>
    <t>JAN End</t>
  </si>
  <si>
    <t>Chlorinator</t>
  </si>
  <si>
    <t>Group Industries</t>
  </si>
  <si>
    <t>Material ready, 
LC to be given</t>
  </si>
  <si>
    <t>Water Meter</t>
  </si>
  <si>
    <t>PO raised</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</si>
</sst>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_ * #,##0.00_ ;_ * \-#,##0.00_ ;_ * &quot;-&quot;??_ ;_ @_ "/>
    <numFmt numFmtId="165" formatCode="_ * #,##0_ ;_ * \-#,##0_ ;_ * &quot;-&quot;??_ ;_ @_ "/>
    <numFmt numFmtId="166" formatCode="_(* #,##0.00_);_(* \(#,##0.00\);_(* &quot;-&quot;??_);_(@_)"/>
    <numFmt numFmtId="167" formatCode="#,##0.000"/>
    <numFmt numFmtId="168" formatCode="0.0"/>
    <numFmt numFmtId="169" formatCode="mmmm\ d"/>
    <numFmt numFmtId="170" formatCode="0.000"/>
    <numFmt numFmtId="171" formatCode="mmmm&quot; &quot;d&quot;, &quot;yyyy"/>
    <numFmt numFmtId="172" formatCode="m/d/yyyy\ h:mm:ss"/>
    <numFmt numFmtId="173" formatCode="d\-mmm\-yyyy"/>
    <numFmt numFmtId="174" formatCode="_ * #,##0.000_ ;_ * \-#,##0.000_ ;_ * &quot;-&quot;??_ ;_ @_ "/>
    <numFmt numFmtId="175" formatCode="d&quot;-&quot;mmm&quot;-&quot;yyyy"/>
    <numFmt numFmtId="176" formatCode="&quot;$&quot;#,##0.00"/>
  </numFmts>
  <fonts count="58">
    <font>
      <sz val="10.0"/>
      <color rgb="FF000000"/>
      <name val="Arial"/>
      <scheme val="minor"/>
    </font>
    <font>
      <b/>
      <sz val="11.0"/>
      <color theme="1"/>
      <name val="Calibri"/>
    </font>
    <font>
      <sz val="10.0"/>
      <color theme="1"/>
      <name val="Arial"/>
    </font>
    <font>
      <sz val="11.0"/>
      <color theme="1"/>
      <name val="Calibri"/>
    </font>
    <font>
      <b/>
      <sz val="11.0"/>
      <color rgb="FF0000FF"/>
      <name val="Calibri"/>
    </font>
    <font>
      <sz val="11.0"/>
      <color rgb="FF0000FF"/>
      <name val="Calibri"/>
    </font>
    <font>
      <b/>
      <sz val="12.0"/>
      <color rgb="FF0000FF"/>
      <name val="Calibri"/>
    </font>
    <font>
      <b/>
      <sz val="11.0"/>
      <color rgb="FFFF0000"/>
      <name val="Calibri"/>
    </font>
    <font>
      <b/>
      <sz val="12.0"/>
      <color rgb="FFFF0000"/>
      <name val="Calibri"/>
    </font>
    <font/>
    <font>
      <b/>
      <sz val="12.0"/>
      <color theme="1"/>
      <name val="Calibri"/>
    </font>
    <font>
      <b/>
      <sz val="12.0"/>
      <color rgb="FF000000"/>
      <name val="Calibri"/>
    </font>
    <font>
      <b/>
      <sz val="10.0"/>
      <color rgb="FF0000FF"/>
      <name val="Arial"/>
    </font>
    <font>
      <sz val="12.0"/>
      <color theme="1"/>
      <name val="Calibri"/>
    </font>
    <font>
      <b/>
      <sz val="12.0"/>
      <color rgb="FFFF0000"/>
      <name val="Arial"/>
    </font>
    <font>
      <b/>
      <sz val="10.0"/>
      <color theme="1"/>
      <name val="Arial"/>
    </font>
    <font>
      <b/>
      <i/>
      <sz val="11.0"/>
      <color rgb="FF0000FF"/>
      <name val="Calibri"/>
    </font>
    <font>
      <sz val="11.0"/>
      <color rgb="FF000000"/>
      <name val="Calibri"/>
    </font>
    <font>
      <b/>
      <sz val="11.0"/>
      <color rgb="FF000000"/>
      <name val="Calibri"/>
    </font>
    <font>
      <b/>
      <sz val="14.0"/>
      <color theme="1"/>
      <name val="Calibri"/>
    </font>
    <font>
      <sz val="11.0"/>
      <color rgb="FFFF0000"/>
      <name val="Calibri"/>
    </font>
    <font>
      <b/>
      <sz val="11.0"/>
      <color rgb="FF222222"/>
      <name val="Calibri"/>
    </font>
    <font>
      <i/>
      <sz val="11.0"/>
      <color theme="1"/>
      <name val="Calibri"/>
    </font>
    <font>
      <b/>
      <sz val="16.0"/>
      <color theme="1"/>
      <name val="Arial"/>
    </font>
    <font>
      <b/>
      <sz val="16.0"/>
      <color rgb="FFFF0000"/>
      <name val="Arial"/>
    </font>
    <font>
      <b/>
      <sz val="16.0"/>
      <color rgb="FF0000FF"/>
      <name val="Arial"/>
    </font>
    <font>
      <b/>
      <sz val="12.0"/>
      <color theme="1"/>
      <name val="Arial"/>
    </font>
    <font>
      <b/>
      <sz val="10.0"/>
      <color rgb="FFFF0000"/>
      <name val="Arial"/>
    </font>
    <font>
      <b/>
      <sz val="14.0"/>
      <color rgb="FFFF0000"/>
      <name val="Arial"/>
    </font>
    <font>
      <sz val="10.0"/>
      <color rgb="FF0000FF"/>
      <name val="Arial"/>
    </font>
    <font>
      <b/>
      <sz val="10.0"/>
      <color rgb="FF000000"/>
      <name val="Calibri"/>
    </font>
    <font>
      <sz val="10.0"/>
      <color rgb="FF000000"/>
      <name val="Arial"/>
    </font>
    <font>
      <sz val="10.0"/>
      <color rgb="FF222222"/>
      <name val="Arial"/>
    </font>
    <font>
      <b/>
      <sz val="12.0"/>
      <color rgb="FF0000FF"/>
      <name val="Arial"/>
    </font>
    <font>
      <sz val="9.0"/>
      <color theme="1"/>
      <name val="Arial"/>
    </font>
    <font>
      <b/>
      <sz val="20.0"/>
      <color theme="1"/>
      <name val="Calibri"/>
    </font>
    <font>
      <sz val="14.0"/>
      <color rgb="FF222222"/>
      <name val="Arial"/>
    </font>
    <font>
      <sz val="11.0"/>
      <color rgb="FF222222"/>
      <name val="Calibri"/>
    </font>
    <font>
      <b/>
      <sz val="12.0"/>
      <color rgb="FF222222"/>
      <name val="Times New Roman"/>
    </font>
    <font>
      <b/>
      <sz val="16.0"/>
      <color rgb="FF222222"/>
      <name val="Times New Roman"/>
    </font>
    <font>
      <b/>
      <sz val="10.0"/>
      <color rgb="FF222222"/>
      <name val="Times New Roman"/>
    </font>
    <font>
      <b/>
      <sz val="14.0"/>
      <color rgb="FF222222"/>
      <name val="Calibri"/>
    </font>
    <font>
      <b/>
      <u/>
      <sz val="11.0"/>
      <color rgb="FF222222"/>
      <name val="Calibri"/>
    </font>
    <font>
      <b/>
      <sz val="11.0"/>
      <color rgb="FF1F497D"/>
      <name val="Calibri"/>
    </font>
    <font>
      <b/>
      <sz val="14.0"/>
      <color rgb="FF000080"/>
      <name val="Arial"/>
    </font>
    <font>
      <b/>
      <sz val="10.0"/>
      <color rgb="FF222222"/>
      <name val="Arial"/>
    </font>
    <font>
      <sz val="11.0"/>
      <color theme="1"/>
      <name val="Cambria"/>
    </font>
    <font>
      <sz val="10.0"/>
      <color theme="1"/>
      <name val="Calibri"/>
    </font>
    <font>
      <b/>
      <sz val="10.0"/>
      <color theme="1"/>
      <name val="Calibri"/>
    </font>
    <font>
      <b/>
      <u/>
      <sz val="16.0"/>
      <color theme="1"/>
      <name val="Calibri"/>
    </font>
    <font>
      <b/>
      <u/>
      <sz val="14.0"/>
      <color theme="1"/>
      <name val="Calibri"/>
    </font>
    <font>
      <b/>
      <u/>
      <sz val="14.0"/>
      <color theme="1"/>
      <name val="Calibri"/>
    </font>
    <font>
      <b/>
      <u/>
      <sz val="14.0"/>
      <color theme="1"/>
      <name val="Calibri"/>
    </font>
    <font>
      <b/>
      <u/>
      <sz val="14.0"/>
      <color theme="1"/>
      <name val="Calibri"/>
    </font>
    <font>
      <b/>
      <sz val="16.0"/>
      <color theme="1"/>
      <name val="Calibri"/>
    </font>
    <font>
      <sz val="9.0"/>
      <color rgb="FF1F1F1F"/>
      <name val="Arial"/>
    </font>
    <font>
      <b/>
      <sz val="11.0"/>
      <color theme="1"/>
      <name val="Arial"/>
    </font>
    <font>
      <b/>
      <u/>
      <sz val="14.0"/>
      <color theme="1"/>
      <name val="Calibri"/>
    </font>
  </fonts>
  <fills count="18">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00FFFF"/>
        <bgColor rgb="FF00FFFF"/>
      </patternFill>
    </fill>
    <fill>
      <patternFill patternType="solid">
        <fgColor rgb="FFF7CAAC"/>
        <bgColor rgb="FFF7CAAC"/>
      </patternFill>
    </fill>
    <fill>
      <patternFill patternType="solid">
        <fgColor rgb="FF92D050"/>
        <bgColor rgb="FF92D050"/>
      </patternFill>
    </fill>
    <fill>
      <patternFill patternType="solid">
        <fgColor rgb="FFF4F6F8"/>
        <bgColor rgb="FFF4F6F8"/>
      </patternFill>
    </fill>
    <fill>
      <patternFill patternType="solid">
        <fgColor rgb="FF00FF00"/>
        <bgColor rgb="FF00FF00"/>
      </patternFill>
    </fill>
    <fill>
      <patternFill patternType="solid">
        <fgColor theme="0"/>
        <bgColor theme="0"/>
      </patternFill>
    </fill>
    <fill>
      <patternFill patternType="solid">
        <fgColor rgb="FFFF00FF"/>
        <bgColor rgb="FFFF00FF"/>
      </patternFill>
    </fill>
    <fill>
      <patternFill patternType="solid">
        <fgColor rgb="FFFEFEEE"/>
        <bgColor rgb="FFFEFEEE"/>
      </patternFill>
    </fill>
    <fill>
      <patternFill patternType="solid">
        <fgColor rgb="FFDEE5EB"/>
        <bgColor rgb="FFDEE5EB"/>
      </patternFill>
    </fill>
    <fill>
      <patternFill patternType="solid">
        <fgColor rgb="FF7E99B2"/>
        <bgColor rgb="FF7E99B2"/>
      </patternFill>
    </fill>
    <fill>
      <patternFill patternType="solid">
        <fgColor rgb="FFF3F3F3"/>
        <bgColor rgb="FFF3F3F3"/>
      </patternFill>
    </fill>
    <fill>
      <patternFill patternType="solid">
        <fgColor rgb="FFCCCCCC"/>
        <bgColor rgb="FFCCCCCC"/>
      </patternFill>
    </fill>
    <fill>
      <patternFill patternType="solid">
        <fgColor rgb="FFB7B7B7"/>
        <bgColor rgb="FFB7B7B7"/>
      </patternFill>
    </fill>
    <fill>
      <patternFill patternType="solid">
        <fgColor rgb="FFD9D9D9"/>
        <bgColor rgb="FFD9D9D9"/>
      </patternFill>
    </fill>
  </fills>
  <borders count="31">
    <border/>
    <border>
      <left/>
      <right/>
      <top/>
      <bottom/>
    </border>
    <border>
      <left style="thin">
        <color rgb="FF000000"/>
      </left>
      <right/>
      <top style="thin">
        <color rgb="FF000000"/>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left style="thin">
        <color rgb="FF000000"/>
      </left>
      <right style="thin">
        <color rgb="FF000000"/>
      </right>
    </border>
    <border>
      <left/>
      <right style="thin">
        <color rgb="FF000000"/>
      </right>
      <top style="thin">
        <color rgb="FF000000"/>
      </top>
      <bottom style="thin">
        <color rgb="FF000000"/>
      </bottom>
    </border>
    <border>
      <left style="thin">
        <color rgb="FF000000"/>
      </left>
      <top style="thin">
        <color rgb="FF000000"/>
      </top>
    </border>
    <border>
      <top style="thin">
        <color rgb="FF000000"/>
      </top>
    </border>
    <border>
      <left/>
      <right/>
      <top/>
      <bottom style="thick">
        <color rgb="FF7E99B2"/>
      </bottom>
    </border>
    <border>
      <left/>
      <right style="thin">
        <color rgb="FFFFFFFF"/>
      </right>
      <top/>
      <bottom/>
    </border>
    <border>
      <bottom style="thin">
        <color rgb="FF000000"/>
      </bottom>
    </border>
    <border>
      <left style="thin">
        <color rgb="FF000000"/>
      </left>
      <bottom style="thin">
        <color rgb="FF000000"/>
      </bottom>
    </border>
    <border>
      <right style="thin">
        <color rgb="FF000000"/>
      </right>
      <bottom style="thin">
        <color rgb="FF000000"/>
      </bottom>
    </border>
    <border>
      <left/>
      <right style="thin">
        <color rgb="FF000000"/>
      </right>
      <top/>
      <bottom style="thin">
        <color rgb="FF000000"/>
      </bottom>
    </border>
    <border>
      <right style="thin">
        <color rgb="FF000000"/>
      </right>
    </border>
    <border>
      <left style="thin">
        <color rgb="FF000000"/>
      </left>
      <right style="thin">
        <color rgb="FF000000"/>
      </right>
      <top/>
      <bottom style="thin">
        <color rgb="FF000000"/>
      </bottom>
    </border>
    <border>
      <right/>
      <top style="thin">
        <color rgb="FF000000"/>
      </top>
      <bottom style="thin">
        <color rgb="FF000000"/>
      </bottom>
    </border>
    <border>
      <left/>
      <right/>
      <top style="thin">
        <color rgb="FF000000"/>
      </top>
      <bottom style="thin">
        <color rgb="FF000000"/>
      </bottom>
    </border>
    <border>
      <left/>
      <right/>
      <top/>
      <bottom style="thin">
        <color rgb="FF000000"/>
      </bottom>
    </border>
    <border>
      <left style="thin">
        <color rgb="FF000000"/>
      </left>
      <top/>
      <bottom style="thin">
        <color rgb="FF000000"/>
      </bottom>
    </border>
    <border>
      <right style="thin">
        <color rgb="FF000000"/>
      </right>
      <top/>
      <bottom style="thin">
        <color rgb="FF000000"/>
      </bottom>
    </border>
    <border>
      <top/>
      <bottom style="thin">
        <color rgb="FF000000"/>
      </bottom>
    </border>
    <border>
      <left style="thin">
        <color rgb="FF000000"/>
      </left>
      <right/>
      <top/>
      <bottom style="thin">
        <color rgb="FF000000"/>
      </bottom>
    </border>
    <border>
      <left style="hair">
        <color rgb="FF000000"/>
      </left>
      <right style="hair">
        <color rgb="FF000000"/>
      </right>
      <top style="hair">
        <color rgb="FF000000"/>
      </top>
      <bottom style="hair">
        <color rgb="FF000000"/>
      </bottom>
    </border>
    <border>
      <right style="thin">
        <color rgb="FF000000"/>
      </right>
      <top style="thin">
        <color rgb="FF000000"/>
      </top>
    </border>
  </borders>
  <cellStyleXfs count="1">
    <xf borderId="0" fillId="0" fontId="0" numFmtId="0" applyAlignment="1" applyFont="1"/>
  </cellStyleXfs>
  <cellXfs count="548">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vertical="center"/>
    </xf>
    <xf borderId="0" fillId="0" fontId="3" numFmtId="0" xfId="0" applyAlignment="1" applyFont="1">
      <alignment horizontal="center" vertical="center"/>
    </xf>
    <xf borderId="0" fillId="0" fontId="4" numFmtId="0" xfId="0" applyAlignment="1" applyFont="1">
      <alignment horizontal="center" shrinkToFit="0" vertical="center" wrapText="1"/>
    </xf>
    <xf borderId="0" fillId="0" fontId="5" numFmtId="0" xfId="0" applyAlignment="1" applyFont="1">
      <alignment horizontal="center" shrinkToFit="0" vertical="center" wrapText="1"/>
    </xf>
    <xf borderId="1" fillId="2" fontId="3" numFmtId="0" xfId="0" applyAlignment="1" applyBorder="1" applyFill="1" applyFont="1">
      <alignment horizontal="center" vertical="center"/>
    </xf>
    <xf borderId="0" fillId="0" fontId="6" numFmtId="0" xfId="0" applyAlignment="1" applyFont="1">
      <alignment horizontal="center" shrinkToFit="0" vertical="center" wrapText="1"/>
    </xf>
    <xf borderId="0" fillId="0" fontId="3" numFmtId="0" xfId="0" applyAlignment="1" applyFont="1">
      <alignment horizontal="center" shrinkToFit="0" vertical="center" wrapText="1"/>
    </xf>
    <xf borderId="0" fillId="0" fontId="7" numFmtId="0" xfId="0" applyAlignment="1" applyFont="1">
      <alignment horizontal="center" shrinkToFit="0" vertical="center" wrapText="1"/>
    </xf>
    <xf borderId="0" fillId="0" fontId="8" numFmtId="4" xfId="0" applyAlignment="1" applyFont="1" applyNumberFormat="1">
      <alignment horizontal="center" shrinkToFit="0" vertical="center" wrapText="1"/>
    </xf>
    <xf borderId="0" fillId="0" fontId="8" numFmtId="0" xfId="0" applyAlignment="1" applyFont="1">
      <alignment horizontal="center" vertical="center"/>
    </xf>
    <xf borderId="1" fillId="3" fontId="8" numFmtId="4" xfId="0" applyAlignment="1" applyBorder="1" applyFill="1" applyFont="1" applyNumberFormat="1">
      <alignment horizontal="center" shrinkToFit="0" vertical="center" wrapText="1"/>
    </xf>
    <xf borderId="1" fillId="4" fontId="2" numFmtId="0" xfId="0" applyAlignment="1" applyBorder="1" applyFill="1" applyFont="1">
      <alignment horizontal="center" vertical="center"/>
    </xf>
    <xf borderId="2" fillId="4" fontId="6" numFmtId="0" xfId="0" applyAlignment="1" applyBorder="1" applyFont="1">
      <alignment horizontal="center" shrinkToFit="0" vertical="center" wrapText="1"/>
    </xf>
    <xf borderId="3" fillId="0" fontId="3" numFmtId="0" xfId="0" applyAlignment="1" applyBorder="1" applyFont="1">
      <alignment horizontal="center" shrinkToFit="0" vertical="center" wrapText="1"/>
    </xf>
    <xf borderId="3" fillId="0" fontId="7" numFmtId="0" xfId="0" applyAlignment="1" applyBorder="1" applyFont="1">
      <alignment horizontal="center" shrinkToFit="0" vertical="center" wrapText="1"/>
    </xf>
    <xf borderId="3" fillId="0" fontId="8" numFmtId="4" xfId="0" applyAlignment="1" applyBorder="1" applyFont="1" applyNumberFormat="1">
      <alignment horizontal="center" shrinkToFit="0" vertical="center" wrapText="1"/>
    </xf>
    <xf borderId="3" fillId="0" fontId="8" numFmtId="0" xfId="0" applyAlignment="1" applyBorder="1" applyFont="1">
      <alignment horizontal="center" vertical="center"/>
    </xf>
    <xf borderId="4" fillId="3" fontId="8" numFmtId="4" xfId="0" applyAlignment="1" applyBorder="1" applyFont="1" applyNumberFormat="1">
      <alignment horizontal="center" shrinkToFit="0" vertical="center" wrapText="1"/>
    </xf>
    <xf borderId="5" fillId="0" fontId="9" numFmtId="0" xfId="0" applyBorder="1" applyFont="1"/>
    <xf borderId="6" fillId="0" fontId="9" numFmtId="0" xfId="0" applyBorder="1" applyFont="1"/>
    <xf borderId="3" fillId="0" fontId="10" numFmtId="0" xfId="0" applyAlignment="1" applyBorder="1" applyFont="1">
      <alignment horizontal="center" shrinkToFit="0" vertical="center" wrapText="1"/>
    </xf>
    <xf borderId="3" fillId="0" fontId="1" numFmtId="0" xfId="0" applyAlignment="1" applyBorder="1" applyFont="1">
      <alignment horizontal="center" shrinkToFit="0" vertical="center" wrapText="1"/>
    </xf>
    <xf borderId="3" fillId="0" fontId="1" numFmtId="164" xfId="0" applyAlignment="1" applyBorder="1" applyFont="1" applyNumberFormat="1">
      <alignment horizontal="center" shrinkToFit="0" vertical="center" wrapText="1"/>
    </xf>
    <xf borderId="3" fillId="0" fontId="6" numFmtId="164" xfId="0" applyAlignment="1" applyBorder="1" applyFont="1" applyNumberFormat="1">
      <alignment horizontal="center" shrinkToFit="0" vertical="center" wrapText="1"/>
    </xf>
    <xf borderId="3" fillId="5" fontId="1" numFmtId="164" xfId="0" applyAlignment="1" applyBorder="1" applyFill="1" applyFont="1" applyNumberFormat="1">
      <alignment horizontal="center" shrinkToFit="0" vertical="center" wrapText="1"/>
    </xf>
    <xf borderId="3" fillId="5" fontId="7" numFmtId="165" xfId="0" applyAlignment="1" applyBorder="1" applyFont="1" applyNumberFormat="1">
      <alignment horizontal="center" shrinkToFit="0" vertical="center" wrapText="1"/>
    </xf>
    <xf borderId="3" fillId="5" fontId="1" numFmtId="165" xfId="0" applyAlignment="1" applyBorder="1" applyFont="1" applyNumberFormat="1">
      <alignment horizontal="center" shrinkToFit="0" vertical="center" wrapText="1"/>
    </xf>
    <xf borderId="3" fillId="0" fontId="1" numFmtId="165" xfId="0" applyAlignment="1" applyBorder="1" applyFont="1" applyNumberFormat="1">
      <alignment horizontal="center" shrinkToFit="0" vertical="center" wrapText="1"/>
    </xf>
    <xf borderId="3" fillId="3" fontId="1" numFmtId="0" xfId="0" applyAlignment="1" applyBorder="1" applyFont="1">
      <alignment horizontal="center" shrinkToFit="0" vertical="center" wrapText="1"/>
    </xf>
    <xf borderId="0" fillId="0" fontId="2" numFmtId="0" xfId="0" applyAlignment="1" applyFont="1">
      <alignment horizontal="center"/>
    </xf>
    <xf borderId="3" fillId="5" fontId="10" numFmtId="164" xfId="0" applyAlignment="1" applyBorder="1" applyFont="1" applyNumberFormat="1">
      <alignment horizontal="center" shrinkToFit="0" vertical="center" wrapText="1"/>
    </xf>
    <xf borderId="3" fillId="3" fontId="11" numFmtId="0" xfId="0" applyAlignment="1" applyBorder="1" applyFont="1">
      <alignment horizontal="center" shrinkToFit="0" vertical="center" wrapText="1"/>
    </xf>
    <xf borderId="3" fillId="3" fontId="8" numFmtId="4" xfId="0" applyAlignment="1" applyBorder="1" applyFont="1" applyNumberFormat="1">
      <alignment horizontal="center" shrinkToFit="0" vertical="center" wrapText="1"/>
    </xf>
    <xf borderId="3" fillId="4" fontId="7" numFmtId="0" xfId="0" applyAlignment="1" applyBorder="1" applyFont="1">
      <alignment horizontal="center" shrinkToFit="0" vertical="center" wrapText="1"/>
    </xf>
    <xf borderId="3" fillId="0" fontId="3" numFmtId="0" xfId="0" applyAlignment="1" applyBorder="1" applyFont="1">
      <alignment horizontal="center" vertical="center"/>
    </xf>
    <xf borderId="3" fillId="6" fontId="3" numFmtId="164" xfId="0" applyAlignment="1" applyBorder="1" applyFill="1" applyFont="1" applyNumberFormat="1">
      <alignment horizontal="center" vertical="center"/>
    </xf>
    <xf borderId="3" fillId="0" fontId="12" numFmtId="164" xfId="0" applyAlignment="1" applyBorder="1" applyFont="1" applyNumberFormat="1">
      <alignment horizontal="center" shrinkToFit="0" vertical="center" wrapText="1"/>
    </xf>
    <xf borderId="3" fillId="5" fontId="13" numFmtId="164" xfId="0" applyAlignment="1" applyBorder="1" applyFont="1" applyNumberFormat="1">
      <alignment horizontal="center" vertical="center"/>
    </xf>
    <xf borderId="3" fillId="0" fontId="3" numFmtId="9" xfId="0" applyAlignment="1" applyBorder="1" applyFont="1" applyNumberFormat="1">
      <alignment horizontal="center" vertical="center"/>
    </xf>
    <xf borderId="3" fillId="0" fontId="13" numFmtId="164" xfId="0" applyAlignment="1" applyBorder="1" applyFont="1" applyNumberFormat="1">
      <alignment horizontal="center" vertical="center"/>
    </xf>
    <xf borderId="3" fillId="5" fontId="1" numFmtId="164" xfId="0" applyAlignment="1" applyBorder="1" applyFont="1" applyNumberFormat="1">
      <alignment horizontal="center" vertical="center"/>
    </xf>
    <xf borderId="3" fillId="0" fontId="13" numFmtId="9" xfId="0" applyAlignment="1" applyBorder="1" applyFont="1" applyNumberFormat="1">
      <alignment horizontal="center" vertical="center"/>
    </xf>
    <xf borderId="3" fillId="0" fontId="10" numFmtId="9" xfId="0" applyAlignment="1" applyBorder="1" applyFont="1" applyNumberFormat="1">
      <alignment horizontal="center" vertical="center"/>
    </xf>
    <xf borderId="3" fillId="5" fontId="10" numFmtId="164" xfId="0" applyAlignment="1" applyBorder="1" applyFont="1" applyNumberFormat="1">
      <alignment horizontal="center" vertical="center"/>
    </xf>
    <xf borderId="3" fillId="0" fontId="3" numFmtId="166" xfId="0" applyAlignment="1" applyBorder="1" applyFont="1" applyNumberFormat="1">
      <alignment horizontal="center" vertical="center"/>
    </xf>
    <xf borderId="3" fillId="5" fontId="6" numFmtId="164" xfId="0" applyAlignment="1" applyBorder="1" applyFont="1" applyNumberFormat="1">
      <alignment horizontal="center" shrinkToFit="0" vertical="center" wrapText="1"/>
    </xf>
    <xf borderId="0" fillId="0" fontId="14" numFmtId="4" xfId="0" applyAlignment="1" applyFont="1" applyNumberFormat="1">
      <alignment horizontal="center" vertical="center"/>
    </xf>
    <xf borderId="3" fillId="0" fontId="8" numFmtId="4" xfId="0" applyAlignment="1" applyBorder="1" applyFont="1" applyNumberFormat="1">
      <alignment horizontal="center" vertical="center"/>
    </xf>
    <xf borderId="7" fillId="0" fontId="8" numFmtId="4" xfId="0" applyAlignment="1" applyBorder="1" applyFont="1" applyNumberFormat="1">
      <alignment horizontal="center" vertical="center"/>
    </xf>
    <xf borderId="3" fillId="4" fontId="2" numFmtId="0" xfId="0" applyAlignment="1" applyBorder="1" applyFont="1">
      <alignment horizontal="center" vertical="center"/>
    </xf>
    <xf borderId="3" fillId="4" fontId="15" numFmtId="0" xfId="0" applyAlignment="1" applyBorder="1" applyFont="1">
      <alignment horizontal="center" vertical="center"/>
    </xf>
    <xf borderId="3" fillId="6" fontId="13" numFmtId="164" xfId="0" applyAlignment="1" applyBorder="1" applyFont="1" applyNumberFormat="1">
      <alignment horizontal="center" vertical="center"/>
    </xf>
    <xf borderId="3" fillId="2" fontId="16" numFmtId="0" xfId="0" applyAlignment="1" applyBorder="1" applyFont="1">
      <alignment horizontal="center" shrinkToFit="0" vertical="center" wrapText="1"/>
    </xf>
    <xf borderId="3" fillId="2" fontId="8" numFmtId="4" xfId="0" applyAlignment="1" applyBorder="1" applyFont="1" applyNumberFormat="1">
      <alignment horizontal="center" shrinkToFit="0" vertical="center" wrapText="1"/>
    </xf>
    <xf borderId="8" fillId="0" fontId="2" numFmtId="0" xfId="0" applyBorder="1" applyFont="1"/>
    <xf borderId="3" fillId="2" fontId="8" numFmtId="4" xfId="0" applyAlignment="1" applyBorder="1" applyFont="1" applyNumberFormat="1">
      <alignment horizontal="center" vertical="center"/>
    </xf>
    <xf borderId="3" fillId="5" fontId="10" numFmtId="0" xfId="0" applyAlignment="1" applyBorder="1" applyFont="1">
      <alignment horizontal="center" shrinkToFit="0" vertical="center" wrapText="1"/>
    </xf>
    <xf borderId="3" fillId="5" fontId="3" numFmtId="0" xfId="0" applyAlignment="1" applyBorder="1" applyFont="1">
      <alignment horizontal="center" vertical="center"/>
    </xf>
    <xf borderId="3" fillId="5" fontId="4" numFmtId="164" xfId="0" applyAlignment="1" applyBorder="1" applyFont="1" applyNumberFormat="1">
      <alignment horizontal="center" shrinkToFit="0" vertical="center" wrapText="1"/>
    </xf>
    <xf borderId="3" fillId="5" fontId="3" numFmtId="9" xfId="0" applyAlignment="1" applyBorder="1" applyFont="1" applyNumberFormat="1">
      <alignment horizontal="center" vertical="center"/>
    </xf>
    <xf borderId="3" fillId="7" fontId="3" numFmtId="2" xfId="0" applyAlignment="1" applyBorder="1" applyFill="1" applyFont="1" applyNumberFormat="1">
      <alignment horizontal="center" shrinkToFit="0" vertical="center" wrapText="1"/>
    </xf>
    <xf borderId="3" fillId="2" fontId="7" numFmtId="3" xfId="0" applyAlignment="1" applyBorder="1" applyFont="1" applyNumberFormat="1">
      <alignment horizontal="center" shrinkToFit="0" vertical="center" wrapText="1"/>
    </xf>
    <xf borderId="3" fillId="0" fontId="14" numFmtId="0" xfId="0" applyAlignment="1" applyBorder="1" applyFont="1">
      <alignment horizontal="center" vertical="center"/>
    </xf>
    <xf borderId="3" fillId="5" fontId="1" numFmtId="4" xfId="0" applyAlignment="1" applyBorder="1" applyFont="1" applyNumberFormat="1">
      <alignment horizontal="center" vertical="center"/>
    </xf>
    <xf borderId="3" fillId="4" fontId="1" numFmtId="4" xfId="0" applyAlignment="1" applyBorder="1" applyFont="1" applyNumberFormat="1">
      <alignment horizontal="center" vertical="center"/>
    </xf>
    <xf borderId="3" fillId="0" fontId="3" numFmtId="164" xfId="0" applyAlignment="1" applyBorder="1" applyFont="1" applyNumberFormat="1">
      <alignment horizontal="center" vertical="center"/>
    </xf>
    <xf borderId="3" fillId="7" fontId="10" numFmtId="2" xfId="0" applyAlignment="1" applyBorder="1" applyFont="1" applyNumberFormat="1">
      <alignment horizontal="center" shrinkToFit="0" vertical="center" wrapText="1"/>
    </xf>
    <xf borderId="3" fillId="2" fontId="8" numFmtId="3" xfId="0" applyAlignment="1" applyBorder="1" applyFont="1" applyNumberFormat="1">
      <alignment horizontal="center" shrinkToFit="0" vertical="center" wrapText="1"/>
    </xf>
    <xf borderId="3" fillId="0" fontId="14" numFmtId="4" xfId="0" applyAlignment="1" applyBorder="1" applyFont="1" applyNumberFormat="1">
      <alignment horizontal="center" vertical="center"/>
    </xf>
    <xf borderId="3" fillId="0" fontId="14" numFmtId="167" xfId="0" applyAlignment="1" applyBorder="1" applyFont="1" applyNumberFormat="1">
      <alignment horizontal="center" vertical="center"/>
    </xf>
    <xf borderId="3" fillId="8" fontId="6" numFmtId="164" xfId="0" applyAlignment="1" applyBorder="1" applyFill="1" applyFont="1" applyNumberFormat="1">
      <alignment horizontal="center" shrinkToFit="0" vertical="center" wrapText="1"/>
    </xf>
    <xf borderId="3" fillId="2" fontId="7" numFmtId="4" xfId="0" applyAlignment="1" applyBorder="1" applyFont="1" applyNumberFormat="1">
      <alignment horizontal="center" shrinkToFit="0" vertical="center" wrapText="1"/>
    </xf>
    <xf borderId="3" fillId="2" fontId="14" numFmtId="4" xfId="0" applyAlignment="1" applyBorder="1" applyFont="1" applyNumberFormat="1">
      <alignment horizontal="center" vertical="center"/>
    </xf>
    <xf borderId="9" fillId="2" fontId="8" numFmtId="4" xfId="0" applyAlignment="1" applyBorder="1" applyFont="1" applyNumberFormat="1">
      <alignment horizontal="center" shrinkToFit="0" vertical="center" wrapText="1"/>
    </xf>
    <xf borderId="3" fillId="9" fontId="14" numFmtId="4" xfId="0" applyAlignment="1" applyBorder="1" applyFill="1" applyFont="1" applyNumberFormat="1">
      <alignment horizontal="center" vertical="center"/>
    </xf>
    <xf borderId="9" fillId="3" fontId="14" numFmtId="4" xfId="0" applyAlignment="1" applyBorder="1" applyFont="1" applyNumberFormat="1">
      <alignment horizontal="center" vertical="center"/>
    </xf>
    <xf borderId="3" fillId="9" fontId="8" numFmtId="4" xfId="0" applyAlignment="1" applyBorder="1" applyFont="1" applyNumberFormat="1">
      <alignment horizontal="center" vertical="center"/>
    </xf>
    <xf borderId="3" fillId="9" fontId="8" numFmtId="4" xfId="0" applyAlignment="1" applyBorder="1" applyFont="1" applyNumberFormat="1">
      <alignment horizontal="center" shrinkToFit="0" vertical="center" wrapText="1"/>
    </xf>
    <xf borderId="3" fillId="6" fontId="1" numFmtId="164" xfId="0" applyAlignment="1" applyBorder="1" applyFont="1" applyNumberFormat="1">
      <alignment horizontal="center" vertical="center"/>
    </xf>
    <xf borderId="3" fillId="0" fontId="1" numFmtId="164" xfId="0" applyAlignment="1" applyBorder="1" applyFont="1" applyNumberFormat="1">
      <alignment horizontal="center" vertical="center"/>
    </xf>
    <xf borderId="3" fillId="7" fontId="1" numFmtId="2" xfId="0" applyAlignment="1" applyBorder="1" applyFont="1" applyNumberFormat="1">
      <alignment horizontal="center" shrinkToFit="0" vertical="center" wrapText="1"/>
    </xf>
    <xf borderId="3" fillId="3" fontId="14" numFmtId="4" xfId="0" applyAlignment="1" applyBorder="1" applyFont="1" applyNumberFormat="1">
      <alignment horizontal="center" vertical="center"/>
    </xf>
    <xf borderId="3" fillId="3" fontId="10" numFmtId="0" xfId="0" applyAlignment="1" applyBorder="1" applyFont="1">
      <alignment horizontal="center" shrinkToFit="0" vertical="center" wrapText="1"/>
    </xf>
    <xf borderId="7" fillId="0" fontId="14" numFmtId="4" xfId="0" applyAlignment="1" applyBorder="1" applyFont="1" applyNumberFormat="1">
      <alignment horizontal="center" vertical="center"/>
    </xf>
    <xf borderId="10" fillId="0" fontId="2" numFmtId="0" xfId="0" applyBorder="1" applyFont="1"/>
    <xf borderId="9" fillId="5" fontId="1" numFmtId="164" xfId="0" applyAlignment="1" applyBorder="1" applyFont="1" applyNumberFormat="1">
      <alignment horizontal="center" vertical="center"/>
    </xf>
    <xf borderId="3" fillId="6" fontId="17" numFmtId="164" xfId="0" applyAlignment="1" applyBorder="1" applyFont="1" applyNumberFormat="1">
      <alignment horizontal="center" vertical="center"/>
    </xf>
    <xf borderId="3" fillId="5" fontId="18" numFmtId="164" xfId="0" applyAlignment="1" applyBorder="1" applyFont="1" applyNumberFormat="1">
      <alignment horizontal="center" vertical="center"/>
    </xf>
    <xf borderId="3" fillId="5" fontId="3" numFmtId="164" xfId="0" applyAlignment="1" applyBorder="1" applyFont="1" applyNumberFormat="1">
      <alignment horizontal="center" vertical="center"/>
    </xf>
    <xf borderId="1" fillId="4" fontId="10" numFmtId="0" xfId="0" applyAlignment="1" applyBorder="1" applyFont="1">
      <alignment horizontal="center" shrinkToFit="0" vertical="center" wrapText="1"/>
    </xf>
    <xf borderId="1" fillId="4" fontId="3" numFmtId="0" xfId="0" applyAlignment="1" applyBorder="1" applyFont="1">
      <alignment horizontal="center" vertical="center"/>
    </xf>
    <xf borderId="1" fillId="4" fontId="3" numFmtId="164" xfId="0" applyAlignment="1" applyBorder="1" applyFont="1" applyNumberFormat="1">
      <alignment horizontal="center" vertical="center"/>
    </xf>
    <xf borderId="1" fillId="4" fontId="5" numFmtId="0" xfId="0" applyAlignment="1" applyBorder="1" applyFont="1">
      <alignment horizontal="center" shrinkToFit="0" vertical="center" wrapText="1"/>
    </xf>
    <xf borderId="1" fillId="4" fontId="3" numFmtId="165" xfId="0" applyAlignment="1" applyBorder="1" applyFont="1" applyNumberFormat="1">
      <alignment horizontal="center" vertical="center"/>
    </xf>
    <xf borderId="1" fillId="4" fontId="6" numFmtId="0" xfId="0" applyAlignment="1" applyBorder="1" applyFont="1">
      <alignment horizontal="center" shrinkToFit="0" vertical="center" wrapText="1"/>
    </xf>
    <xf borderId="1" fillId="4" fontId="3" numFmtId="0" xfId="0" applyAlignment="1" applyBorder="1" applyFont="1">
      <alignment horizontal="center" shrinkToFit="0" vertical="center" wrapText="1"/>
    </xf>
    <xf borderId="1" fillId="4" fontId="7" numFmtId="0" xfId="0" applyAlignment="1" applyBorder="1" applyFont="1">
      <alignment horizontal="center" shrinkToFit="0" vertical="center" wrapText="1"/>
    </xf>
    <xf borderId="1" fillId="4" fontId="8" numFmtId="4" xfId="0" applyAlignment="1" applyBorder="1" applyFont="1" applyNumberFormat="1">
      <alignment horizontal="center" shrinkToFit="0" vertical="center" wrapText="1"/>
    </xf>
    <xf borderId="1" fillId="4" fontId="8" numFmtId="0" xfId="0" applyAlignment="1" applyBorder="1" applyFont="1">
      <alignment horizontal="center" vertical="center"/>
    </xf>
    <xf borderId="1" fillId="4" fontId="8" numFmtId="4" xfId="0" applyAlignment="1" applyBorder="1" applyFont="1" applyNumberFormat="1">
      <alignment horizontal="center" vertical="center"/>
    </xf>
    <xf borderId="1" fillId="8" fontId="10" numFmtId="0" xfId="0" applyAlignment="1" applyBorder="1" applyFont="1">
      <alignment horizontal="center" shrinkToFit="0" vertical="center" wrapText="1"/>
    </xf>
    <xf borderId="0" fillId="0" fontId="3" numFmtId="164" xfId="0" applyAlignment="1" applyFont="1" applyNumberFormat="1">
      <alignment horizontal="center" vertical="center"/>
    </xf>
    <xf borderId="0" fillId="0" fontId="3" numFmtId="165" xfId="0" applyAlignment="1" applyFont="1" applyNumberFormat="1">
      <alignment horizontal="center" vertical="center"/>
    </xf>
    <xf borderId="0" fillId="0" fontId="8" numFmtId="4" xfId="0" applyAlignment="1" applyFont="1" applyNumberFormat="1">
      <alignment horizontal="center" vertical="center"/>
    </xf>
    <xf borderId="1" fillId="2" fontId="2" numFmtId="0" xfId="0" applyAlignment="1" applyBorder="1" applyFont="1">
      <alignment horizontal="center" vertical="center"/>
    </xf>
    <xf borderId="3" fillId="3" fontId="1" numFmtId="164" xfId="0" applyAlignment="1" applyBorder="1" applyFont="1" applyNumberFormat="1">
      <alignment horizontal="center" vertical="center"/>
    </xf>
    <xf borderId="3" fillId="0" fontId="10" numFmtId="164" xfId="0" applyAlignment="1" applyBorder="1" applyFont="1" applyNumberFormat="1">
      <alignment horizontal="center" vertical="center"/>
    </xf>
    <xf borderId="1" fillId="5" fontId="1" numFmtId="164" xfId="0" applyAlignment="1" applyBorder="1" applyFont="1" applyNumberFormat="1">
      <alignment horizontal="center" vertical="center"/>
    </xf>
    <xf borderId="3" fillId="2" fontId="19" numFmtId="2" xfId="0" applyAlignment="1" applyBorder="1" applyFont="1" applyNumberFormat="1">
      <alignment horizontal="center" shrinkToFit="0" vertical="center" wrapText="1"/>
    </xf>
    <xf borderId="3" fillId="2" fontId="14" numFmtId="2" xfId="0" applyAlignment="1" applyBorder="1" applyFont="1" applyNumberFormat="1">
      <alignment horizontal="center" shrinkToFit="0" vertical="center" wrapText="1"/>
    </xf>
    <xf borderId="3" fillId="3" fontId="8" numFmtId="4" xfId="0" applyAlignment="1" applyBorder="1" applyFont="1" applyNumberFormat="1">
      <alignment horizontal="center" vertical="center"/>
    </xf>
    <xf borderId="0" fillId="0" fontId="10" numFmtId="0" xfId="0" applyAlignment="1" applyFont="1">
      <alignment horizontal="center" shrinkToFit="0" vertical="center" wrapText="1"/>
    </xf>
    <xf borderId="0" fillId="0" fontId="3" numFmtId="4" xfId="0" applyAlignment="1" applyFont="1" applyNumberFormat="1">
      <alignment horizontal="center" vertical="center"/>
    </xf>
    <xf borderId="0" fillId="0" fontId="5" numFmtId="4" xfId="0" applyAlignment="1" applyFont="1" applyNumberFormat="1">
      <alignment horizontal="center" shrinkToFit="0" vertical="center" wrapText="1"/>
    </xf>
    <xf borderId="1" fillId="2" fontId="8" numFmtId="4" xfId="0" applyAlignment="1" applyBorder="1" applyFont="1" applyNumberFormat="1">
      <alignment horizontal="center" vertical="center"/>
    </xf>
    <xf borderId="1" fillId="10" fontId="3" numFmtId="0" xfId="0" applyAlignment="1" applyBorder="1" applyFill="1" applyFont="1">
      <alignment horizontal="center" vertical="center"/>
    </xf>
    <xf borderId="0" fillId="0" fontId="3" numFmtId="0" xfId="0" applyFont="1"/>
    <xf borderId="0" fillId="0" fontId="10" numFmtId="0" xfId="0" applyFont="1"/>
    <xf borderId="3" fillId="0" fontId="10" numFmtId="0" xfId="0" applyAlignment="1" applyBorder="1" applyFont="1">
      <alignment horizontal="center"/>
    </xf>
    <xf borderId="3" fillId="0" fontId="10" numFmtId="0" xfId="0" applyBorder="1" applyFont="1"/>
    <xf borderId="0" fillId="0" fontId="3" numFmtId="4" xfId="0" applyFont="1" applyNumberFormat="1"/>
    <xf borderId="3" fillId="0" fontId="3" numFmtId="0" xfId="0" applyAlignment="1" applyBorder="1" applyFont="1">
      <alignment horizontal="center"/>
    </xf>
    <xf borderId="3" fillId="8" fontId="3" numFmtId="0" xfId="0" applyBorder="1" applyFont="1"/>
    <xf borderId="11" fillId="8" fontId="3" numFmtId="164" xfId="0" applyBorder="1" applyFont="1" applyNumberFormat="1"/>
    <xf borderId="11" fillId="8" fontId="13" numFmtId="164" xfId="0" applyAlignment="1" applyBorder="1" applyFont="1" applyNumberFormat="1">
      <alignment horizontal="right"/>
    </xf>
    <xf borderId="0" fillId="0" fontId="20" numFmtId="4" xfId="0" applyFont="1" applyNumberFormat="1"/>
    <xf borderId="3" fillId="8" fontId="3" numFmtId="164" xfId="0" applyBorder="1" applyFont="1" applyNumberFormat="1"/>
    <xf borderId="3" fillId="8" fontId="13" numFmtId="164" xfId="0" applyAlignment="1" applyBorder="1" applyFont="1" applyNumberFormat="1">
      <alignment horizontal="right"/>
    </xf>
    <xf borderId="3" fillId="8" fontId="3" numFmtId="0" xfId="0" applyAlignment="1" applyBorder="1" applyFont="1">
      <alignment shrinkToFit="0" wrapText="1"/>
    </xf>
    <xf borderId="3" fillId="8" fontId="3" numFmtId="2" xfId="0" applyBorder="1" applyFont="1" applyNumberFormat="1"/>
    <xf borderId="3" fillId="8" fontId="3" numFmtId="2" xfId="0" applyAlignment="1" applyBorder="1" applyFont="1" applyNumberFormat="1">
      <alignment horizontal="right"/>
    </xf>
    <xf borderId="3" fillId="8" fontId="1" numFmtId="0" xfId="0" applyBorder="1" applyFont="1"/>
    <xf borderId="3" fillId="8" fontId="1" numFmtId="2" xfId="0" applyAlignment="1" applyBorder="1" applyFont="1" applyNumberFormat="1">
      <alignment horizontal="right"/>
    </xf>
    <xf borderId="3" fillId="3" fontId="1" numFmtId="0" xfId="0" applyBorder="1" applyFont="1"/>
    <xf borderId="3" fillId="3" fontId="3" numFmtId="0" xfId="0" applyBorder="1" applyFont="1"/>
    <xf borderId="3" fillId="3" fontId="1" numFmtId="164" xfId="0" applyAlignment="1" applyBorder="1" applyFont="1" applyNumberFormat="1">
      <alignment horizontal="right"/>
    </xf>
    <xf borderId="3" fillId="11" fontId="3" numFmtId="0" xfId="0" applyBorder="1" applyFill="1" applyFont="1"/>
    <xf borderId="3" fillId="2" fontId="3" numFmtId="0" xfId="0" applyBorder="1" applyFont="1"/>
    <xf borderId="3" fillId="0" fontId="3" numFmtId="0" xfId="0" applyBorder="1" applyFont="1"/>
    <xf borderId="3" fillId="0" fontId="1" numFmtId="0" xfId="0" applyBorder="1" applyFont="1"/>
    <xf borderId="3" fillId="8" fontId="21" numFmtId="3" xfId="0" applyAlignment="1" applyBorder="1" applyFont="1" applyNumberFormat="1">
      <alignment horizontal="right"/>
    </xf>
    <xf borderId="3" fillId="0" fontId="3" numFmtId="2" xfId="0" applyAlignment="1" applyBorder="1" applyFont="1" applyNumberFormat="1">
      <alignment horizontal="right"/>
    </xf>
    <xf borderId="0" fillId="0" fontId="1" numFmtId="0" xfId="0" applyFont="1"/>
    <xf borderId="3" fillId="8" fontId="3" numFmtId="3" xfId="0" applyAlignment="1" applyBorder="1" applyFont="1" applyNumberFormat="1">
      <alignment horizontal="right"/>
    </xf>
    <xf borderId="0" fillId="0" fontId="3" numFmtId="0" xfId="0" applyAlignment="1" applyFont="1">
      <alignment horizontal="right"/>
    </xf>
    <xf borderId="0" fillId="0" fontId="3" numFmtId="2" xfId="0" applyAlignment="1" applyFont="1" applyNumberFormat="1">
      <alignment horizontal="right"/>
    </xf>
    <xf borderId="3" fillId="3" fontId="1" numFmtId="3" xfId="0" applyAlignment="1" applyBorder="1" applyFont="1" applyNumberFormat="1">
      <alignment horizontal="right"/>
    </xf>
    <xf borderId="3" fillId="3" fontId="1" numFmtId="2" xfId="0" applyAlignment="1" applyBorder="1" applyFont="1" applyNumberFormat="1">
      <alignment horizontal="right"/>
    </xf>
    <xf borderId="12" fillId="0" fontId="1" numFmtId="0" xfId="0" applyBorder="1" applyFont="1"/>
    <xf borderId="13" fillId="0" fontId="3" numFmtId="0" xfId="0" applyBorder="1" applyFont="1"/>
    <xf borderId="13" fillId="0" fontId="1" numFmtId="0" xfId="0" applyBorder="1" applyFont="1"/>
    <xf borderId="0" fillId="0" fontId="3" numFmtId="0" xfId="0" applyAlignment="1" applyFont="1">
      <alignment vertical="center"/>
    </xf>
    <xf borderId="1" fillId="8" fontId="8" numFmtId="0" xfId="0" applyAlignment="1" applyBorder="1" applyFont="1">
      <alignment horizontal="center" shrinkToFit="0" vertical="center" wrapText="1"/>
    </xf>
    <xf borderId="3" fillId="6" fontId="3" numFmtId="164" xfId="0" applyAlignment="1" applyBorder="1" applyFont="1" applyNumberFormat="1">
      <alignment horizontal="center"/>
    </xf>
    <xf borderId="3" fillId="6" fontId="3" numFmtId="164" xfId="0" applyBorder="1" applyFont="1" applyNumberFormat="1"/>
    <xf borderId="3" fillId="5" fontId="13" numFmtId="164" xfId="0" applyAlignment="1" applyBorder="1" applyFont="1" applyNumberFormat="1">
      <alignment horizontal="right"/>
    </xf>
    <xf borderId="3" fillId="0" fontId="3" numFmtId="9" xfId="0" applyAlignment="1" applyBorder="1" applyFont="1" applyNumberFormat="1">
      <alignment horizontal="right"/>
    </xf>
    <xf borderId="3" fillId="0" fontId="13" numFmtId="164" xfId="0" applyAlignment="1" applyBorder="1" applyFont="1" applyNumberFormat="1">
      <alignment horizontal="right"/>
    </xf>
    <xf borderId="3" fillId="5" fontId="1" numFmtId="164" xfId="0" applyAlignment="1" applyBorder="1" applyFont="1" applyNumberFormat="1">
      <alignment horizontal="right"/>
    </xf>
    <xf borderId="3" fillId="0" fontId="13" numFmtId="9" xfId="0" applyAlignment="1" applyBorder="1" applyFont="1" applyNumberFormat="1">
      <alignment horizontal="right"/>
    </xf>
    <xf borderId="3" fillId="0" fontId="10" numFmtId="9" xfId="0" applyAlignment="1" applyBorder="1" applyFont="1" applyNumberFormat="1">
      <alignment horizontal="right"/>
    </xf>
    <xf borderId="3" fillId="0" fontId="13" numFmtId="164" xfId="0" applyAlignment="1" applyBorder="1" applyFont="1" applyNumberFormat="1">
      <alignment horizontal="center"/>
    </xf>
    <xf borderId="3" fillId="0" fontId="3" numFmtId="166" xfId="0" applyAlignment="1" applyBorder="1" applyFont="1" applyNumberFormat="1">
      <alignment horizontal="right"/>
    </xf>
    <xf borderId="14" fillId="12" fontId="22" numFmtId="0" xfId="0" applyBorder="1" applyFill="1" applyFont="1"/>
    <xf borderId="14" fillId="13" fontId="8" numFmtId="0" xfId="0" applyAlignment="1" applyBorder="1" applyFill="1" applyFont="1">
      <alignment horizontal="center" vertical="center"/>
    </xf>
    <xf borderId="3" fillId="5" fontId="1" numFmtId="0" xfId="0" applyBorder="1" applyFont="1"/>
    <xf borderId="3" fillId="5" fontId="3" numFmtId="0" xfId="0" applyBorder="1" applyFont="1"/>
    <xf borderId="3" fillId="5" fontId="1" numFmtId="164" xfId="0" applyAlignment="1" applyBorder="1" applyFont="1" applyNumberFormat="1">
      <alignment horizontal="center"/>
    </xf>
    <xf borderId="3" fillId="5" fontId="3" numFmtId="9" xfId="0" applyBorder="1" applyFont="1" applyNumberFormat="1"/>
    <xf borderId="1" fillId="2" fontId="3" numFmtId="3" xfId="0" applyAlignment="1" applyBorder="1" applyFont="1" applyNumberFormat="1">
      <alignment horizontal="right"/>
    </xf>
    <xf borderId="15" fillId="7" fontId="3" numFmtId="2" xfId="0" applyAlignment="1" applyBorder="1" applyFont="1" applyNumberFormat="1">
      <alignment horizontal="right"/>
    </xf>
    <xf borderId="15" fillId="7" fontId="3" numFmtId="0" xfId="0" applyBorder="1" applyFont="1"/>
    <xf borderId="0" fillId="0" fontId="14" numFmtId="0" xfId="0" applyAlignment="1" applyFont="1">
      <alignment horizontal="center" vertical="center"/>
    </xf>
    <xf borderId="3" fillId="0" fontId="3" numFmtId="164" xfId="0" applyBorder="1" applyFont="1" applyNumberFormat="1"/>
    <xf borderId="3" fillId="0" fontId="3" numFmtId="9" xfId="0" applyBorder="1" applyFont="1" applyNumberFormat="1"/>
    <xf borderId="3" fillId="5" fontId="3" numFmtId="164" xfId="0" applyBorder="1" applyFont="1" applyNumberFormat="1"/>
    <xf borderId="3" fillId="0" fontId="3" numFmtId="166" xfId="0" applyBorder="1" applyFont="1" applyNumberFormat="1"/>
    <xf borderId="3" fillId="3" fontId="3" numFmtId="164" xfId="0" applyAlignment="1" applyBorder="1" applyFont="1" applyNumberFormat="1">
      <alignment horizontal="center"/>
    </xf>
    <xf borderId="3" fillId="0" fontId="3" numFmtId="164" xfId="0" applyAlignment="1" applyBorder="1" applyFont="1" applyNumberFormat="1">
      <alignment horizontal="center"/>
    </xf>
    <xf borderId="3" fillId="6" fontId="1" numFmtId="164" xfId="0" applyAlignment="1" applyBorder="1" applyFont="1" applyNumberFormat="1">
      <alignment horizontal="center"/>
    </xf>
    <xf borderId="3" fillId="5" fontId="10" numFmtId="164" xfId="0" applyAlignment="1" applyBorder="1" applyFont="1" applyNumberFormat="1">
      <alignment horizontal="right"/>
    </xf>
    <xf borderId="3" fillId="5" fontId="13" numFmtId="164" xfId="0" applyAlignment="1" applyBorder="1" applyFont="1" applyNumberFormat="1">
      <alignment horizontal="right" vertical="center"/>
    </xf>
    <xf borderId="3" fillId="0" fontId="3" numFmtId="9" xfId="0" applyAlignment="1" applyBorder="1" applyFont="1" applyNumberFormat="1">
      <alignment horizontal="right" vertical="center"/>
    </xf>
    <xf borderId="3" fillId="0" fontId="13" numFmtId="164" xfId="0" applyAlignment="1" applyBorder="1" applyFont="1" applyNumberFormat="1">
      <alignment horizontal="right" vertical="center"/>
    </xf>
    <xf borderId="3" fillId="3" fontId="13" numFmtId="164" xfId="0" applyAlignment="1" applyBorder="1" applyFont="1" applyNumberFormat="1">
      <alignment horizontal="right" vertical="center"/>
    </xf>
    <xf borderId="3" fillId="5" fontId="1" numFmtId="164" xfId="0" applyAlignment="1" applyBorder="1" applyFont="1" applyNumberFormat="1">
      <alignment horizontal="right" vertical="center"/>
    </xf>
    <xf borderId="3" fillId="0" fontId="13" numFmtId="9" xfId="0" applyAlignment="1" applyBorder="1" applyFont="1" applyNumberFormat="1">
      <alignment horizontal="right" vertical="center"/>
    </xf>
    <xf borderId="3" fillId="5" fontId="10" numFmtId="164" xfId="0" applyAlignment="1" applyBorder="1" applyFont="1" applyNumberFormat="1">
      <alignment horizontal="right" vertical="center"/>
    </xf>
    <xf borderId="3" fillId="0" fontId="10" numFmtId="9" xfId="0" applyAlignment="1" applyBorder="1" applyFont="1" applyNumberFormat="1">
      <alignment horizontal="right" vertical="center"/>
    </xf>
    <xf borderId="3" fillId="0" fontId="3" numFmtId="166" xfId="0" applyAlignment="1" applyBorder="1" applyFont="1" applyNumberFormat="1">
      <alignment horizontal="right" vertical="center"/>
    </xf>
    <xf borderId="15" fillId="7" fontId="3" numFmtId="164" xfId="0" applyBorder="1" applyFont="1" applyNumberFormat="1"/>
    <xf borderId="0" fillId="0" fontId="14" numFmtId="164" xfId="0" applyAlignment="1" applyFont="1" applyNumberFormat="1">
      <alignment horizontal="right" vertical="center"/>
    </xf>
    <xf borderId="3" fillId="3" fontId="1" numFmtId="0" xfId="0" applyAlignment="1" applyBorder="1" applyFont="1">
      <alignment vertical="center"/>
    </xf>
    <xf borderId="1" fillId="2" fontId="3" numFmtId="4" xfId="0" applyAlignment="1" applyBorder="1" applyFont="1" applyNumberFormat="1">
      <alignment horizontal="right" vertical="center"/>
    </xf>
    <xf borderId="15" fillId="7" fontId="3" numFmtId="2" xfId="0" applyAlignment="1" applyBorder="1" applyFont="1" applyNumberFormat="1">
      <alignment horizontal="left" vertical="center"/>
    </xf>
    <xf borderId="15" fillId="7" fontId="3" numFmtId="0" xfId="0" applyAlignment="1" applyBorder="1" applyFont="1">
      <alignment vertical="center"/>
    </xf>
    <xf borderId="0" fillId="0" fontId="14" numFmtId="2" xfId="0" applyAlignment="1" applyFont="1" applyNumberFormat="1">
      <alignment horizontal="right" vertical="center"/>
    </xf>
    <xf borderId="3" fillId="3" fontId="13" numFmtId="164" xfId="0" applyAlignment="1" applyBorder="1" applyFont="1" applyNumberFormat="1">
      <alignment horizontal="right"/>
    </xf>
    <xf borderId="0" fillId="0" fontId="14" numFmtId="0" xfId="0" applyAlignment="1" applyFont="1">
      <alignment horizontal="right" vertical="center"/>
    </xf>
    <xf borderId="3" fillId="6" fontId="13" numFmtId="164" xfId="0" applyAlignment="1" applyBorder="1" applyFont="1" applyNumberFormat="1">
      <alignment horizontal="right"/>
    </xf>
    <xf borderId="0" fillId="0" fontId="3" numFmtId="164" xfId="0" applyFont="1" applyNumberFormat="1"/>
    <xf borderId="0" fillId="0" fontId="3" numFmtId="165" xfId="0" applyFont="1" applyNumberFormat="1"/>
    <xf borderId="0" fillId="0" fontId="3" numFmtId="166" xfId="0" applyFont="1" applyNumberFormat="1"/>
    <xf borderId="0" fillId="0" fontId="2" numFmtId="0" xfId="0" applyFont="1"/>
    <xf borderId="3" fillId="0" fontId="15" numFmtId="0" xfId="0" applyAlignment="1" applyBorder="1" applyFont="1">
      <alignment horizontal="center"/>
    </xf>
    <xf borderId="3" fillId="0" fontId="15" numFmtId="0" xfId="0" applyAlignment="1" applyBorder="1" applyFont="1">
      <alignment horizontal="center" vertical="top"/>
    </xf>
    <xf borderId="3" fillId="0" fontId="2" numFmtId="0" xfId="0" applyAlignment="1" applyBorder="1" applyFont="1">
      <alignment horizontal="center" vertical="top"/>
    </xf>
    <xf borderId="3" fillId="0" fontId="2" numFmtId="0" xfId="0" applyAlignment="1" applyBorder="1" applyFont="1">
      <alignment horizontal="left" shrinkToFit="0" vertical="top" wrapText="1"/>
    </xf>
    <xf borderId="3" fillId="0" fontId="2" numFmtId="0" xfId="0" applyAlignment="1" applyBorder="1" applyFont="1">
      <alignment horizontal="center" shrinkToFit="0" vertical="top" wrapText="1"/>
    </xf>
    <xf borderId="3" fillId="0" fontId="15" numFmtId="0" xfId="0" applyAlignment="1" applyBorder="1" applyFont="1">
      <alignment horizontal="left" shrinkToFit="0" vertical="top" wrapText="1"/>
    </xf>
    <xf borderId="0" fillId="0" fontId="2" numFmtId="0" xfId="0" applyAlignment="1" applyFont="1">
      <alignment horizontal="center" vertical="top"/>
    </xf>
    <xf borderId="3" fillId="0" fontId="15" numFmtId="0" xfId="0" applyAlignment="1" applyBorder="1" applyFont="1">
      <alignment horizontal="center" vertical="center"/>
    </xf>
    <xf borderId="3" fillId="0" fontId="2" numFmtId="168" xfId="0" applyAlignment="1" applyBorder="1" applyFont="1" applyNumberFormat="1">
      <alignment horizontal="center" vertical="center"/>
    </xf>
    <xf borderId="3" fillId="0" fontId="2" numFmtId="168" xfId="0" applyAlignment="1" applyBorder="1" applyFont="1" applyNumberFormat="1">
      <alignment vertical="center"/>
    </xf>
    <xf borderId="3" fillId="0" fontId="2" numFmtId="0" xfId="0" applyAlignment="1" applyBorder="1" applyFont="1">
      <alignment vertical="center"/>
    </xf>
    <xf borderId="3" fillId="0" fontId="2" numFmtId="0" xfId="0" applyAlignment="1" applyBorder="1" applyFont="1">
      <alignment horizontal="center" vertical="center"/>
    </xf>
    <xf borderId="3" fillId="0" fontId="2" numFmtId="0" xfId="0" applyAlignment="1" applyBorder="1" applyFont="1">
      <alignment horizontal="left" shrinkToFit="0" vertical="center" wrapText="1"/>
    </xf>
    <xf borderId="3" fillId="0" fontId="2" numFmtId="0" xfId="0" applyAlignment="1" applyBorder="1" applyFont="1">
      <alignment shrinkToFit="0" vertical="center" wrapText="1"/>
    </xf>
    <xf borderId="0" fillId="0" fontId="2" numFmtId="0" xfId="0" applyAlignment="1" applyFont="1">
      <alignment vertical="center"/>
    </xf>
    <xf borderId="3" fillId="0" fontId="15" numFmtId="0" xfId="0" applyAlignment="1" applyBorder="1" applyFont="1">
      <alignment vertical="center"/>
    </xf>
    <xf borderId="3" fillId="0" fontId="15" numFmtId="0" xfId="0" applyBorder="1" applyFont="1"/>
    <xf borderId="3" fillId="0" fontId="2" numFmtId="0" xfId="0" applyBorder="1" applyFont="1"/>
    <xf borderId="3" fillId="0" fontId="2" numFmtId="0" xfId="0" applyAlignment="1" applyBorder="1" applyFont="1">
      <alignment horizontal="center"/>
    </xf>
    <xf borderId="4" fillId="0" fontId="1" numFmtId="0" xfId="0" applyAlignment="1" applyBorder="1" applyFont="1">
      <alignment vertical="center"/>
    </xf>
    <xf borderId="16" fillId="0" fontId="3" numFmtId="0" xfId="0" applyAlignment="1" applyBorder="1" applyFont="1">
      <alignment vertical="center"/>
    </xf>
    <xf borderId="17" fillId="0" fontId="1" numFmtId="0" xfId="0" applyAlignment="1" applyBorder="1" applyFont="1">
      <alignment vertical="center"/>
    </xf>
    <xf borderId="16" fillId="0" fontId="3" numFmtId="164" xfId="0" applyAlignment="1" applyBorder="1" applyFont="1" applyNumberFormat="1">
      <alignment vertical="center"/>
    </xf>
    <xf borderId="16" fillId="0" fontId="3" numFmtId="165" xfId="0" applyAlignment="1" applyBorder="1" applyFont="1" applyNumberFormat="1">
      <alignment vertical="center"/>
    </xf>
    <xf borderId="8" fillId="0" fontId="1" numFmtId="0" xfId="0" applyAlignment="1" applyBorder="1" applyFont="1">
      <alignment horizontal="center" shrinkToFit="0" vertical="center" wrapText="1"/>
    </xf>
    <xf borderId="18" fillId="0" fontId="1" numFmtId="0" xfId="0" applyAlignment="1" applyBorder="1" applyFont="1">
      <alignment horizontal="center" shrinkToFit="0" vertical="center" wrapText="1"/>
    </xf>
    <xf borderId="18" fillId="0" fontId="1" numFmtId="164" xfId="0" applyAlignment="1" applyBorder="1" applyFont="1" applyNumberFormat="1">
      <alignment horizontal="center" shrinkToFit="0" vertical="center" wrapText="1"/>
    </xf>
    <xf borderId="19" fillId="5" fontId="1" numFmtId="164" xfId="0" applyAlignment="1" applyBorder="1" applyFont="1" applyNumberFormat="1">
      <alignment horizontal="center" shrinkToFit="0" vertical="center" wrapText="1"/>
    </xf>
    <xf borderId="19" fillId="5" fontId="7" numFmtId="165" xfId="0" applyAlignment="1" applyBorder="1" applyFont="1" applyNumberFormat="1">
      <alignment horizontal="center" shrinkToFit="0" vertical="center" wrapText="1"/>
    </xf>
    <xf borderId="19" fillId="5" fontId="1" numFmtId="165" xfId="0" applyAlignment="1" applyBorder="1" applyFont="1" applyNumberFormat="1">
      <alignment horizontal="center" shrinkToFit="0" vertical="center" wrapText="1"/>
    </xf>
    <xf borderId="18" fillId="0" fontId="1" numFmtId="9" xfId="0" applyAlignment="1" applyBorder="1" applyFont="1" applyNumberFormat="1">
      <alignment horizontal="center" shrinkToFit="0" vertical="center" wrapText="1"/>
    </xf>
    <xf borderId="18" fillId="0" fontId="1" numFmtId="165" xfId="0" applyAlignment="1" applyBorder="1" applyFont="1" applyNumberFormat="1">
      <alignment horizontal="center" shrinkToFit="0" vertical="center" wrapText="1"/>
    </xf>
    <xf borderId="20" fillId="0" fontId="3" numFmtId="0" xfId="0" applyAlignment="1" applyBorder="1" applyFont="1">
      <alignment vertical="center"/>
    </xf>
    <xf borderId="8" fillId="0" fontId="3" numFmtId="0" xfId="0" applyAlignment="1" applyBorder="1" applyFont="1">
      <alignment vertical="center"/>
    </xf>
    <xf borderId="18" fillId="0" fontId="3" numFmtId="0" xfId="0" applyAlignment="1" applyBorder="1" applyFont="1">
      <alignment horizontal="center" vertical="center"/>
    </xf>
    <xf borderId="19" fillId="6" fontId="3" numFmtId="164" xfId="0" applyAlignment="1" applyBorder="1" applyFont="1" applyNumberFormat="1">
      <alignment horizontal="center" vertical="center"/>
    </xf>
    <xf borderId="19" fillId="6" fontId="3" numFmtId="164" xfId="0" applyAlignment="1" applyBorder="1" applyFont="1" applyNumberFormat="1">
      <alignment vertical="center"/>
    </xf>
    <xf borderId="19" fillId="5" fontId="13" numFmtId="164" xfId="0" applyAlignment="1" applyBorder="1" applyFont="1" applyNumberFormat="1">
      <alignment horizontal="right" vertical="center"/>
    </xf>
    <xf borderId="18" fillId="0" fontId="3" numFmtId="9" xfId="0" applyAlignment="1" applyBorder="1" applyFont="1" applyNumberFormat="1">
      <alignment horizontal="right" vertical="center"/>
    </xf>
    <xf borderId="18" fillId="0" fontId="13" numFmtId="164" xfId="0" applyAlignment="1" applyBorder="1" applyFont="1" applyNumberFormat="1">
      <alignment horizontal="right" vertical="center"/>
    </xf>
    <xf borderId="19" fillId="5" fontId="1" numFmtId="164" xfId="0" applyAlignment="1" applyBorder="1" applyFont="1" applyNumberFormat="1">
      <alignment horizontal="right" vertical="center"/>
    </xf>
    <xf borderId="18" fillId="0" fontId="13" numFmtId="9" xfId="0" applyAlignment="1" applyBorder="1" applyFont="1" applyNumberFormat="1">
      <alignment horizontal="right" vertical="center"/>
    </xf>
    <xf borderId="18" fillId="0" fontId="10" numFmtId="9" xfId="0" applyAlignment="1" applyBorder="1" applyFont="1" applyNumberFormat="1">
      <alignment horizontal="right" vertical="center"/>
    </xf>
    <xf borderId="18" fillId="0" fontId="13" numFmtId="164" xfId="0" applyAlignment="1" applyBorder="1" applyFont="1" applyNumberFormat="1">
      <alignment horizontal="center" vertical="center"/>
    </xf>
    <xf borderId="18" fillId="0" fontId="3" numFmtId="166" xfId="0" applyAlignment="1" applyBorder="1" applyFont="1" applyNumberFormat="1">
      <alignment horizontal="right" vertical="center"/>
    </xf>
    <xf borderId="21" fillId="5" fontId="1" numFmtId="0" xfId="0" applyAlignment="1" applyBorder="1" applyFont="1">
      <alignment vertical="center"/>
    </xf>
    <xf borderId="19" fillId="5" fontId="3" numFmtId="0" xfId="0" applyAlignment="1" applyBorder="1" applyFont="1">
      <alignment vertical="center"/>
    </xf>
    <xf borderId="19" fillId="5" fontId="1" numFmtId="164" xfId="0" applyAlignment="1" applyBorder="1" applyFont="1" applyNumberFormat="1">
      <alignment horizontal="center" vertical="center"/>
    </xf>
    <xf borderId="19" fillId="5" fontId="3" numFmtId="9" xfId="0" applyAlignment="1" applyBorder="1" applyFont="1" applyNumberFormat="1">
      <alignment vertical="center"/>
    </xf>
    <xf borderId="18" fillId="0" fontId="3" numFmtId="0" xfId="0" applyAlignment="1" applyBorder="1" applyFont="1">
      <alignment vertical="center"/>
    </xf>
    <xf borderId="18" fillId="0" fontId="3" numFmtId="164" xfId="0" applyAlignment="1" applyBorder="1" applyFont="1" applyNumberFormat="1">
      <alignment vertical="center"/>
    </xf>
    <xf borderId="18" fillId="0" fontId="3" numFmtId="9" xfId="0" applyAlignment="1" applyBorder="1" applyFont="1" applyNumberFormat="1">
      <alignment vertical="center"/>
    </xf>
    <xf borderId="19" fillId="5" fontId="3" numFmtId="164" xfId="0" applyAlignment="1" applyBorder="1" applyFont="1" applyNumberFormat="1">
      <alignment vertical="center"/>
    </xf>
    <xf borderId="18" fillId="0" fontId="3" numFmtId="166" xfId="0" applyAlignment="1" applyBorder="1" applyFont="1" applyNumberFormat="1">
      <alignment vertical="center"/>
    </xf>
    <xf borderId="18" fillId="0" fontId="3" numFmtId="164" xfId="0" applyAlignment="1" applyBorder="1" applyFont="1" applyNumberFormat="1">
      <alignment horizontal="center" vertical="center"/>
    </xf>
    <xf borderId="19" fillId="5" fontId="10" numFmtId="164" xfId="0" applyAlignment="1" applyBorder="1" applyFont="1" applyNumberFormat="1">
      <alignment horizontal="right" vertical="center"/>
    </xf>
    <xf borderId="21" fillId="3" fontId="1" numFmtId="0" xfId="0" applyAlignment="1" applyBorder="1" applyFont="1">
      <alignment vertical="center"/>
    </xf>
    <xf borderId="19" fillId="6" fontId="13" numFmtId="164" xfId="0" applyAlignment="1" applyBorder="1" applyFont="1" applyNumberFormat="1">
      <alignment horizontal="right" vertical="center"/>
    </xf>
    <xf borderId="18" fillId="0" fontId="10" numFmtId="164" xfId="0" applyAlignment="1" applyBorder="1" applyFont="1" applyNumberFormat="1">
      <alignment horizontal="right" vertical="center"/>
    </xf>
    <xf borderId="0" fillId="0" fontId="3" numFmtId="164" xfId="0" applyAlignment="1" applyFont="1" applyNumberFormat="1">
      <alignment vertical="center"/>
    </xf>
    <xf borderId="0" fillId="0" fontId="3" numFmtId="165" xfId="0" applyAlignment="1" applyFont="1" applyNumberFormat="1">
      <alignment vertical="center"/>
    </xf>
    <xf borderId="0" fillId="0" fontId="3" numFmtId="9" xfId="0" applyAlignment="1" applyFont="1" applyNumberFormat="1">
      <alignment vertical="center"/>
    </xf>
    <xf borderId="0" fillId="0" fontId="3" numFmtId="166" xfId="0" applyAlignment="1" applyFont="1" applyNumberFormat="1">
      <alignment vertical="center"/>
    </xf>
    <xf borderId="0" fillId="0" fontId="3" numFmtId="4" xfId="0" applyAlignment="1" applyFont="1" applyNumberFormat="1">
      <alignment vertical="center"/>
    </xf>
    <xf borderId="4" fillId="4" fontId="23" numFmtId="0" xfId="0" applyAlignment="1" applyBorder="1" applyFont="1">
      <alignment horizontal="center" shrinkToFit="0" vertical="center" wrapText="1"/>
    </xf>
    <xf borderId="22" fillId="0" fontId="9" numFmtId="0" xfId="0" applyBorder="1" applyFont="1"/>
    <xf borderId="23" fillId="4" fontId="23" numFmtId="0" xfId="0" applyAlignment="1" applyBorder="1" applyFont="1">
      <alignment horizontal="center" shrinkToFit="0" vertical="center" wrapText="1"/>
    </xf>
    <xf borderId="1" fillId="4" fontId="23" numFmtId="0" xfId="0" applyAlignment="1" applyBorder="1" applyFont="1">
      <alignment horizontal="center" shrinkToFit="0" vertical="center" wrapText="1"/>
    </xf>
    <xf borderId="1" fillId="4" fontId="24" numFmtId="0" xfId="0" applyAlignment="1" applyBorder="1" applyFont="1">
      <alignment horizontal="center" shrinkToFit="0" vertical="center" wrapText="1"/>
    </xf>
    <xf borderId="3" fillId="4" fontId="25" numFmtId="0" xfId="0" applyAlignment="1" applyBorder="1" applyFont="1">
      <alignment horizontal="center" shrinkToFit="0" vertical="center" wrapText="1"/>
    </xf>
    <xf borderId="3" fillId="0" fontId="15" numFmtId="0" xfId="0" applyAlignment="1" applyBorder="1" applyFont="1">
      <alignment horizontal="center" shrinkToFit="0" vertical="center" wrapText="1"/>
    </xf>
    <xf borderId="3" fillId="0" fontId="26" numFmtId="0" xfId="0" applyAlignment="1" applyBorder="1" applyFont="1">
      <alignment horizontal="center" shrinkToFit="0" vertical="center" wrapText="1"/>
    </xf>
    <xf borderId="3" fillId="0" fontId="27" numFmtId="0" xfId="0" applyAlignment="1" applyBorder="1" applyFont="1">
      <alignment horizontal="center" shrinkToFit="0" vertical="center" wrapText="1"/>
    </xf>
    <xf borderId="3" fillId="0" fontId="12"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4" fillId="0" fontId="28" numFmtId="0" xfId="0" applyAlignment="1" applyBorder="1" applyFont="1">
      <alignment horizontal="center" shrinkToFit="0" vertical="center" wrapText="1"/>
    </xf>
    <xf borderId="3" fillId="0" fontId="29" numFmtId="0" xfId="0" applyAlignment="1" applyBorder="1" applyFont="1">
      <alignment horizontal="center" shrinkToFit="0" vertical="center" wrapText="1"/>
    </xf>
    <xf borderId="3" fillId="0" fontId="27" numFmtId="0" xfId="0" applyAlignment="1" applyBorder="1" applyFont="1">
      <alignment horizontal="left" shrinkToFit="0" vertical="center" wrapText="1"/>
    </xf>
    <xf borderId="3" fillId="3" fontId="2" numFmtId="0" xfId="0" applyAlignment="1" applyBorder="1" applyFont="1">
      <alignment horizontal="center" shrinkToFit="0" vertical="center" wrapText="1"/>
    </xf>
    <xf borderId="3" fillId="3" fontId="26" numFmtId="0" xfId="0" applyAlignment="1" applyBorder="1" applyFont="1">
      <alignment horizontal="center" shrinkToFit="0" vertical="center" wrapText="1"/>
    </xf>
    <xf borderId="3" fillId="3" fontId="14" numFmtId="0" xfId="0" applyAlignment="1" applyBorder="1" applyFont="1">
      <alignment horizontal="center" shrinkToFit="0" vertical="center" wrapText="1"/>
    </xf>
    <xf borderId="3" fillId="3" fontId="30" numFmtId="0" xfId="0" applyAlignment="1" applyBorder="1" applyFont="1">
      <alignment horizontal="center" shrinkToFit="0" vertical="center" wrapText="1"/>
    </xf>
    <xf borderId="3" fillId="3" fontId="15" numFmtId="0" xfId="0" applyAlignment="1" applyBorder="1" applyFont="1">
      <alignment horizontal="center" shrinkToFit="0" vertical="center" wrapText="1"/>
    </xf>
    <xf borderId="3" fillId="3" fontId="27" numFmtId="0" xfId="0" applyAlignment="1" applyBorder="1" applyFont="1">
      <alignment horizontal="center" shrinkToFit="0" vertical="center" wrapText="1"/>
    </xf>
    <xf borderId="3" fillId="3" fontId="12" numFmtId="0" xfId="0" applyAlignment="1" applyBorder="1" applyFont="1">
      <alignment horizontal="center" shrinkToFit="0" vertical="center" wrapText="1"/>
    </xf>
    <xf borderId="3" fillId="0" fontId="2" numFmtId="169" xfId="0" applyAlignment="1" applyBorder="1" applyFont="1" applyNumberFormat="1">
      <alignment horizontal="center" shrinkToFit="0" vertical="center" wrapText="1"/>
    </xf>
    <xf borderId="3" fillId="3" fontId="29" numFmtId="0" xfId="0" applyAlignment="1" applyBorder="1" applyFont="1">
      <alignment horizontal="center" shrinkToFit="0" vertical="center" wrapText="1"/>
    </xf>
    <xf borderId="3" fillId="0" fontId="2" numFmtId="2" xfId="0" applyAlignment="1" applyBorder="1" applyFont="1" applyNumberFormat="1">
      <alignment horizontal="center" shrinkToFit="0" vertical="center" wrapText="1"/>
    </xf>
    <xf borderId="3" fillId="2" fontId="31" numFmtId="0" xfId="0" applyAlignment="1" applyBorder="1" applyFont="1">
      <alignment horizontal="center" shrinkToFit="0" vertical="center" wrapText="1"/>
    </xf>
    <xf borderId="3" fillId="2" fontId="27" numFmtId="0" xfId="0" applyAlignment="1" applyBorder="1" applyFont="1">
      <alignment horizontal="center" shrinkToFit="0" vertical="center" wrapText="1"/>
    </xf>
    <xf borderId="3" fillId="2" fontId="32" numFmtId="0" xfId="0" applyAlignment="1" applyBorder="1" applyFont="1">
      <alignment horizontal="center" shrinkToFit="0" vertical="center" wrapText="1"/>
    </xf>
    <xf borderId="3" fillId="2" fontId="12" numFmtId="0" xfId="0" applyAlignment="1" applyBorder="1" applyFont="1">
      <alignment horizontal="center" shrinkToFit="0" vertical="center" wrapText="1"/>
    </xf>
    <xf borderId="3" fillId="8" fontId="14" numFmtId="0" xfId="0" applyAlignment="1" applyBorder="1" applyFont="1">
      <alignment horizontal="center" shrinkToFit="0" vertical="center" wrapText="1"/>
    </xf>
    <xf borderId="3" fillId="2" fontId="29" numFmtId="0" xfId="0" applyAlignment="1" applyBorder="1" applyFont="1">
      <alignment horizontal="center" shrinkToFit="0" vertical="center" wrapText="1"/>
    </xf>
    <xf borderId="3" fillId="3" fontId="32" numFmtId="0" xfId="0" applyAlignment="1" applyBorder="1" applyFont="1">
      <alignment horizontal="center" shrinkToFit="0" vertical="center" wrapText="1"/>
    </xf>
    <xf borderId="3" fillId="2" fontId="33" numFmtId="0" xfId="0" applyAlignment="1" applyBorder="1" applyFont="1">
      <alignment horizontal="center" shrinkToFit="0" vertical="center" wrapText="1"/>
    </xf>
    <xf borderId="3" fillId="0" fontId="33" numFmtId="0" xfId="0" applyAlignment="1" applyBorder="1" applyFont="1">
      <alignment horizontal="center" shrinkToFit="0" vertical="center" wrapText="1"/>
    </xf>
    <xf borderId="3" fillId="0" fontId="34" numFmtId="0" xfId="0" applyAlignment="1" applyBorder="1" applyFont="1">
      <alignment horizontal="center" shrinkToFit="0" vertical="center" wrapText="1"/>
    </xf>
    <xf borderId="0" fillId="0" fontId="2" numFmtId="0" xfId="0" applyAlignment="1" applyFont="1">
      <alignment horizontal="center" shrinkToFit="0" vertical="center" wrapText="1"/>
    </xf>
    <xf borderId="0" fillId="0" fontId="26" numFmtId="0" xfId="0" applyAlignment="1" applyFont="1">
      <alignment horizontal="center" shrinkToFit="0" vertical="center" wrapText="1"/>
    </xf>
    <xf borderId="0" fillId="0" fontId="2" numFmtId="2" xfId="0" applyAlignment="1" applyFont="1" applyNumberFormat="1">
      <alignment horizontal="center" shrinkToFit="0" vertical="center" wrapText="1"/>
    </xf>
    <xf borderId="0" fillId="0" fontId="15" numFmtId="0" xfId="0" applyAlignment="1" applyFont="1">
      <alignment horizontal="center" shrinkToFit="0" vertical="center" wrapText="1"/>
    </xf>
    <xf borderId="1" fillId="3" fontId="2" numFmtId="0" xfId="0" applyAlignment="1" applyBorder="1" applyFont="1">
      <alignment horizontal="center" shrinkToFit="0" vertical="center" wrapText="1"/>
    </xf>
    <xf borderId="1" fillId="3" fontId="26" numFmtId="0" xfId="0" applyAlignment="1" applyBorder="1" applyFont="1">
      <alignment horizontal="center" shrinkToFit="0" vertical="center" wrapText="1"/>
    </xf>
    <xf borderId="1" fillId="3" fontId="27" numFmtId="0" xfId="0" applyAlignment="1" applyBorder="1" applyFont="1">
      <alignment horizontal="center" shrinkToFit="0" vertical="center" wrapText="1"/>
    </xf>
    <xf borderId="4" fillId="0" fontId="35" numFmtId="0" xfId="0" applyAlignment="1" applyBorder="1" applyFont="1">
      <alignment horizontal="center"/>
    </xf>
    <xf borderId="8" fillId="0" fontId="19" numFmtId="0" xfId="0" applyBorder="1" applyFont="1"/>
    <xf borderId="18" fillId="0" fontId="19" numFmtId="0" xfId="0" applyBorder="1" applyFont="1"/>
    <xf borderId="8" fillId="0" fontId="3" numFmtId="0" xfId="0" applyAlignment="1" applyBorder="1" applyFont="1">
      <alignment horizontal="right"/>
    </xf>
    <xf borderId="18" fillId="0" fontId="3" numFmtId="0" xfId="0" applyBorder="1" applyFont="1"/>
    <xf borderId="18" fillId="0" fontId="3" numFmtId="2" xfId="0" applyAlignment="1" applyBorder="1" applyFont="1" applyNumberFormat="1">
      <alignment horizontal="right"/>
    </xf>
    <xf borderId="18" fillId="0" fontId="1" numFmtId="2" xfId="0" applyAlignment="1" applyBorder="1" applyFont="1" applyNumberFormat="1">
      <alignment horizontal="right"/>
    </xf>
    <xf borderId="18" fillId="0" fontId="3" numFmtId="2" xfId="0" applyBorder="1" applyFont="1" applyNumberFormat="1"/>
    <xf borderId="18" fillId="0" fontId="1" numFmtId="0" xfId="0" applyBorder="1" applyFont="1"/>
    <xf borderId="18" fillId="0" fontId="1" numFmtId="2" xfId="0" applyBorder="1" applyFont="1" applyNumberFormat="1"/>
    <xf borderId="8" fillId="0" fontId="3" numFmtId="0" xfId="0" applyBorder="1" applyFont="1"/>
    <xf borderId="3" fillId="0" fontId="3" numFmtId="168" xfId="0" applyAlignment="1" applyBorder="1" applyFont="1" applyNumberFormat="1">
      <alignment horizontal="center"/>
    </xf>
    <xf borderId="3" fillId="0" fontId="3" numFmtId="170" xfId="0" applyAlignment="1" applyBorder="1" applyFont="1" applyNumberFormat="1">
      <alignment horizontal="center"/>
    </xf>
    <xf borderId="3" fillId="0" fontId="1" numFmtId="170" xfId="0" applyAlignment="1" applyBorder="1" applyFont="1" applyNumberFormat="1">
      <alignment horizontal="center"/>
    </xf>
    <xf borderId="0" fillId="0" fontId="1" numFmtId="170" xfId="0" applyFont="1" applyNumberFormat="1"/>
    <xf borderId="18" fillId="0" fontId="3" numFmtId="0" xfId="0" applyAlignment="1" applyBorder="1" applyFont="1">
      <alignment shrinkToFit="0" wrapText="1"/>
    </xf>
    <xf borderId="18" fillId="0" fontId="3" numFmtId="0" xfId="0" applyAlignment="1" applyBorder="1" applyFont="1">
      <alignment horizontal="right"/>
    </xf>
    <xf borderId="1" fillId="2" fontId="36" numFmtId="0" xfId="0" applyBorder="1" applyFont="1"/>
    <xf borderId="24" fillId="2" fontId="21" numFmtId="0" xfId="0" applyBorder="1" applyFont="1"/>
    <xf borderId="24" fillId="2" fontId="37" numFmtId="0" xfId="0" applyBorder="1" applyFont="1"/>
    <xf borderId="25" fillId="2" fontId="21" numFmtId="0" xfId="0" applyBorder="1" applyFont="1"/>
    <xf borderId="26" fillId="0" fontId="9" numFmtId="0" xfId="0" applyBorder="1" applyFont="1"/>
    <xf borderId="19" fillId="2" fontId="37" numFmtId="0" xfId="0" applyBorder="1" applyFont="1"/>
    <xf borderId="27" fillId="0" fontId="9" numFmtId="0" xfId="0" applyBorder="1" applyFont="1"/>
    <xf borderId="21" fillId="2" fontId="37" numFmtId="0" xfId="0" applyBorder="1" applyFont="1"/>
    <xf borderId="19" fillId="2" fontId="21" numFmtId="0" xfId="0" applyBorder="1" applyFont="1"/>
    <xf borderId="21" fillId="2" fontId="21" numFmtId="0" xfId="0" applyBorder="1" applyFont="1"/>
    <xf borderId="24" fillId="2" fontId="38" numFmtId="0" xfId="0" applyBorder="1" applyFont="1"/>
    <xf borderId="24" fillId="2" fontId="39" numFmtId="0" xfId="0" applyBorder="1" applyFont="1"/>
    <xf borderId="25" fillId="2" fontId="40" numFmtId="0" xfId="0" applyBorder="1" applyFont="1"/>
    <xf borderId="19" fillId="2" fontId="40" numFmtId="0" xfId="0" applyBorder="1" applyFont="1"/>
    <xf borderId="19" fillId="2" fontId="41" numFmtId="0" xfId="0" applyAlignment="1" applyBorder="1" applyFont="1">
      <alignment horizontal="right"/>
    </xf>
    <xf borderId="19" fillId="2" fontId="7" numFmtId="0" xfId="0" applyBorder="1" applyFont="1"/>
    <xf borderId="28" fillId="2" fontId="40" numFmtId="0" xfId="0" applyBorder="1" applyFont="1"/>
    <xf borderId="21" fillId="2" fontId="42" numFmtId="0" xfId="0" applyBorder="1" applyFont="1"/>
    <xf borderId="19" fillId="3" fontId="21" numFmtId="0" xfId="0" applyBorder="1" applyFont="1"/>
    <xf borderId="21" fillId="2" fontId="37" numFmtId="0" xfId="0" applyAlignment="1" applyBorder="1" applyFont="1">
      <alignment horizontal="center"/>
    </xf>
    <xf borderId="19" fillId="2" fontId="21" numFmtId="0" xfId="0" applyAlignment="1" applyBorder="1" applyFont="1">
      <alignment horizontal="center"/>
    </xf>
    <xf borderId="19" fillId="2" fontId="43" numFmtId="0" xfId="0" applyBorder="1" applyFont="1"/>
    <xf borderId="19" fillId="2" fontId="37" numFmtId="0" xfId="0" applyAlignment="1" applyBorder="1" applyFont="1">
      <alignment horizontal="right"/>
    </xf>
    <xf borderId="19" fillId="2" fontId="21" numFmtId="0" xfId="0" applyAlignment="1" applyBorder="1" applyFont="1">
      <alignment horizontal="right"/>
    </xf>
    <xf borderId="19" fillId="3" fontId="37" numFmtId="0" xfId="0" applyBorder="1" applyFont="1"/>
    <xf borderId="1" fillId="2" fontId="18" numFmtId="0" xfId="0" applyAlignment="1" applyBorder="1" applyFont="1">
      <alignment horizontal="right"/>
    </xf>
    <xf borderId="1" fillId="3" fontId="15" numFmtId="0" xfId="0" applyBorder="1" applyFont="1"/>
    <xf borderId="0" fillId="0" fontId="15" numFmtId="0" xfId="0" applyAlignment="1" applyFont="1">
      <alignment horizontal="center"/>
    </xf>
    <xf borderId="0" fillId="0" fontId="15" numFmtId="0" xfId="0" applyFont="1"/>
    <xf borderId="7" fillId="0" fontId="2" numFmtId="0" xfId="0" applyBorder="1" applyFont="1"/>
    <xf borderId="3" fillId="0" fontId="2" numFmtId="2" xfId="0" applyAlignment="1" applyBorder="1" applyFont="1" applyNumberFormat="1">
      <alignment horizontal="center"/>
    </xf>
    <xf borderId="1" fillId="11" fontId="44" numFmtId="0" xfId="0" applyBorder="1" applyFont="1"/>
    <xf borderId="8" fillId="0" fontId="9" numFmtId="0" xfId="0" applyBorder="1" applyFont="1"/>
    <xf borderId="3" fillId="14" fontId="15" numFmtId="0" xfId="0" applyBorder="1" applyFill="1" applyFont="1"/>
    <xf borderId="3" fillId="14" fontId="15" numFmtId="2" xfId="0" applyAlignment="1" applyBorder="1" applyFont="1" applyNumberFormat="1">
      <alignment horizontal="center"/>
    </xf>
    <xf borderId="3" fillId="0" fontId="2" numFmtId="2" xfId="0" applyBorder="1" applyFont="1" applyNumberFormat="1"/>
    <xf borderId="3" fillId="0" fontId="2" numFmtId="0" xfId="0" applyAlignment="1" applyBorder="1" applyFont="1">
      <alignment shrinkToFit="0" wrapText="1"/>
    </xf>
    <xf borderId="3" fillId="0" fontId="15" numFmtId="2" xfId="0" applyAlignment="1" applyBorder="1" applyFont="1" applyNumberFormat="1">
      <alignment horizontal="center"/>
    </xf>
    <xf borderId="1" fillId="2" fontId="32" numFmtId="0" xfId="0" applyBorder="1" applyFont="1"/>
    <xf borderId="1" fillId="3" fontId="45" numFmtId="0" xfId="0" applyBorder="1" applyFont="1"/>
    <xf borderId="3" fillId="3" fontId="15" numFmtId="0" xfId="0" applyBorder="1" applyFont="1"/>
    <xf borderId="3" fillId="3" fontId="15" numFmtId="18" xfId="0" applyBorder="1" applyFont="1" applyNumberFormat="1"/>
    <xf borderId="3" fillId="2" fontId="17" numFmtId="0" xfId="0" applyBorder="1" applyFont="1"/>
    <xf borderId="3" fillId="2" fontId="17" numFmtId="2" xfId="0" applyBorder="1" applyFont="1" applyNumberFormat="1"/>
    <xf borderId="21" fillId="2" fontId="17" numFmtId="0" xfId="0" applyAlignment="1" applyBorder="1" applyFont="1">
      <alignment horizontal="right"/>
    </xf>
    <xf borderId="3" fillId="0" fontId="2" numFmtId="4" xfId="0" applyBorder="1" applyFont="1" applyNumberFormat="1"/>
    <xf borderId="0" fillId="0" fontId="15" numFmtId="4" xfId="0" applyFont="1" applyNumberFormat="1"/>
    <xf borderId="0" fillId="0" fontId="2" numFmtId="4" xfId="0" applyFont="1" applyNumberFormat="1"/>
    <xf borderId="3" fillId="14" fontId="15" numFmtId="2" xfId="0" applyBorder="1" applyFont="1" applyNumberFormat="1"/>
    <xf borderId="1" fillId="2" fontId="45" numFmtId="4" xfId="0" applyAlignment="1" applyBorder="1" applyFont="1" applyNumberFormat="1">
      <alignment horizontal="right"/>
    </xf>
    <xf borderId="21" fillId="2" fontId="18" numFmtId="0" xfId="0" applyBorder="1" applyFont="1"/>
    <xf borderId="3" fillId="2" fontId="18" numFmtId="2" xfId="0" applyBorder="1" applyFont="1" applyNumberFormat="1"/>
    <xf borderId="21" fillId="15" fontId="18" numFmtId="0" xfId="0" applyBorder="1" applyFill="1" applyFont="1"/>
    <xf borderId="21" fillId="15" fontId="18" numFmtId="0" xfId="0" applyAlignment="1" applyBorder="1" applyFont="1">
      <alignment horizontal="right"/>
    </xf>
    <xf borderId="3" fillId="15" fontId="18" numFmtId="2" xfId="0" applyBorder="1" applyFont="1" applyNumberFormat="1"/>
    <xf borderId="3" fillId="2" fontId="32" numFmtId="0" xfId="0" applyBorder="1" applyFont="1"/>
    <xf borderId="3" fillId="0" fontId="15" numFmtId="4" xfId="0" applyBorder="1" applyFont="1" applyNumberFormat="1"/>
    <xf borderId="21" fillId="15" fontId="18" numFmtId="0" xfId="0" applyAlignment="1" applyBorder="1" applyFont="1">
      <alignment horizontal="left"/>
    </xf>
    <xf borderId="3" fillId="2" fontId="2" numFmtId="0" xfId="0" applyBorder="1" applyFont="1"/>
    <xf borderId="21" fillId="2" fontId="15" numFmtId="0" xfId="0" applyBorder="1" applyFont="1"/>
    <xf borderId="3" fillId="2" fontId="15" numFmtId="0" xfId="0" applyBorder="1" applyFont="1"/>
    <xf borderId="1" fillId="2" fontId="2" numFmtId="0" xfId="0" applyBorder="1" applyFont="1"/>
    <xf borderId="3" fillId="16" fontId="2" numFmtId="0" xfId="0" applyBorder="1" applyFill="1" applyFont="1"/>
    <xf borderId="3" fillId="16" fontId="15" numFmtId="0" xfId="0" applyBorder="1" applyFont="1"/>
    <xf borderId="3" fillId="16" fontId="15" numFmtId="2" xfId="0" applyBorder="1" applyFont="1" applyNumberFormat="1"/>
    <xf borderId="3" fillId="16" fontId="15" numFmtId="4" xfId="0" applyBorder="1" applyFont="1" applyNumberFormat="1"/>
    <xf borderId="0" fillId="0" fontId="2" numFmtId="0" xfId="0" applyAlignment="1" applyFont="1">
      <alignment shrinkToFit="0" wrapText="1"/>
    </xf>
    <xf borderId="1" fillId="17" fontId="15" numFmtId="0" xfId="0" applyAlignment="1" applyBorder="1" applyFill="1" applyFont="1">
      <alignment horizontal="left"/>
    </xf>
    <xf borderId="0" fillId="0" fontId="15" numFmtId="0" xfId="0" applyAlignment="1" applyFont="1">
      <alignment horizontal="left"/>
    </xf>
    <xf borderId="0" fillId="0" fontId="15" numFmtId="0" xfId="0" applyAlignment="1" applyFont="1">
      <alignment shrinkToFit="0" wrapText="1"/>
    </xf>
    <xf borderId="0" fillId="0" fontId="15" numFmtId="171" xfId="0" applyAlignment="1" applyFont="1" applyNumberFormat="1">
      <alignment horizontal="center"/>
    </xf>
    <xf borderId="16" fillId="0" fontId="2" numFmtId="0" xfId="0" applyBorder="1" applyFont="1"/>
    <xf borderId="16" fillId="0" fontId="2" numFmtId="0" xfId="0" applyAlignment="1" applyBorder="1" applyFont="1">
      <alignment shrinkToFit="0" wrapText="1"/>
    </xf>
    <xf borderId="16" fillId="0" fontId="2" numFmtId="0" xfId="0" applyAlignment="1" applyBorder="1" applyFont="1">
      <alignment horizontal="center"/>
    </xf>
    <xf borderId="7" fillId="0" fontId="15" numFmtId="0" xfId="0" applyAlignment="1" applyBorder="1" applyFont="1">
      <alignment vertical="top"/>
    </xf>
    <xf borderId="7" fillId="0" fontId="15" numFmtId="0" xfId="0" applyAlignment="1" applyBorder="1" applyFont="1">
      <alignment shrinkToFit="0" vertical="top" wrapText="1"/>
    </xf>
    <xf borderId="7" fillId="0" fontId="15" numFmtId="0" xfId="0" applyAlignment="1" applyBorder="1" applyFont="1">
      <alignment horizontal="center" vertical="top"/>
    </xf>
    <xf borderId="3" fillId="3" fontId="15" numFmtId="0" xfId="0" applyAlignment="1" applyBorder="1" applyFont="1">
      <alignment vertical="top"/>
    </xf>
    <xf borderId="3" fillId="0" fontId="15" numFmtId="0" xfId="0" applyAlignment="1" applyBorder="1" applyFont="1">
      <alignment vertical="top"/>
    </xf>
    <xf borderId="0" fillId="0" fontId="2" numFmtId="0" xfId="0" applyAlignment="1" applyFont="1">
      <alignment vertical="top"/>
    </xf>
    <xf borderId="3" fillId="3" fontId="15" numFmtId="172" xfId="0" applyAlignment="1" applyBorder="1" applyFont="1" applyNumberFormat="1">
      <alignment shrinkToFit="0" vertical="top" wrapText="1"/>
    </xf>
    <xf borderId="3" fillId="0" fontId="2" numFmtId="0" xfId="0" applyAlignment="1" applyBorder="1" applyFont="1">
      <alignment vertical="top"/>
    </xf>
    <xf borderId="3" fillId="0" fontId="15" numFmtId="0" xfId="0" applyAlignment="1" applyBorder="1" applyFont="1">
      <alignment shrinkToFit="0" vertical="top" wrapText="1"/>
    </xf>
    <xf borderId="3" fillId="0" fontId="2" numFmtId="0" xfId="0" applyAlignment="1" applyBorder="1" applyFont="1">
      <alignment shrinkToFit="0" vertical="top" wrapText="1"/>
    </xf>
    <xf borderId="3" fillId="0" fontId="15" numFmtId="0" xfId="0" applyAlignment="1" applyBorder="1" applyFont="1">
      <alignment shrinkToFit="0" wrapText="1"/>
    </xf>
    <xf borderId="1" fillId="17" fontId="15" numFmtId="0" xfId="0" applyBorder="1" applyFont="1"/>
    <xf borderId="0" fillId="0" fontId="15" numFmtId="171" xfId="0" applyFont="1" applyNumberFormat="1"/>
    <xf borderId="0" fillId="0" fontId="15" numFmtId="0" xfId="0" applyAlignment="1" applyFont="1">
      <alignment horizontal="left" vertical="center"/>
    </xf>
    <xf borderId="1" fillId="17" fontId="15" numFmtId="173" xfId="0" applyBorder="1" applyFont="1" applyNumberFormat="1"/>
    <xf borderId="0" fillId="0" fontId="15" numFmtId="2" xfId="0" applyFont="1" applyNumberFormat="1"/>
    <xf borderId="1" fillId="2" fontId="15" numFmtId="0" xfId="0" applyAlignment="1" applyBorder="1" applyFont="1">
      <alignment shrinkToFit="0" wrapText="1"/>
    </xf>
    <xf borderId="1" fillId="2" fontId="15" numFmtId="0" xfId="0" applyBorder="1" applyFont="1"/>
    <xf borderId="16" fillId="0" fontId="2" numFmtId="0" xfId="0" applyAlignment="1" applyBorder="1" applyFont="1">
      <alignment horizontal="center" vertical="center"/>
    </xf>
    <xf borderId="7" fillId="0" fontId="15" numFmtId="0" xfId="0" applyAlignment="1" applyBorder="1" applyFont="1">
      <alignment horizontal="center" vertical="center"/>
    </xf>
    <xf borderId="3" fillId="0" fontId="2" numFmtId="9" xfId="0" applyBorder="1" applyFont="1" applyNumberFormat="1"/>
    <xf borderId="3" fillId="0" fontId="46" numFmtId="1" xfId="0" applyBorder="1" applyFont="1" applyNumberFormat="1"/>
    <xf borderId="3" fillId="0" fontId="46" numFmtId="1" xfId="0" applyAlignment="1" applyBorder="1" applyFont="1" applyNumberFormat="1">
      <alignment vertical="center"/>
    </xf>
    <xf borderId="3" fillId="0" fontId="2" numFmtId="0" xfId="0" applyAlignment="1" applyBorder="1" applyFont="1">
      <alignment horizontal="left" vertical="center"/>
    </xf>
    <xf borderId="1" fillId="17" fontId="15" numFmtId="0" xfId="0" applyAlignment="1" applyBorder="1" applyFont="1">
      <alignment horizontal="center" vertical="center"/>
    </xf>
    <xf borderId="1" fillId="17" fontId="2" numFmtId="0" xfId="0" applyAlignment="1" applyBorder="1" applyFont="1">
      <alignment shrinkToFit="0" wrapText="1"/>
    </xf>
    <xf borderId="1" fillId="3" fontId="15" numFmtId="173" xfId="0" applyBorder="1" applyFont="1" applyNumberFormat="1"/>
    <xf borderId="29" fillId="0" fontId="46" numFmtId="1" xfId="0" applyBorder="1" applyFont="1" applyNumberFormat="1"/>
    <xf borderId="18" fillId="0" fontId="47" numFmtId="0" xfId="0" applyAlignment="1" applyBorder="1" applyFont="1">
      <alignment shrinkToFit="0" wrapText="1"/>
    </xf>
    <xf borderId="29" fillId="0" fontId="46" numFmtId="1" xfId="0" applyAlignment="1" applyBorder="1" applyFont="1" applyNumberFormat="1">
      <alignment vertical="center"/>
    </xf>
    <xf borderId="3" fillId="0" fontId="2" numFmtId="0" xfId="0" applyAlignment="1" applyBorder="1" applyFont="1">
      <alignment horizontal="right" vertical="center"/>
    </xf>
    <xf borderId="18" fillId="0" fontId="47" numFmtId="0" xfId="0" applyAlignment="1" applyBorder="1" applyFont="1">
      <alignment horizontal="left" shrinkToFit="0" vertical="center" wrapText="1"/>
    </xf>
    <xf borderId="3" fillId="0" fontId="2" numFmtId="9" xfId="0" applyAlignment="1" applyBorder="1" applyFont="1" applyNumberFormat="1">
      <alignment horizontal="right" vertical="center"/>
    </xf>
    <xf borderId="29" fillId="0" fontId="46" numFmtId="1" xfId="0" applyAlignment="1" applyBorder="1" applyFont="1" applyNumberFormat="1">
      <alignment horizontal="left" vertical="center"/>
    </xf>
    <xf borderId="3" fillId="0" fontId="15" numFmtId="0" xfId="0" applyAlignment="1" applyBorder="1" applyFont="1">
      <alignment horizontal="left" shrinkToFit="0" vertical="center" wrapText="1"/>
    </xf>
    <xf borderId="0" fillId="0" fontId="2" numFmtId="0" xfId="0" applyAlignment="1" applyFont="1">
      <alignment horizontal="left" vertical="center"/>
    </xf>
    <xf borderId="18" fillId="0" fontId="48" numFmtId="0" xfId="0" applyAlignment="1" applyBorder="1" applyFont="1">
      <alignment shrinkToFit="0" wrapText="1"/>
    </xf>
    <xf borderId="3" fillId="0" fontId="15" numFmtId="9" xfId="0" applyBorder="1" applyFont="1" applyNumberFormat="1"/>
    <xf borderId="3" fillId="0" fontId="2" numFmtId="174" xfId="0" applyBorder="1" applyFont="1" applyNumberFormat="1"/>
    <xf borderId="7" fillId="0" fontId="2" numFmtId="0" xfId="0" applyAlignment="1" applyBorder="1" applyFont="1">
      <alignment horizontal="center" shrinkToFit="0" vertical="center" wrapText="1"/>
    </xf>
    <xf borderId="10" fillId="0" fontId="9" numFmtId="0" xfId="0" applyBorder="1" applyFont="1"/>
    <xf borderId="18" fillId="0" fontId="47" numFmtId="0" xfId="0" applyBorder="1" applyFont="1"/>
    <xf borderId="3" fillId="0" fontId="1" numFmtId="0" xfId="0" applyAlignment="1" applyBorder="1" applyFont="1">
      <alignment vertical="top"/>
    </xf>
    <xf borderId="6" fillId="0" fontId="1" numFmtId="0" xfId="0" applyBorder="1" applyFont="1"/>
    <xf borderId="6" fillId="0" fontId="1" numFmtId="0" xfId="0" applyAlignment="1" applyBorder="1" applyFont="1">
      <alignment shrinkToFit="0" wrapText="1"/>
    </xf>
    <xf borderId="8" fillId="0" fontId="3" numFmtId="0" xfId="0" applyAlignment="1" applyBorder="1" applyFont="1">
      <alignment vertical="top"/>
    </xf>
    <xf borderId="18" fillId="0" fontId="1" numFmtId="0" xfId="0" applyAlignment="1" applyBorder="1" applyFont="1">
      <alignment horizontal="right"/>
    </xf>
    <xf borderId="18" fillId="0" fontId="3" numFmtId="1" xfId="0" applyAlignment="1" applyBorder="1" applyFont="1" applyNumberFormat="1">
      <alignment horizontal="right"/>
    </xf>
    <xf borderId="8" fillId="0" fontId="1" numFmtId="0" xfId="0" applyAlignment="1" applyBorder="1" applyFont="1">
      <alignment vertical="top"/>
    </xf>
    <xf borderId="1" fillId="17" fontId="15" numFmtId="175" xfId="0" applyAlignment="1" applyBorder="1" applyFont="1" applyNumberFormat="1">
      <alignment horizontal="left"/>
    </xf>
    <xf borderId="0" fillId="0" fontId="15" numFmtId="171" xfId="0" applyAlignment="1" applyFont="1" applyNumberFormat="1">
      <alignment horizontal="left"/>
    </xf>
    <xf borderId="16" fillId="0" fontId="2" numFmtId="0" xfId="0" applyAlignment="1" applyBorder="1" applyFont="1">
      <alignment horizontal="left"/>
    </xf>
    <xf borderId="7" fillId="0" fontId="15" numFmtId="0" xfId="0" applyAlignment="1" applyBorder="1" applyFont="1">
      <alignment horizontal="left" vertical="top"/>
    </xf>
    <xf borderId="3" fillId="0" fontId="2" numFmtId="0" xfId="0" applyAlignment="1" applyBorder="1" applyFont="1">
      <alignment horizontal="left"/>
    </xf>
    <xf borderId="0" fillId="0" fontId="2" numFmtId="0" xfId="0" applyAlignment="1" applyFont="1">
      <alignment horizontal="left"/>
    </xf>
    <xf borderId="3" fillId="0" fontId="15" numFmtId="0" xfId="0" applyAlignment="1" applyBorder="1" applyFont="1">
      <alignment horizontal="left"/>
    </xf>
    <xf borderId="3" fillId="0" fontId="1" numFmtId="0" xfId="0" applyAlignment="1" applyBorder="1" applyFont="1">
      <alignment horizontal="left"/>
    </xf>
    <xf borderId="3" fillId="0" fontId="3" numFmtId="0" xfId="0" applyAlignment="1" applyBorder="1" applyFont="1">
      <alignment horizontal="left"/>
    </xf>
    <xf borderId="4" fillId="0" fontId="3" numFmtId="0" xfId="0" applyAlignment="1" applyBorder="1" applyFont="1">
      <alignment shrinkToFit="0" wrapText="1"/>
    </xf>
    <xf borderId="4" fillId="0" fontId="49" numFmtId="0" xfId="0" applyAlignment="1" applyBorder="1" applyFont="1">
      <alignment horizontal="center"/>
    </xf>
    <xf borderId="8" fillId="0" fontId="50" numFmtId="0" xfId="0" applyAlignment="1" applyBorder="1" applyFont="1">
      <alignment horizontal="center" shrinkToFit="0" vertical="top" wrapText="1"/>
    </xf>
    <xf borderId="18" fillId="0" fontId="51" numFmtId="0" xfId="0" applyAlignment="1" applyBorder="1" applyFont="1">
      <alignment horizontal="center" vertical="top"/>
    </xf>
    <xf borderId="18" fillId="0" fontId="52" numFmtId="0" xfId="0" applyAlignment="1" applyBorder="1" applyFont="1">
      <alignment horizontal="left" vertical="top"/>
    </xf>
    <xf borderId="16" fillId="0" fontId="53" numFmtId="0" xfId="0" applyAlignment="1" applyBorder="1" applyFont="1">
      <alignment horizontal="center" vertical="top"/>
    </xf>
    <xf borderId="16" fillId="0" fontId="9" numFmtId="0" xfId="0" applyBorder="1" applyFont="1"/>
    <xf borderId="18" fillId="0" fontId="9" numFmtId="0" xfId="0" applyBorder="1" applyFont="1"/>
    <xf borderId="8" fillId="0" fontId="3" numFmtId="0" xfId="0" applyAlignment="1" applyBorder="1" applyFont="1">
      <alignment horizontal="center" vertical="top"/>
    </xf>
    <xf borderId="18" fillId="0" fontId="3" numFmtId="0" xfId="0" applyAlignment="1" applyBorder="1" applyFont="1">
      <alignment vertical="top"/>
    </xf>
    <xf borderId="18" fillId="0" fontId="1" numFmtId="2" xfId="0" applyAlignment="1" applyBorder="1" applyFont="1" applyNumberFormat="1">
      <alignment horizontal="left" vertical="top"/>
    </xf>
    <xf borderId="16" fillId="0" fontId="3" numFmtId="0" xfId="0" applyAlignment="1" applyBorder="1" applyFont="1">
      <alignment shrinkToFit="0" wrapText="1"/>
    </xf>
    <xf borderId="18" fillId="0" fontId="1" numFmtId="0" xfId="0" applyAlignment="1" applyBorder="1" applyFont="1">
      <alignment horizontal="left" vertical="top"/>
    </xf>
    <xf borderId="8" fillId="0" fontId="3" numFmtId="0" xfId="0" applyAlignment="1" applyBorder="1" applyFont="1">
      <alignment horizontal="center"/>
    </xf>
    <xf borderId="18" fillId="0" fontId="3" numFmtId="0" xfId="0" applyAlignment="1" applyBorder="1" applyFont="1">
      <alignment horizontal="left"/>
    </xf>
    <xf borderId="17" fillId="0" fontId="19" numFmtId="0" xfId="0" applyAlignment="1" applyBorder="1" applyFont="1">
      <alignment horizontal="center"/>
    </xf>
    <xf borderId="18" fillId="0" fontId="19" numFmtId="2" xfId="0" applyAlignment="1" applyBorder="1" applyFont="1" applyNumberFormat="1">
      <alignment horizontal="left"/>
    </xf>
    <xf borderId="0" fillId="0" fontId="15" numFmtId="2" xfId="0" applyAlignment="1" applyFont="1" applyNumberFormat="1">
      <alignment horizontal="left"/>
    </xf>
    <xf borderId="7" fillId="0" fontId="1" numFmtId="0" xfId="0" applyAlignment="1" applyBorder="1" applyFont="1">
      <alignment horizontal="center" shrinkToFit="0" wrapText="1"/>
    </xf>
    <xf borderId="30" fillId="0" fontId="1" numFmtId="0" xfId="0" applyAlignment="1" applyBorder="1" applyFont="1">
      <alignment horizontal="center"/>
    </xf>
    <xf borderId="30" fillId="0" fontId="1" numFmtId="0" xfId="0" applyAlignment="1" applyBorder="1" applyFont="1">
      <alignment horizontal="center" shrinkToFit="0" wrapText="1"/>
    </xf>
    <xf borderId="5" fillId="0" fontId="1" numFmtId="17" xfId="0" applyAlignment="1" applyBorder="1" applyFont="1" applyNumberFormat="1">
      <alignment horizontal="center"/>
    </xf>
    <xf borderId="18" fillId="0" fontId="1" numFmtId="0" xfId="0" applyAlignment="1" applyBorder="1" applyFont="1">
      <alignment horizontal="center"/>
    </xf>
    <xf borderId="8" fillId="0" fontId="1" numFmtId="0" xfId="0" applyAlignment="1" applyBorder="1" applyFont="1">
      <alignment horizontal="center" shrinkToFit="0" wrapText="1"/>
    </xf>
    <xf borderId="16" fillId="0" fontId="3" numFmtId="0" xfId="0" applyBorder="1" applyFont="1"/>
    <xf borderId="8" fillId="0" fontId="3" numFmtId="0" xfId="0" applyAlignment="1" applyBorder="1" applyFont="1">
      <alignment horizontal="center" shrinkToFit="0" wrapText="1"/>
    </xf>
    <xf borderId="20" fillId="0" fontId="3" numFmtId="0" xfId="0" applyAlignment="1" applyBorder="1" applyFont="1">
      <alignment horizontal="center"/>
    </xf>
    <xf borderId="20" fillId="0" fontId="3" numFmtId="0" xfId="0" applyAlignment="1" applyBorder="1" applyFont="1">
      <alignment horizontal="center" shrinkToFit="0" wrapText="1"/>
    </xf>
    <xf borderId="20" fillId="0" fontId="3" numFmtId="0" xfId="0" applyBorder="1" applyFont="1"/>
    <xf borderId="20" fillId="0" fontId="3" numFmtId="0" xfId="0" applyAlignment="1" applyBorder="1" applyFont="1">
      <alignment shrinkToFit="0" wrapText="1"/>
    </xf>
    <xf borderId="20" fillId="0" fontId="9" numFmtId="0" xfId="0" applyBorder="1" applyFont="1"/>
    <xf borderId="19" fillId="3" fontId="3" numFmtId="0" xfId="0" applyBorder="1" applyFont="1"/>
    <xf borderId="0" fillId="0" fontId="3" numFmtId="0" xfId="0" applyAlignment="1" applyFont="1">
      <alignment shrinkToFit="0" wrapText="1"/>
    </xf>
    <xf borderId="4" fillId="0" fontId="54" numFmtId="0" xfId="0" applyAlignment="1" applyBorder="1" applyFont="1">
      <alignment horizontal="center"/>
    </xf>
    <xf borderId="20" fillId="0" fontId="1" numFmtId="0" xfId="0" applyBorder="1" applyFont="1"/>
    <xf borderId="6" fillId="0" fontId="54" numFmtId="0" xfId="0" applyAlignment="1" applyBorder="1" applyFont="1">
      <alignment shrinkToFit="0" wrapText="1"/>
    </xf>
    <xf borderId="6" fillId="0" fontId="3" numFmtId="0" xfId="0" applyBorder="1" applyFont="1"/>
    <xf borderId="8" fillId="0" fontId="1" numFmtId="0" xfId="0" applyBorder="1" applyFont="1"/>
    <xf borderId="18" fillId="0" fontId="1" numFmtId="0" xfId="0" applyAlignment="1" applyBorder="1" applyFont="1">
      <alignment shrinkToFit="0" wrapText="1"/>
    </xf>
    <xf borderId="18" fillId="0" fontId="17" numFmtId="0" xfId="0" applyAlignment="1" applyBorder="1" applyFont="1">
      <alignment shrinkToFit="0" wrapText="1"/>
    </xf>
    <xf borderId="17" fillId="0" fontId="54" numFmtId="0" xfId="0" applyAlignment="1" applyBorder="1" applyFont="1">
      <alignment horizontal="center"/>
    </xf>
    <xf borderId="18" fillId="0" fontId="54" numFmtId="0" xfId="0" applyAlignment="1" applyBorder="1" applyFont="1">
      <alignment shrinkToFit="0" wrapText="1"/>
    </xf>
    <xf borderId="18" fillId="0" fontId="54" numFmtId="2" xfId="0" applyAlignment="1" applyBorder="1" applyFont="1" applyNumberFormat="1">
      <alignment horizontal="right"/>
    </xf>
    <xf borderId="0" fillId="0" fontId="2" numFmtId="0" xfId="0" applyAlignment="1" applyFont="1">
      <alignment horizontal="left" shrinkToFit="0" wrapText="1"/>
    </xf>
    <xf borderId="7" fillId="0" fontId="15" numFmtId="0" xfId="0" applyAlignment="1" applyBorder="1" applyFont="1">
      <alignment horizontal="left" shrinkToFit="0" vertical="top" wrapText="1"/>
    </xf>
    <xf borderId="1" fillId="2" fontId="55" numFmtId="0" xfId="0" applyBorder="1" applyFont="1"/>
    <xf borderId="1" fillId="2" fontId="55" numFmtId="0" xfId="0" applyAlignment="1" applyBorder="1" applyFont="1">
      <alignment shrinkToFit="0" wrapText="1"/>
    </xf>
    <xf borderId="3" fillId="0" fontId="2" numFmtId="0" xfId="0" applyAlignment="1" applyBorder="1" applyFont="1">
      <alignment horizontal="left" shrinkToFit="0" wrapText="1"/>
    </xf>
    <xf borderId="18" fillId="0" fontId="3" numFmtId="0" xfId="0" applyAlignment="1" applyBorder="1" applyFont="1">
      <alignment horizontal="left" shrinkToFit="0" wrapText="1"/>
    </xf>
    <xf borderId="3" fillId="0" fontId="3" numFmtId="0" xfId="0" applyAlignment="1" applyBorder="1" applyFont="1">
      <alignment shrinkToFit="0" wrapText="1"/>
    </xf>
    <xf borderId="3" fillId="0" fontId="56" numFmtId="0" xfId="0" applyAlignment="1" applyBorder="1" applyFont="1">
      <alignment shrinkToFit="0" wrapText="1"/>
    </xf>
    <xf borderId="1" fillId="17" fontId="15" numFmtId="175" xfId="0" applyBorder="1" applyFont="1" applyNumberFormat="1"/>
    <xf borderId="1" fillId="17" fontId="15" numFmtId="0" xfId="0" applyAlignment="1" applyBorder="1" applyFont="1">
      <alignment shrinkToFit="0" wrapText="1"/>
    </xf>
    <xf borderId="6" fillId="0" fontId="3" numFmtId="0" xfId="0" applyAlignment="1" applyBorder="1" applyFont="1">
      <alignment shrinkToFit="0" wrapText="1"/>
    </xf>
    <xf borderId="6" fillId="0" fontId="3" numFmtId="2" xfId="0" applyAlignment="1" applyBorder="1" applyFont="1" applyNumberFormat="1">
      <alignment horizontal="right"/>
    </xf>
    <xf borderId="16" fillId="0" fontId="1" numFmtId="0" xfId="0" applyAlignment="1" applyBorder="1" applyFont="1">
      <alignment horizontal="center"/>
    </xf>
    <xf borderId="8" fillId="0" fontId="1" numFmtId="0" xfId="0" applyAlignment="1" applyBorder="1" applyFont="1">
      <alignment horizontal="center"/>
    </xf>
    <xf borderId="4" fillId="0" fontId="1" numFmtId="0" xfId="0" applyAlignment="1" applyBorder="1" applyFont="1">
      <alignment horizontal="center"/>
    </xf>
    <xf borderId="10" fillId="0" fontId="3" numFmtId="0" xfId="0" applyAlignment="1" applyBorder="1" applyFont="1">
      <alignment horizontal="center"/>
    </xf>
    <xf borderId="20" fillId="0" fontId="17" numFmtId="0" xfId="0" applyAlignment="1" applyBorder="1" applyFont="1">
      <alignment horizontal="center" shrinkToFit="0" wrapText="1"/>
    </xf>
    <xf borderId="18" fillId="0" fontId="3" numFmtId="0" xfId="0" applyAlignment="1" applyBorder="1" applyFont="1">
      <alignment horizontal="center" shrinkToFit="0" wrapText="1"/>
    </xf>
    <xf borderId="3" fillId="0" fontId="3" numFmtId="0" xfId="0" applyAlignment="1" applyBorder="1" applyFont="1">
      <alignment vertical="center"/>
    </xf>
    <xf borderId="18" fillId="0" fontId="3" numFmtId="14" xfId="0" applyBorder="1" applyFont="1" applyNumberFormat="1"/>
    <xf borderId="3" fillId="0" fontId="1" numFmtId="0" xfId="0" applyAlignment="1" applyBorder="1" applyFont="1">
      <alignment horizontal="center" vertical="center"/>
    </xf>
    <xf borderId="1" fillId="2" fontId="55" numFmtId="0" xfId="0" applyAlignment="1" applyBorder="1" applyFont="1">
      <alignment vertical="center"/>
    </xf>
    <xf borderId="3" fillId="0" fontId="1" numFmtId="0" xfId="0" applyAlignment="1" applyBorder="1" applyFont="1">
      <alignment horizontal="center"/>
    </xf>
    <xf borderId="0" fillId="0" fontId="15" numFmtId="14" xfId="0" applyFont="1" applyNumberFormat="1"/>
    <xf borderId="0" fillId="0" fontId="15" numFmtId="172" xfId="0" applyFont="1" applyNumberFormat="1"/>
    <xf borderId="3" fillId="15" fontId="15" numFmtId="0" xfId="0" applyAlignment="1" applyBorder="1" applyFont="1">
      <alignment shrinkToFit="0" wrapText="1"/>
    </xf>
    <xf borderId="3" fillId="15" fontId="15" numFmtId="0" xfId="0" applyBorder="1" applyFont="1"/>
    <xf borderId="1" fillId="3" fontId="1" numFmtId="0" xfId="0" applyBorder="1" applyFont="1"/>
    <xf borderId="1" fillId="3" fontId="1" numFmtId="0" xfId="0" applyAlignment="1" applyBorder="1" applyFont="1">
      <alignment horizontal="right"/>
    </xf>
    <xf borderId="4" fillId="0" fontId="54" numFmtId="0" xfId="0" applyBorder="1" applyFont="1"/>
    <xf borderId="18" fillId="0" fontId="3" numFmtId="0" xfId="0" applyAlignment="1" applyBorder="1" applyFont="1">
      <alignment horizontal="center"/>
    </xf>
    <xf borderId="17" fillId="0" fontId="3" numFmtId="0" xfId="0" applyBorder="1" applyFont="1"/>
    <xf borderId="3" fillId="3" fontId="15" numFmtId="0" xfId="0" applyAlignment="1" applyBorder="1" applyFont="1">
      <alignment shrinkToFit="0" wrapText="1"/>
    </xf>
    <xf borderId="3" fillId="0" fontId="1" numFmtId="0" xfId="0" applyAlignment="1" applyBorder="1" applyFont="1">
      <alignment horizontal="center" shrinkToFit="0" wrapText="1"/>
    </xf>
    <xf borderId="3" fillId="0" fontId="3" numFmtId="0" xfId="0" applyAlignment="1" applyBorder="1" applyFont="1">
      <alignment horizontal="center" shrinkToFit="0" wrapText="1"/>
    </xf>
    <xf borderId="3" fillId="2" fontId="17" numFmtId="0" xfId="0" applyAlignment="1" applyBorder="1" applyFont="1">
      <alignment horizontal="center" shrinkToFit="0" wrapText="1"/>
    </xf>
    <xf borderId="3" fillId="0" fontId="3" numFmtId="0" xfId="0" applyAlignment="1" applyBorder="1" applyFont="1">
      <alignment horizontal="left" shrinkToFit="0" wrapText="1"/>
    </xf>
    <xf borderId="3" fillId="0" fontId="2" numFmtId="176" xfId="0" applyBorder="1" applyFont="1" applyNumberFormat="1"/>
    <xf borderId="3" fillId="0" fontId="15" numFmtId="176" xfId="0" applyAlignment="1" applyBorder="1" applyFont="1" applyNumberFormat="1">
      <alignment horizontal="center"/>
    </xf>
    <xf borderId="3" fillId="0" fontId="3" numFmtId="0" xfId="0" applyAlignment="1" applyBorder="1" applyFont="1">
      <alignment horizontal="right"/>
    </xf>
    <xf borderId="8" fillId="0" fontId="57" numFmtId="0" xfId="0" applyAlignment="1" applyBorder="1" applyFont="1">
      <alignment shrinkToFit="0" vertical="top" wrapText="1"/>
    </xf>
    <xf borderId="8" fillId="0" fontId="3" numFmtId="0" xfId="0" applyAlignment="1" applyBorder="1" applyFont="1">
      <alignment horizontal="right" vertical="top"/>
    </xf>
    <xf borderId="18" fillId="0" fontId="3" numFmtId="0" xfId="0" applyAlignment="1" applyBorder="1" applyFont="1">
      <alignment horizontal="right" vertical="top"/>
    </xf>
    <xf borderId="18" fillId="0" fontId="3" numFmtId="2" xfId="0" applyAlignment="1" applyBorder="1" applyFont="1" applyNumberFormat="1">
      <alignment horizontal="right" vertical="top"/>
    </xf>
    <xf borderId="18" fillId="0" fontId="19" numFmtId="2" xfId="0" applyAlignment="1" applyBorder="1" applyFont="1" applyNumberFormat="1">
      <alignment horizontal="right"/>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externalLink" Target="externalLinks/externalLink1.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customschemas.google.com/relationships/workbookmetadata" Target="metadata"/><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Last updated on 23/03/25/ Work Order Value including O&amp;M , Last updated on 23/03/25/ Capex Value , Last updated on 23/03/25/ O&amp;M Value , 173.74/ Material
WO , 173.74/ Service
WO …</a:t>
            </a:r>
          </a:p>
        </c:rich>
      </c:tx>
      <c:overlay val="0"/>
    </c:title>
    <c:plotArea>
      <c:layout/>
      <c:lineChart>
        <c:ser>
          <c:idx val="0"/>
          <c:order val="0"/>
          <c:tx>
            <c:v> Work Order Value including O&amp;M </c:v>
          </c:tx>
          <c:spPr>
            <a:ln cmpd="sng">
              <a:solidFill>
                <a:srgbClr val="4285F4"/>
              </a:solidFill>
            </a:ln>
          </c:spPr>
          <c:marker>
            <c:symbol val="none"/>
          </c:marker>
          <c:val>
            <c:numRef>
              <c:f>'Pipe SAP 31.07.2025'!$C$4:$C$23</c:f>
              <c:numCache/>
            </c:numRef>
          </c:val>
          <c:smooth val="0"/>
        </c:ser>
        <c:ser>
          <c:idx val="1"/>
          <c:order val="1"/>
          <c:tx>
            <c:v> Capex Value </c:v>
          </c:tx>
          <c:spPr>
            <a:ln cmpd="sng">
              <a:solidFill>
                <a:srgbClr val="EA4335"/>
              </a:solidFill>
            </a:ln>
          </c:spPr>
          <c:marker>
            <c:symbol val="none"/>
          </c:marker>
          <c:val>
            <c:numRef>
              <c:f>'Pipe SAP 31.07.2025'!$D$4:$D$23</c:f>
              <c:numCache/>
            </c:numRef>
          </c:val>
          <c:smooth val="0"/>
        </c:ser>
        <c:ser>
          <c:idx val="2"/>
          <c:order val="2"/>
          <c:tx>
            <c:v> O&amp;M Value </c:v>
          </c:tx>
          <c:spPr>
            <a:ln cmpd="sng">
              <a:solidFill>
                <a:srgbClr val="FBBC04"/>
              </a:solidFill>
            </a:ln>
          </c:spPr>
          <c:marker>
            <c:symbol val="none"/>
          </c:marker>
          <c:val>
            <c:numRef>
              <c:f>'Pipe SAP 31.07.2025'!$E$4:$E$23</c:f>
              <c:numCache/>
            </c:numRef>
          </c:val>
          <c:smooth val="0"/>
        </c:ser>
        <c:ser>
          <c:idx val="3"/>
          <c:order val="3"/>
          <c:tx>
            <c:v> Material
WO </c:v>
          </c:tx>
          <c:spPr>
            <a:ln cmpd="sng">
              <a:solidFill>
                <a:srgbClr val="34A853"/>
              </a:solidFill>
            </a:ln>
          </c:spPr>
          <c:marker>
            <c:symbol val="none"/>
          </c:marker>
          <c:val>
            <c:numRef>
              <c:f>'Pipe SAP 31.07.2025'!$F$4:$F$23</c:f>
              <c:numCache/>
            </c:numRef>
          </c:val>
          <c:smooth val="0"/>
        </c:ser>
        <c:ser>
          <c:idx val="4"/>
          <c:order val="4"/>
          <c:tx>
            <c:v> Service
WO </c:v>
          </c:tx>
          <c:spPr>
            <a:ln cmpd="sng">
              <a:solidFill>
                <a:srgbClr val="FF6D01"/>
              </a:solidFill>
            </a:ln>
          </c:spPr>
          <c:marker>
            <c:symbol val="none"/>
          </c:marker>
          <c:val>
            <c:numRef>
              <c:f>'Pipe SAP 31.07.2025'!$G$4:$G$23</c:f>
              <c:numCache/>
            </c:numRef>
          </c:val>
          <c:smooth val="0"/>
        </c:ser>
        <c:ser>
          <c:idx val="5"/>
          <c:order val="5"/>
          <c:tx>
            <c:v> Total Billing Upto 31.07.2025 </c:v>
          </c:tx>
          <c:spPr>
            <a:ln cmpd="sng">
              <a:solidFill>
                <a:srgbClr val="46BDC6"/>
              </a:solidFill>
            </a:ln>
          </c:spPr>
          <c:marker>
            <c:symbol val="none"/>
          </c:marker>
          <c:val>
            <c:numRef>
              <c:f>'Pipe SAP 31.07.2025'!$I$4:$I$23</c:f>
              <c:numCache/>
            </c:numRef>
          </c:val>
          <c:smooth val="0"/>
        </c:ser>
        <c:ser>
          <c:idx val="6"/>
          <c:order val="6"/>
          <c:tx>
            <c:v>118  Material up to 31.07.2025 </c:v>
          </c:tx>
          <c:spPr>
            <a:ln cmpd="sng">
              <a:solidFill>
                <a:srgbClr val="7BAAF7"/>
              </a:solidFill>
            </a:ln>
          </c:spPr>
          <c:marker>
            <c:symbol val="none"/>
          </c:marker>
          <c:val>
            <c:numRef>
              <c:f>'Pipe SAP 31.07.2025'!$K$4:$K$23</c:f>
              <c:numCache/>
            </c:numRef>
          </c:val>
          <c:smooth val="0"/>
        </c:ser>
        <c:ser>
          <c:idx val="7"/>
          <c:order val="7"/>
          <c:tx>
            <c:v>122  Services up to 31.07.2025 </c:v>
          </c:tx>
          <c:spPr>
            <a:ln cmpd="sng">
              <a:solidFill>
                <a:srgbClr val="F07B72"/>
              </a:solidFill>
            </a:ln>
          </c:spPr>
          <c:marker>
            <c:symbol val="none"/>
          </c:marker>
          <c:val>
            <c:numRef>
              <c:f>'Pipe SAP 31.07.2025'!$L$4:$L$23</c:f>
              <c:numCache/>
            </c:numRef>
          </c:val>
          <c:smooth val="0"/>
        </c:ser>
        <c:ser>
          <c:idx val="8"/>
          <c:order val="8"/>
          <c:tx>
            <c:v>122  Total Billing Q2 </c:v>
          </c:tx>
          <c:spPr>
            <a:ln cmpd="sng">
              <a:solidFill>
                <a:srgbClr val="FCD04F"/>
              </a:solidFill>
            </a:ln>
          </c:spPr>
          <c:marker>
            <c:symbol val="none"/>
          </c:marker>
          <c:val>
            <c:numRef>
              <c:f>'Pipe SAP 31.07.2025'!$M$4:$M$23</c:f>
              <c:numCache/>
            </c:numRef>
          </c:val>
          <c:smooth val="0"/>
        </c:ser>
        <c:ser>
          <c:idx val="9"/>
          <c:order val="9"/>
          <c:tx>
            <c:v>122  Balance Work Rs.
Wherever figure is minus, it is pending due to non-submission of final bill or claims are pending or GR entries are pending. </c:v>
          </c:tx>
          <c:spPr>
            <a:ln cmpd="sng">
              <a:solidFill>
                <a:srgbClr val="71C287"/>
              </a:solidFill>
            </a:ln>
          </c:spPr>
          <c:marker>
            <c:symbol val="none"/>
          </c:marker>
          <c:val>
            <c:numRef>
              <c:f>'Pipe SAP 31.07.2025'!$N$4:$N$23</c:f>
              <c:numCache/>
            </c:numRef>
          </c:val>
          <c:smooth val="0"/>
        </c:ser>
        <c:ser>
          <c:idx val="10"/>
          <c:order val="10"/>
          <c:tx>
            <c:v>122  Gross collection as on Date (Gross RA Bill) </c:v>
          </c:tx>
          <c:spPr>
            <a:ln cmpd="sng">
              <a:solidFill>
                <a:srgbClr val="FF994D"/>
              </a:solidFill>
            </a:ln>
          </c:spPr>
          <c:marker>
            <c:symbol val="none"/>
          </c:marker>
          <c:val>
            <c:numRef>
              <c:f>'Pipe SAP 31.07.2025'!$O$4:$O$23</c:f>
              <c:numCache/>
            </c:numRef>
          </c:val>
          <c:smooth val="0"/>
        </c:ser>
        <c:ser>
          <c:idx val="11"/>
          <c:order val="11"/>
          <c:tx>
            <c:v>122  Net collection </c:v>
          </c:tx>
          <c:spPr>
            <a:ln cmpd="sng">
              <a:solidFill>
                <a:srgbClr val="7ED1D7"/>
              </a:solidFill>
            </a:ln>
          </c:spPr>
          <c:marker>
            <c:symbol val="none"/>
          </c:marker>
          <c:val>
            <c:numRef>
              <c:f>'Pipe SAP 31.07.2025'!$P$4:$P$23</c:f>
              <c:numCache/>
            </c:numRef>
          </c:val>
          <c:smooth val="0"/>
        </c:ser>
        <c:ser>
          <c:idx val="12"/>
          <c:order val="12"/>
          <c:tx>
            <c:v>122  O/s As on 31.07.2025 </c:v>
          </c:tx>
          <c:spPr>
            <a:ln cmpd="sng">
              <a:solidFill>
                <a:srgbClr val="B3CEFB"/>
              </a:solidFill>
            </a:ln>
          </c:spPr>
          <c:marker>
            <c:symbol val="none"/>
          </c:marker>
          <c:val>
            <c:numRef>
              <c:f>'Pipe SAP 31.07.2025'!$R$4:$R$23</c:f>
              <c:numCache/>
            </c:numRef>
          </c:val>
          <c:smooth val="0"/>
        </c:ser>
        <c:ser>
          <c:idx val="13"/>
          <c:order val="13"/>
          <c:tx>
            <c:v>122  o/s SD </c:v>
          </c:tx>
          <c:spPr>
            <a:ln cmpd="sng">
              <a:solidFill>
                <a:srgbClr val="F7B4AE"/>
              </a:solidFill>
            </a:ln>
          </c:spPr>
          <c:marker>
            <c:symbol val="none"/>
          </c:marker>
          <c:val>
            <c:numRef>
              <c:f>'Pipe SAP 31.07.2025'!$U$4:$U$23</c:f>
              <c:numCache/>
            </c:numRef>
          </c:val>
          <c:smooth val="0"/>
        </c:ser>
        <c:ser>
          <c:idx val="14"/>
          <c:order val="14"/>
          <c:tx>
            <c:v>122  o/s Other </c:v>
          </c:tx>
          <c:spPr>
            <a:ln cmpd="sng">
              <a:solidFill>
                <a:srgbClr val="FDE49B"/>
              </a:solidFill>
            </a:ln>
          </c:spPr>
          <c:marker>
            <c:symbol val="none"/>
          </c:marker>
          <c:val>
            <c:numRef>
              <c:f>'Pipe SAP 31.07.2025'!$V$4:$V$23</c:f>
              <c:numCache/>
            </c:numRef>
          </c:val>
          <c:smooth val="0"/>
        </c:ser>
        <c:ser>
          <c:idx val="15"/>
          <c:order val="15"/>
          <c:tx>
            <c:v>122  Total O/S as on 31.07.2025 </c:v>
          </c:tx>
          <c:spPr>
            <a:ln cmpd="sng">
              <a:solidFill>
                <a:srgbClr val="AEDCBA"/>
              </a:solidFill>
            </a:ln>
          </c:spPr>
          <c:marker>
            <c:symbol val="none"/>
          </c:marker>
          <c:val>
            <c:numRef>
              <c:f>'Pipe SAP 31.07.2025'!$W$4:$W$23</c:f>
              <c:numCache/>
            </c:numRef>
          </c:val>
          <c:smooth val="0"/>
        </c:ser>
        <c:axId val="904729586"/>
        <c:axId val="1088089984"/>
      </c:lineChart>
      <c:catAx>
        <c:axId val="9047295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088089984"/>
      </c:catAx>
      <c:valAx>
        <c:axId val="10880899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904729586"/>
      </c:valAx>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26</xdr:col>
      <xdr:colOff>161925</xdr:colOff>
      <xdr:row>6</xdr:row>
      <xdr:rowOff>381000</xdr:rowOff>
    </xdr:from>
    <xdr:ext cx="771525" cy="476250"/>
    <xdr:graphicFrame>
      <xdr:nvGraphicFramePr>
        <xdr:cNvPr id="117438065"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microsoft.com/office/2006/relationships/xlExternalLinkPath/xlPathMissing" Target="Darshan%20SAP%20accnt%2012th%20Feb%2024"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Darshan SAP accnt 12th Feb 24"/>
    </sheetNames>
    <sheetDataSet>
      <sheetData sheetId="0"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no/" TargetMode="External"/><Relationship Id="rId3" Type="http://schemas.openxmlformats.org/officeDocument/2006/relationships/hyperlink" Target="http://s.no/" TargetMode="External"/><Relationship Id="rId4" Type="http://schemas.openxmlformats.org/officeDocument/2006/relationships/hyperlink" Target="http://s.no/" TargetMode="External"/><Relationship Id="rId5" Type="http://schemas.openxmlformats.org/officeDocument/2006/relationships/hyperlink" Target="http://s.no/" TargetMode="External"/><Relationship Id="rId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fitToPage="1"/>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cols>
    <col customWidth="1" min="1" max="1" width="32.63"/>
    <col customWidth="1" min="2" max="2" width="10.63"/>
    <col customWidth="1" min="3" max="3" width="10.38"/>
    <col customWidth="1" min="4" max="4" width="10.63"/>
    <col customWidth="1" min="5" max="5" width="10.13"/>
    <col customWidth="1" min="6" max="6" width="10.88"/>
    <col customWidth="1" min="7" max="7" width="9.88"/>
    <col customWidth="1" min="8" max="8" width="20.5"/>
    <col customWidth="1" min="9" max="9" width="12.63"/>
    <col customWidth="1" min="10" max="10" width="5.13"/>
    <col customWidth="1" min="11" max="11" width="11.88"/>
    <col customWidth="1" min="12" max="12" width="12.88"/>
    <col customWidth="1" min="13" max="13" width="8.13"/>
    <col customWidth="1" min="14" max="14" width="20.63"/>
    <col customWidth="1" min="15" max="15" width="15.5"/>
    <col customWidth="1" min="16" max="16" width="10.63"/>
    <col customWidth="1" min="17" max="17" width="6.88"/>
    <col customWidth="1" min="18" max="18" width="12.38"/>
    <col customWidth="1" min="19" max="19" width="7.38"/>
    <col customWidth="1" min="20" max="20" width="7.88"/>
    <col customWidth="1" min="21" max="21" width="6.13"/>
    <col customWidth="1" min="22" max="22" width="8.63"/>
    <col customWidth="1" min="23" max="23" width="13.13"/>
    <col customWidth="1" min="24" max="24" width="13.0"/>
    <col customWidth="1" min="25" max="25" width="11.13"/>
    <col customWidth="1" min="26" max="26" width="39.63"/>
    <col customWidth="1" min="27" max="27" width="21.38"/>
    <col customWidth="1" min="28" max="28" width="12.0"/>
    <col customWidth="1" min="29" max="29" width="10.88"/>
    <col customWidth="1" min="30" max="30" width="12.5"/>
    <col customWidth="1" min="31" max="31" width="14.38"/>
    <col customWidth="1" min="32" max="32" width="16.63"/>
    <col customWidth="1" min="33" max="34" width="10.88"/>
    <col customWidth="1" hidden="1" min="35" max="35" width="25.63"/>
    <col customWidth="1" min="36" max="37" width="10.88"/>
  </cols>
  <sheetData>
    <row r="1" ht="15.75" customHeight="1">
      <c r="A1" s="1"/>
      <c r="B1" s="1"/>
      <c r="C1" s="2"/>
      <c r="D1" s="3"/>
      <c r="E1" s="3"/>
      <c r="F1" s="4"/>
      <c r="G1" s="4"/>
      <c r="H1" s="5"/>
      <c r="I1" s="3">
        <f>358-212</f>
        <v>146</v>
      </c>
      <c r="J1" s="3"/>
      <c r="K1" s="3">
        <f>K2+94</f>
        <v>212</v>
      </c>
      <c r="L1" s="3"/>
      <c r="M1" s="6"/>
      <c r="N1" s="1"/>
      <c r="O1" s="3"/>
      <c r="P1" s="1"/>
      <c r="Q1" s="3"/>
      <c r="R1" s="1"/>
      <c r="S1" s="3"/>
      <c r="T1" s="3"/>
      <c r="U1" s="3"/>
      <c r="V1" s="3"/>
      <c r="W1" s="3"/>
      <c r="X1" s="3"/>
      <c r="Y1" s="7"/>
      <c r="Z1" s="8"/>
      <c r="AA1" s="9"/>
      <c r="AB1" s="10"/>
      <c r="AC1" s="11"/>
      <c r="AD1" s="12"/>
      <c r="AE1" s="12"/>
      <c r="AF1" s="12"/>
      <c r="AG1" s="12"/>
      <c r="AH1" s="12"/>
      <c r="AI1" s="2"/>
      <c r="AJ1" s="13"/>
      <c r="AK1" s="13"/>
    </row>
    <row r="2" ht="15.75" customHeight="1">
      <c r="A2" s="14" t="s">
        <v>0</v>
      </c>
      <c r="B2" s="1" t="s">
        <v>1</v>
      </c>
      <c r="C2" s="2"/>
      <c r="D2" s="3"/>
      <c r="E2" s="3"/>
      <c r="F2" s="5"/>
      <c r="G2" s="5"/>
      <c r="H2" s="5"/>
      <c r="I2" s="3"/>
      <c r="J2" s="3"/>
      <c r="K2" s="1">
        <v>118.0</v>
      </c>
      <c r="L2" s="1">
        <v>122.0</v>
      </c>
      <c r="M2" s="6"/>
      <c r="N2" s="3"/>
      <c r="O2" s="3"/>
      <c r="P2" s="1"/>
      <c r="Q2" s="3"/>
      <c r="R2" s="1"/>
      <c r="S2" s="3"/>
      <c r="T2" s="3"/>
      <c r="U2" s="3"/>
      <c r="V2" s="3"/>
      <c r="W2" s="3"/>
      <c r="X2" s="3"/>
      <c r="Y2" s="7"/>
      <c r="Z2" s="15"/>
      <c r="AA2" s="16"/>
      <c r="AB2" s="17"/>
      <c r="AC2" s="18"/>
      <c r="AD2" s="19" t="s">
        <v>2</v>
      </c>
      <c r="AE2" s="20"/>
      <c r="AF2" s="20"/>
      <c r="AG2" s="20"/>
      <c r="AH2" s="21"/>
      <c r="AI2" s="2"/>
      <c r="AJ2" s="13"/>
      <c r="AK2" s="13"/>
    </row>
    <row r="3" ht="15.75" customHeight="1">
      <c r="A3" s="22" t="s">
        <v>3</v>
      </c>
      <c r="B3" s="23" t="s">
        <v>4</v>
      </c>
      <c r="C3" s="24" t="s">
        <v>5</v>
      </c>
      <c r="D3" s="24" t="s">
        <v>6</v>
      </c>
      <c r="E3" s="24" t="s">
        <v>7</v>
      </c>
      <c r="F3" s="25" t="s">
        <v>8</v>
      </c>
      <c r="G3" s="25" t="s">
        <v>9</v>
      </c>
      <c r="H3" s="25" t="s">
        <v>10</v>
      </c>
      <c r="I3" s="26" t="s">
        <v>11</v>
      </c>
      <c r="J3" s="24" t="s">
        <v>12</v>
      </c>
      <c r="K3" s="24" t="s">
        <v>13</v>
      </c>
      <c r="L3" s="24" t="s">
        <v>14</v>
      </c>
      <c r="M3" s="24" t="s">
        <v>15</v>
      </c>
      <c r="N3" s="25" t="s">
        <v>16</v>
      </c>
      <c r="O3" s="27" t="s">
        <v>17</v>
      </c>
      <c r="P3" s="28" t="s">
        <v>18</v>
      </c>
      <c r="Q3" s="23" t="s">
        <v>19</v>
      </c>
      <c r="R3" s="26" t="s">
        <v>20</v>
      </c>
      <c r="S3" s="24" t="s">
        <v>12</v>
      </c>
      <c r="T3" s="29" t="s">
        <v>21</v>
      </c>
      <c r="U3" s="29" t="s">
        <v>22</v>
      </c>
      <c r="V3" s="24" t="s">
        <v>23</v>
      </c>
      <c r="W3" s="26" t="s">
        <v>24</v>
      </c>
      <c r="X3" s="26" t="s">
        <v>25</v>
      </c>
      <c r="Y3" s="30" t="s">
        <v>26</v>
      </c>
      <c r="Z3" s="30" t="s">
        <v>27</v>
      </c>
      <c r="AA3" s="31"/>
      <c r="AB3" s="32" t="s">
        <v>28</v>
      </c>
      <c r="AC3" s="33" t="s">
        <v>29</v>
      </c>
      <c r="AD3" s="34" t="s">
        <v>30</v>
      </c>
      <c r="AE3" s="34" t="s">
        <v>31</v>
      </c>
      <c r="AF3" s="34" t="s">
        <v>32</v>
      </c>
      <c r="AG3" s="34"/>
      <c r="AH3" s="34" t="s">
        <v>33</v>
      </c>
      <c r="AI3" s="34" t="s">
        <v>34</v>
      </c>
      <c r="AJ3" s="35" t="s">
        <v>35</v>
      </c>
      <c r="AK3" s="35" t="s">
        <v>36</v>
      </c>
    </row>
    <row r="4" ht="15.75" customHeight="1">
      <c r="A4" s="22" t="s">
        <v>37</v>
      </c>
      <c r="B4" s="36">
        <v>2.0016583E7</v>
      </c>
      <c r="C4" s="37">
        <f>38.681</f>
        <v>38.681</v>
      </c>
      <c r="D4" s="37"/>
      <c r="E4" s="37"/>
      <c r="F4" s="38"/>
      <c r="G4" s="38"/>
      <c r="H4" s="38" t="s">
        <v>38</v>
      </c>
      <c r="I4" s="39">
        <f t="shared" ref="I4:I5" si="1">L4+K4</f>
        <v>38.92753648</v>
      </c>
      <c r="J4" s="40">
        <f t="shared" ref="J4:J5" si="2">I4/C4</f>
        <v>1.006373581</v>
      </c>
      <c r="K4" s="41">
        <v>16.693940879</v>
      </c>
      <c r="L4" s="41">
        <v>22.2335956</v>
      </c>
      <c r="M4" s="41">
        <v>0.0</v>
      </c>
      <c r="N4" s="41">
        <f>C4-E4-I4</f>
        <v>-0.246536479</v>
      </c>
      <c r="O4" s="42">
        <v>37.217466181</v>
      </c>
      <c r="P4" s="39">
        <v>33.077478</v>
      </c>
      <c r="Q4" s="43">
        <f t="shared" ref="Q4:Q5" si="3">O4/C4</f>
        <v>0.9621640128</v>
      </c>
      <c r="R4" s="39">
        <v>2.065688562</v>
      </c>
      <c r="S4" s="44">
        <f t="shared" ref="S4:S5" si="4">R4/C4</f>
        <v>0.05340318404</v>
      </c>
      <c r="T4" s="41">
        <v>0.0</v>
      </c>
      <c r="U4" s="41">
        <v>1.74767935</v>
      </c>
      <c r="V4" s="41">
        <v>6.78E-5</v>
      </c>
      <c r="W4" s="45">
        <f t="shared" ref="W4:W5" si="5">(R4+T4+U4+V4)</f>
        <v>3.813435712</v>
      </c>
      <c r="X4" s="46">
        <v>1.93405</v>
      </c>
      <c r="Y4" s="47"/>
      <c r="Z4" s="23" t="s">
        <v>39</v>
      </c>
      <c r="AA4" s="16"/>
      <c r="AB4" s="48">
        <v>1.0</v>
      </c>
      <c r="AC4" s="18" t="s">
        <v>40</v>
      </c>
      <c r="AD4" s="49">
        <v>0.3</v>
      </c>
      <c r="AE4" s="50">
        <v>0.12</v>
      </c>
      <c r="AF4" s="49"/>
      <c r="AG4" s="49"/>
      <c r="AH4" s="49">
        <f t="shared" ref="AH4:AH5" si="6">AD4+AE4+AF4</f>
        <v>0.42</v>
      </c>
      <c r="AI4" s="49"/>
      <c r="AJ4" s="51" t="s">
        <v>40</v>
      </c>
      <c r="AK4" s="52">
        <v>3.81</v>
      </c>
    </row>
    <row r="5" ht="15.75" customHeight="1">
      <c r="A5" s="22" t="s">
        <v>41</v>
      </c>
      <c r="B5" s="36">
        <v>2.0021445E7</v>
      </c>
      <c r="C5" s="37">
        <f>D5+E5</f>
        <v>20.45204857</v>
      </c>
      <c r="D5" s="37">
        <v>17.8</v>
      </c>
      <c r="E5" s="37">
        <v>2.652048572</v>
      </c>
      <c r="F5" s="25"/>
      <c r="G5" s="25"/>
      <c r="H5" s="25"/>
      <c r="I5" s="39">
        <f t="shared" si="1"/>
        <v>18.20719095</v>
      </c>
      <c r="J5" s="40">
        <f t="shared" si="2"/>
        <v>0.8902380066</v>
      </c>
      <c r="K5" s="41">
        <v>9.435941951999999</v>
      </c>
      <c r="L5" s="41">
        <v>8.771249</v>
      </c>
      <c r="M5" s="41">
        <v>0.0</v>
      </c>
      <c r="N5" s="53">
        <f>C5-I5</f>
        <v>2.24485762</v>
      </c>
      <c r="O5" s="42">
        <v>16.511766</v>
      </c>
      <c r="P5" s="39">
        <v>15.1437092</v>
      </c>
      <c r="Q5" s="43">
        <f t="shared" si="3"/>
        <v>0.8073404452</v>
      </c>
      <c r="R5" s="39">
        <v>1.6522789519999999</v>
      </c>
      <c r="S5" s="44">
        <f t="shared" si="4"/>
        <v>0.08078794387</v>
      </c>
      <c r="T5" s="41">
        <v>0.0</v>
      </c>
      <c r="U5" s="41">
        <v>0.7069698</v>
      </c>
      <c r="V5" s="41">
        <v>0.0</v>
      </c>
      <c r="W5" s="45">
        <f t="shared" si="5"/>
        <v>2.359248752</v>
      </c>
      <c r="X5" s="46">
        <v>0.0</v>
      </c>
      <c r="Y5" s="47"/>
      <c r="Z5" s="54" t="s">
        <v>42</v>
      </c>
      <c r="AA5" s="16"/>
      <c r="AB5" s="55"/>
      <c r="AC5" s="18" t="s">
        <v>40</v>
      </c>
      <c r="AD5" s="49">
        <f>0.2+0.1</f>
        <v>0.3</v>
      </c>
      <c r="AE5" s="56"/>
      <c r="AF5" s="57">
        <v>0.35</v>
      </c>
      <c r="AG5" s="49"/>
      <c r="AH5" s="49">
        <f t="shared" si="6"/>
        <v>0.65</v>
      </c>
      <c r="AI5" s="49"/>
      <c r="AJ5" s="51" t="s">
        <v>40</v>
      </c>
      <c r="AK5" s="52">
        <v>1.24</v>
      </c>
    </row>
    <row r="6" ht="15.75" customHeight="1">
      <c r="A6" s="58" t="s">
        <v>43</v>
      </c>
      <c r="B6" s="59"/>
      <c r="C6" s="42">
        <f t="shared" ref="C6:E6" si="7">SUM(C4:C5)</f>
        <v>59.13304857</v>
      </c>
      <c r="D6" s="42">
        <f t="shared" si="7"/>
        <v>17.8</v>
      </c>
      <c r="E6" s="42">
        <f t="shared" si="7"/>
        <v>2.652048572</v>
      </c>
      <c r="F6" s="60"/>
      <c r="G6" s="60"/>
      <c r="H6" s="60"/>
      <c r="I6" s="42">
        <f>SUM(I4:I5)</f>
        <v>57.13472743</v>
      </c>
      <c r="J6" s="61"/>
      <c r="K6" s="42">
        <f t="shared" ref="K6:P6" si="8">SUM(K4:K5)</f>
        <v>26.12988283</v>
      </c>
      <c r="L6" s="42">
        <f t="shared" si="8"/>
        <v>31.0048446</v>
      </c>
      <c r="M6" s="42">
        <f t="shared" si="8"/>
        <v>0</v>
      </c>
      <c r="N6" s="42">
        <f t="shared" si="8"/>
        <v>1.998321141</v>
      </c>
      <c r="O6" s="42">
        <f t="shared" si="8"/>
        <v>53.72923218</v>
      </c>
      <c r="P6" s="42">
        <f t="shared" si="8"/>
        <v>48.2211872</v>
      </c>
      <c r="Q6" s="61"/>
      <c r="R6" s="42">
        <f>SUM(R4:R5)</f>
        <v>3.717967514</v>
      </c>
      <c r="S6" s="61"/>
      <c r="T6" s="42">
        <f t="shared" ref="T6:X6" si="9">SUM(T4:T5)</f>
        <v>0</v>
      </c>
      <c r="U6" s="42">
        <f t="shared" si="9"/>
        <v>2.45464915</v>
      </c>
      <c r="V6" s="42">
        <f t="shared" si="9"/>
        <v>0.0000678</v>
      </c>
      <c r="W6" s="42">
        <f t="shared" si="9"/>
        <v>6.172684464</v>
      </c>
      <c r="X6" s="42">
        <f t="shared" si="9"/>
        <v>1.93405</v>
      </c>
      <c r="Y6" s="47"/>
      <c r="Z6" s="62"/>
      <c r="AA6" s="63"/>
      <c r="AB6" s="45">
        <f>SUM(AB4:AB5)</f>
        <v>1</v>
      </c>
      <c r="AC6" s="64"/>
      <c r="AD6" s="65">
        <f t="shared" ref="AD6:AF6" si="10">SUM(AD4:AD5)</f>
        <v>0.6</v>
      </c>
      <c r="AE6" s="65">
        <f t="shared" si="10"/>
        <v>0.12</v>
      </c>
      <c r="AF6" s="65">
        <f t="shared" si="10"/>
        <v>0.35</v>
      </c>
      <c r="AG6" s="65"/>
      <c r="AH6" s="65">
        <f>SUM(AH4:AH5)</f>
        <v>1.07</v>
      </c>
      <c r="AI6" s="65"/>
      <c r="AJ6" s="51"/>
      <c r="AK6" s="66">
        <f>SUM(AK4:AK5)</f>
        <v>5.05</v>
      </c>
    </row>
    <row r="7" ht="15.75" customHeight="1">
      <c r="A7" s="22" t="s">
        <v>44</v>
      </c>
      <c r="B7" s="36">
        <v>2.0019598E7</v>
      </c>
      <c r="C7" s="37">
        <f>84.5766457*0+46.5</f>
        <v>46.5</v>
      </c>
      <c r="D7" s="67"/>
      <c r="E7" s="67">
        <v>0.0</v>
      </c>
      <c r="F7" s="25"/>
      <c r="G7" s="25"/>
      <c r="H7" s="25"/>
      <c r="I7" s="39">
        <f t="shared" ref="I7:I8" si="11">L7+K7</f>
        <v>77.0343558</v>
      </c>
      <c r="J7" s="40">
        <f t="shared" ref="J7:J8" si="12">I7/C7</f>
        <v>1.656652813</v>
      </c>
      <c r="K7" s="41">
        <v>28.437881599999994</v>
      </c>
      <c r="L7" s="41">
        <v>48.5964742</v>
      </c>
      <c r="M7" s="41">
        <v>0.0</v>
      </c>
      <c r="N7" s="41">
        <f t="shared" ref="N7:N8" si="13">C7-E7-I7</f>
        <v>-30.5343558</v>
      </c>
      <c r="O7" s="42">
        <v>45.0077769</v>
      </c>
      <c r="P7" s="39">
        <v>40.7630599</v>
      </c>
      <c r="Q7" s="43">
        <f t="shared" ref="Q7:Q8" si="14">O7/C7</f>
        <v>0.9679091806</v>
      </c>
      <c r="R7" s="39">
        <v>32.0421602</v>
      </c>
      <c r="S7" s="44">
        <f t="shared" ref="S7:S8" si="15">R7/C7</f>
        <v>0.689078714</v>
      </c>
      <c r="T7" s="41">
        <v>0.0</v>
      </c>
      <c r="U7" s="41">
        <v>1.8644055</v>
      </c>
      <c r="V7" s="41">
        <v>0.0</v>
      </c>
      <c r="W7" s="39">
        <f t="shared" ref="W7:W8" si="16">(R7+T7+U7+V7)</f>
        <v>33.9065657</v>
      </c>
      <c r="X7" s="46">
        <v>0.0</v>
      </c>
      <c r="Y7" s="47" t="s">
        <v>45</v>
      </c>
      <c r="Z7" s="68" t="s">
        <v>46</v>
      </c>
      <c r="AA7" s="63"/>
      <c r="AB7" s="55">
        <v>0.0</v>
      </c>
      <c r="AC7" s="69" t="s">
        <v>47</v>
      </c>
      <c r="AD7" s="70">
        <f>2.48+0.15</f>
        <v>2.63</v>
      </c>
      <c r="AE7" s="71">
        <v>0.004</v>
      </c>
      <c r="AF7" s="70"/>
      <c r="AG7" s="49"/>
      <c r="AH7" s="49">
        <f t="shared" ref="AH7:AH8" si="17">AD7+AE7+AF7</f>
        <v>2.634</v>
      </c>
      <c r="AI7" s="49"/>
      <c r="AJ7" s="51" t="s">
        <v>40</v>
      </c>
      <c r="AK7" s="52">
        <f>0.4+1.86+0.3</f>
        <v>2.56</v>
      </c>
    </row>
    <row r="8" ht="15.75" customHeight="1">
      <c r="A8" s="22" t="s">
        <v>48</v>
      </c>
      <c r="B8" s="36">
        <v>2.0019869E7</v>
      </c>
      <c r="C8" s="37">
        <f>183.5385366*0+200*0+211.0846361</f>
        <v>211.0846361</v>
      </c>
      <c r="D8" s="67"/>
      <c r="E8" s="67">
        <v>0.0</v>
      </c>
      <c r="F8" s="38"/>
      <c r="G8" s="38"/>
      <c r="H8" s="72" t="s">
        <v>49</v>
      </c>
      <c r="I8" s="39">
        <f t="shared" si="11"/>
        <v>211.0758779</v>
      </c>
      <c r="J8" s="40">
        <f t="shared" si="12"/>
        <v>0.9999585085</v>
      </c>
      <c r="K8" s="41">
        <v>60.55363988</v>
      </c>
      <c r="L8" s="41">
        <v>150.522238</v>
      </c>
      <c r="M8" s="41">
        <v>0.0</v>
      </c>
      <c r="N8" s="41">
        <f t="shared" si="13"/>
        <v>0.00875822</v>
      </c>
      <c r="O8" s="42">
        <v>210.15096520601998</v>
      </c>
      <c r="P8" s="39">
        <v>197.5074524</v>
      </c>
      <c r="Q8" s="43">
        <f t="shared" si="14"/>
        <v>0.9955767937</v>
      </c>
      <c r="R8" s="39">
        <v>1.006029836</v>
      </c>
      <c r="S8" s="44">
        <f t="shared" si="15"/>
        <v>0.004766002181</v>
      </c>
      <c r="T8" s="41">
        <v>0.0</v>
      </c>
      <c r="U8" s="41">
        <v>4.9259794</v>
      </c>
      <c r="V8" s="41">
        <v>0.0</v>
      </c>
      <c r="W8" s="39">
        <f t="shared" si="16"/>
        <v>5.932009236</v>
      </c>
      <c r="X8" s="46">
        <v>0.0</v>
      </c>
      <c r="Y8" s="47"/>
      <c r="Z8" s="68" t="s">
        <v>50</v>
      </c>
      <c r="AA8" s="63"/>
      <c r="AB8" s="55">
        <v>4.93</v>
      </c>
      <c r="AC8" s="69" t="s">
        <v>47</v>
      </c>
      <c r="AD8" s="73">
        <f>0.05+0.15</f>
        <v>0.2</v>
      </c>
      <c r="AE8" s="74">
        <v>1.08</v>
      </c>
      <c r="AF8" s="70"/>
      <c r="AG8" s="49"/>
      <c r="AH8" s="49">
        <f t="shared" si="17"/>
        <v>1.28</v>
      </c>
      <c r="AI8" s="49"/>
      <c r="AJ8" s="51">
        <v>0.0</v>
      </c>
      <c r="AK8" s="52">
        <v>4.93</v>
      </c>
    </row>
    <row r="9" ht="15.75" customHeight="1">
      <c r="A9" s="58" t="s">
        <v>51</v>
      </c>
      <c r="B9" s="59"/>
      <c r="C9" s="42">
        <f t="shared" ref="C9:E9" si="18">SUM(C7:C8)</f>
        <v>257.5846361</v>
      </c>
      <c r="D9" s="42">
        <f t="shared" si="18"/>
        <v>0</v>
      </c>
      <c r="E9" s="42">
        <f t="shared" si="18"/>
        <v>0</v>
      </c>
      <c r="F9" s="60"/>
      <c r="G9" s="60"/>
      <c r="H9" s="60"/>
      <c r="I9" s="42">
        <f>SUM(I7:I8)</f>
        <v>288.1102337</v>
      </c>
      <c r="J9" s="61"/>
      <c r="K9" s="42">
        <f t="shared" ref="K9:P9" si="19">SUM(K7:K8)</f>
        <v>88.99152148</v>
      </c>
      <c r="L9" s="42">
        <f t="shared" si="19"/>
        <v>199.1187122</v>
      </c>
      <c r="M9" s="42">
        <f t="shared" si="19"/>
        <v>0</v>
      </c>
      <c r="N9" s="42">
        <f t="shared" si="19"/>
        <v>-30.52559758</v>
      </c>
      <c r="O9" s="42">
        <f t="shared" si="19"/>
        <v>255.1587421</v>
      </c>
      <c r="P9" s="42">
        <f t="shared" si="19"/>
        <v>238.2705123</v>
      </c>
      <c r="Q9" s="61"/>
      <c r="R9" s="42">
        <f>SUM(R7:R8)</f>
        <v>33.04819004</v>
      </c>
      <c r="S9" s="61"/>
      <c r="T9" s="42">
        <f t="shared" ref="T9:X9" si="20">SUM(T7:T8)</f>
        <v>0</v>
      </c>
      <c r="U9" s="42">
        <f t="shared" si="20"/>
        <v>6.7903849</v>
      </c>
      <c r="V9" s="42">
        <f t="shared" si="20"/>
        <v>0</v>
      </c>
      <c r="W9" s="42">
        <f t="shared" si="20"/>
        <v>39.83857494</v>
      </c>
      <c r="X9" s="42">
        <f t="shared" si="20"/>
        <v>0</v>
      </c>
      <c r="Y9" s="47"/>
      <c r="Z9" s="62"/>
      <c r="AA9" s="63"/>
      <c r="AB9" s="45">
        <f>SUM(AB7:AB8)</f>
        <v>4.93</v>
      </c>
      <c r="AC9" s="64"/>
      <c r="AD9" s="65">
        <f t="shared" ref="AD9:AF9" si="21">SUM(AD7:AD8)</f>
        <v>2.83</v>
      </c>
      <c r="AE9" s="65">
        <f t="shared" si="21"/>
        <v>1.084</v>
      </c>
      <c r="AF9" s="65">
        <f t="shared" si="21"/>
        <v>0</v>
      </c>
      <c r="AG9" s="65"/>
      <c r="AH9" s="65">
        <f>SUM(AH7:AH8)</f>
        <v>3.914</v>
      </c>
      <c r="AI9" s="65"/>
      <c r="AJ9" s="66">
        <f t="shared" ref="AJ9:AK9" si="22">SUM(AJ7:AJ8)</f>
        <v>0</v>
      </c>
      <c r="AK9" s="66">
        <f t="shared" si="22"/>
        <v>7.49</v>
      </c>
    </row>
    <row r="10" ht="15.75" customHeight="1">
      <c r="A10" s="22" t="s">
        <v>52</v>
      </c>
      <c r="B10" s="36">
        <v>2.0017531E7</v>
      </c>
      <c r="C10" s="37">
        <f>201.8340622*0+D10+E10</f>
        <v>207.4675591</v>
      </c>
      <c r="D10" s="67">
        <v>179.68</v>
      </c>
      <c r="E10" s="67">
        <v>27.7875591</v>
      </c>
      <c r="F10" s="38"/>
      <c r="G10" s="38"/>
      <c r="H10" s="25"/>
      <c r="I10" s="45">
        <f t="shared" ref="I10:I13" si="23">L10+K10</f>
        <v>179.445171</v>
      </c>
      <c r="J10" s="40">
        <f t="shared" ref="J10:J13" si="24">I10/C10</f>
        <v>0.8649312296</v>
      </c>
      <c r="K10" s="41">
        <v>62.07736550000002</v>
      </c>
      <c r="L10" s="41">
        <v>117.3678055</v>
      </c>
      <c r="M10" s="41">
        <v>0.0</v>
      </c>
      <c r="N10" s="41">
        <f t="shared" ref="N10:N11" si="25">C10-E10-I10</f>
        <v>0.234829</v>
      </c>
      <c r="O10" s="42">
        <v>141.3630399</v>
      </c>
      <c r="P10" s="39">
        <v>129.4084969</v>
      </c>
      <c r="Q10" s="43">
        <f t="shared" ref="Q10:Q13" si="26">O10/C10</f>
        <v>0.6813741894</v>
      </c>
      <c r="R10" s="39">
        <v>39.2303465</v>
      </c>
      <c r="S10" s="44">
        <f t="shared" ref="S10:S13" si="27">R10/C10</f>
        <v>0.1890914737</v>
      </c>
      <c r="T10" s="41">
        <v>0.0</v>
      </c>
      <c r="U10" s="41">
        <v>2.5968263</v>
      </c>
      <c r="V10" s="41">
        <v>0.0</v>
      </c>
      <c r="W10" s="45">
        <f t="shared" ref="W10:W13" si="28">(R10+T10+U10+V10)</f>
        <v>41.8271728</v>
      </c>
      <c r="X10" s="46">
        <v>13.2215218</v>
      </c>
      <c r="Y10" s="47"/>
      <c r="Z10" s="62" t="s">
        <v>53</v>
      </c>
      <c r="AA10" s="63" t="s">
        <v>54</v>
      </c>
      <c r="AB10" s="75">
        <v>13.5</v>
      </c>
      <c r="AC10" s="69" t="s">
        <v>47</v>
      </c>
      <c r="AD10" s="76">
        <f>7-0.35</f>
        <v>6.65</v>
      </c>
      <c r="AE10" s="77">
        <v>1.88</v>
      </c>
      <c r="AF10" s="76">
        <v>0.9</v>
      </c>
      <c r="AG10" s="78"/>
      <c r="AH10" s="78">
        <f t="shared" ref="AH10:AH13" si="29">AD10+AE10+AF10</f>
        <v>9.43</v>
      </c>
      <c r="AI10" s="79" t="s">
        <v>55</v>
      </c>
      <c r="AJ10" s="51"/>
      <c r="AK10" s="52">
        <v>20.0</v>
      </c>
    </row>
    <row r="11" ht="15.75" customHeight="1">
      <c r="A11" s="22" t="s">
        <v>56</v>
      </c>
      <c r="B11" s="36">
        <v>2.0017532E7</v>
      </c>
      <c r="C11" s="80">
        <f>82.6030373*0+50.3+6.44</f>
        <v>56.74</v>
      </c>
      <c r="D11" s="81">
        <v>50.3</v>
      </c>
      <c r="E11" s="67">
        <v>6.4351487</v>
      </c>
      <c r="F11" s="38"/>
      <c r="G11" s="38"/>
      <c r="H11" s="25" t="s">
        <v>57</v>
      </c>
      <c r="I11" s="39">
        <f t="shared" si="23"/>
        <v>52.7804929</v>
      </c>
      <c r="J11" s="40">
        <f t="shared" si="24"/>
        <v>0.9302166532</v>
      </c>
      <c r="K11" s="41">
        <v>18.817921200000004</v>
      </c>
      <c r="L11" s="41">
        <v>33.9625717</v>
      </c>
      <c r="M11" s="41">
        <v>0.0</v>
      </c>
      <c r="N11" s="41">
        <f t="shared" si="25"/>
        <v>-2.4756416</v>
      </c>
      <c r="O11" s="42">
        <v>35.8500959</v>
      </c>
      <c r="P11" s="39">
        <v>32.4053182</v>
      </c>
      <c r="Q11" s="43">
        <f t="shared" si="26"/>
        <v>0.6318310874</v>
      </c>
      <c r="R11" s="39">
        <v>17.5152925</v>
      </c>
      <c r="S11" s="44">
        <f t="shared" si="27"/>
        <v>0.3086939108</v>
      </c>
      <c r="T11" s="41">
        <v>0.0</v>
      </c>
      <c r="U11" s="41">
        <v>0.6973074</v>
      </c>
      <c r="V11" s="41">
        <v>0.0</v>
      </c>
      <c r="W11" s="45">
        <f t="shared" si="28"/>
        <v>18.2125999</v>
      </c>
      <c r="X11" s="46">
        <v>4.1302</v>
      </c>
      <c r="Y11" s="47"/>
      <c r="Z11" s="82" t="s">
        <v>58</v>
      </c>
      <c r="AA11" s="63" t="s">
        <v>59</v>
      </c>
      <c r="AB11" s="56"/>
      <c r="AC11" s="69" t="s">
        <v>47</v>
      </c>
      <c r="AD11" s="76">
        <f>2.35+0.3</f>
        <v>2.65</v>
      </c>
      <c r="AE11" s="83">
        <v>0.6</v>
      </c>
      <c r="AF11" s="76"/>
      <c r="AG11" s="78"/>
      <c r="AH11" s="78">
        <f t="shared" si="29"/>
        <v>3.25</v>
      </c>
      <c r="AI11" s="78"/>
      <c r="AJ11" s="51"/>
      <c r="AK11" s="52">
        <f>9.06+3.17</f>
        <v>12.23</v>
      </c>
    </row>
    <row r="12" ht="15.75" customHeight="1">
      <c r="A12" s="84" t="s">
        <v>60</v>
      </c>
      <c r="B12" s="36">
        <v>2.0014724E7</v>
      </c>
      <c r="C12" s="37">
        <f>(25+5.5)*0+(23.66+5.5)</f>
        <v>29.16</v>
      </c>
      <c r="D12" s="67">
        <v>23.66</v>
      </c>
      <c r="E12" s="67">
        <v>5.5</v>
      </c>
      <c r="F12" s="25"/>
      <c r="G12" s="25"/>
      <c r="H12" s="25"/>
      <c r="I12" s="39">
        <f t="shared" si="23"/>
        <v>30.40612382</v>
      </c>
      <c r="J12" s="40">
        <f t="shared" si="24"/>
        <v>1.042734013</v>
      </c>
      <c r="K12" s="41">
        <v>11.983915716999995</v>
      </c>
      <c r="L12" s="41">
        <v>18.4222081</v>
      </c>
      <c r="M12" s="41">
        <v>0.0</v>
      </c>
      <c r="N12" s="53">
        <f t="shared" ref="N12:N13" si="30">C12-I12</f>
        <v>-1.246123817</v>
      </c>
      <c r="O12" s="42">
        <v>26.718313806</v>
      </c>
      <c r="P12" s="39">
        <v>24.7827665</v>
      </c>
      <c r="Q12" s="43">
        <f t="shared" si="26"/>
        <v>0.9162659056</v>
      </c>
      <c r="R12" s="39">
        <v>3.388034441</v>
      </c>
      <c r="S12" s="44">
        <f t="shared" si="27"/>
        <v>0.116187738</v>
      </c>
      <c r="T12" s="41">
        <v>0.0</v>
      </c>
      <c r="U12" s="41">
        <v>0.0</v>
      </c>
      <c r="V12" s="41">
        <v>0.0</v>
      </c>
      <c r="W12" s="39">
        <f t="shared" si="28"/>
        <v>3.388034441</v>
      </c>
      <c r="X12" s="46">
        <v>0.0</v>
      </c>
      <c r="Y12" s="47"/>
      <c r="Z12" s="82" t="s">
        <v>61</v>
      </c>
      <c r="AA12" s="73" t="s">
        <v>62</v>
      </c>
      <c r="AB12" s="55">
        <v>0.0</v>
      </c>
      <c r="AC12" s="69" t="s">
        <v>47</v>
      </c>
      <c r="AD12" s="70">
        <f>0.1+0.5</f>
        <v>0.6</v>
      </c>
      <c r="AE12" s="70">
        <v>0.12</v>
      </c>
      <c r="AF12" s="70"/>
      <c r="AG12" s="49"/>
      <c r="AH12" s="49">
        <f t="shared" si="29"/>
        <v>0.72</v>
      </c>
      <c r="AI12" s="49"/>
      <c r="AJ12" s="51"/>
      <c r="AK12" s="52">
        <v>3.61</v>
      </c>
    </row>
    <row r="13" ht="15.75" customHeight="1">
      <c r="A13" s="84" t="s">
        <v>63</v>
      </c>
      <c r="B13" s="36">
        <v>2.0013988E7</v>
      </c>
      <c r="C13" s="37">
        <f>(21.45+6.45)</f>
        <v>27.9</v>
      </c>
      <c r="D13" s="67">
        <v>21.45</v>
      </c>
      <c r="E13" s="67">
        <v>6.45</v>
      </c>
      <c r="F13" s="25"/>
      <c r="G13" s="25"/>
      <c r="H13" s="25"/>
      <c r="I13" s="39">
        <f t="shared" si="23"/>
        <v>27.90359208</v>
      </c>
      <c r="J13" s="40">
        <f t="shared" si="24"/>
        <v>1.000128748</v>
      </c>
      <c r="K13" s="41">
        <v>12.013031976999995</v>
      </c>
      <c r="L13" s="41">
        <v>15.8905601</v>
      </c>
      <c r="M13" s="41">
        <v>0.0</v>
      </c>
      <c r="N13" s="53">
        <f t="shared" si="30"/>
        <v>-0.003592077</v>
      </c>
      <c r="O13" s="42">
        <v>26.538617028</v>
      </c>
      <c r="P13" s="39">
        <v>23.9647952</v>
      </c>
      <c r="Q13" s="43">
        <f t="shared" si="26"/>
        <v>0.9512049114</v>
      </c>
      <c r="R13" s="39">
        <v>2.019038277</v>
      </c>
      <c r="S13" s="44">
        <f t="shared" si="27"/>
        <v>0.07236696333</v>
      </c>
      <c r="T13" s="41">
        <v>0.0</v>
      </c>
      <c r="U13" s="41">
        <v>0.0966734</v>
      </c>
      <c r="V13" s="41">
        <v>0.1298091</v>
      </c>
      <c r="W13" s="39">
        <f t="shared" si="28"/>
        <v>2.245520777</v>
      </c>
      <c r="X13" s="46">
        <v>0.0</v>
      </c>
      <c r="Y13" s="47"/>
      <c r="Z13" s="82" t="s">
        <v>64</v>
      </c>
      <c r="AA13" s="63"/>
      <c r="AB13" s="55">
        <v>0.0</v>
      </c>
      <c r="AC13" s="69" t="s">
        <v>47</v>
      </c>
      <c r="AD13" s="70">
        <f>0.3</f>
        <v>0.3</v>
      </c>
      <c r="AE13" s="70">
        <v>0.05</v>
      </c>
      <c r="AF13" s="70"/>
      <c r="AG13" s="49"/>
      <c r="AH13" s="49">
        <f t="shared" si="29"/>
        <v>0.35</v>
      </c>
      <c r="AI13" s="49"/>
      <c r="AJ13" s="51"/>
      <c r="AK13" s="52">
        <v>2.3</v>
      </c>
    </row>
    <row r="14" ht="15.75" customHeight="1">
      <c r="A14" s="58" t="s">
        <v>65</v>
      </c>
      <c r="B14" s="59"/>
      <c r="C14" s="42">
        <f t="shared" ref="C14:E14" si="31">SUM(C10:C13)</f>
        <v>321.2675591</v>
      </c>
      <c r="D14" s="42">
        <f t="shared" si="31"/>
        <v>275.09</v>
      </c>
      <c r="E14" s="42">
        <f t="shared" si="31"/>
        <v>46.1727078</v>
      </c>
      <c r="F14" s="60"/>
      <c r="G14" s="60"/>
      <c r="H14" s="60"/>
      <c r="I14" s="42">
        <f>SUM(I10:I13)</f>
        <v>290.5353798</v>
      </c>
      <c r="J14" s="61"/>
      <c r="K14" s="42">
        <f t="shared" ref="K14:P14" si="32">SUM(K10:K13)</f>
        <v>104.8922344</v>
      </c>
      <c r="L14" s="42">
        <f t="shared" si="32"/>
        <v>185.6431454</v>
      </c>
      <c r="M14" s="42">
        <f t="shared" si="32"/>
        <v>0</v>
      </c>
      <c r="N14" s="42">
        <f t="shared" si="32"/>
        <v>-3.490528494</v>
      </c>
      <c r="O14" s="42">
        <f t="shared" si="32"/>
        <v>230.4700666</v>
      </c>
      <c r="P14" s="42">
        <f t="shared" si="32"/>
        <v>210.5613768</v>
      </c>
      <c r="Q14" s="61"/>
      <c r="R14" s="42">
        <f>SUM(R10:R13)</f>
        <v>62.15271172</v>
      </c>
      <c r="S14" s="61"/>
      <c r="T14" s="42">
        <f t="shared" ref="T14:X14" si="33">SUM(T10:T13)</f>
        <v>0</v>
      </c>
      <c r="U14" s="42">
        <f t="shared" si="33"/>
        <v>3.3908071</v>
      </c>
      <c r="V14" s="42">
        <f t="shared" si="33"/>
        <v>0.1298091</v>
      </c>
      <c r="W14" s="42">
        <f t="shared" si="33"/>
        <v>65.67332792</v>
      </c>
      <c r="X14" s="42">
        <f t="shared" si="33"/>
        <v>17.3517218</v>
      </c>
      <c r="Y14" s="47"/>
      <c r="Z14" s="62"/>
      <c r="AA14" s="63"/>
      <c r="AB14" s="45">
        <f>SUM(AB10:AB13)</f>
        <v>13.5</v>
      </c>
      <c r="AC14" s="69" t="s">
        <v>47</v>
      </c>
      <c r="AD14" s="65">
        <f t="shared" ref="AD14:AF14" si="34">SUM(AD10:AD13)</f>
        <v>10.2</v>
      </c>
      <c r="AE14" s="65">
        <f t="shared" si="34"/>
        <v>2.65</v>
      </c>
      <c r="AF14" s="65">
        <f t="shared" si="34"/>
        <v>0.9</v>
      </c>
      <c r="AG14" s="65"/>
      <c r="AH14" s="65">
        <f>SUM(AH10:AH13)</f>
        <v>13.75</v>
      </c>
      <c r="AI14" s="65"/>
      <c r="AJ14" s="66">
        <f t="shared" ref="AJ14:AK14" si="35">SUM(AJ10:AJ13)</f>
        <v>0</v>
      </c>
      <c r="AK14" s="66">
        <f t="shared" si="35"/>
        <v>38.14</v>
      </c>
    </row>
    <row r="15" ht="15.75" customHeight="1">
      <c r="A15" s="22" t="s">
        <v>66</v>
      </c>
      <c r="B15" s="36">
        <v>2.0024063E7</v>
      </c>
      <c r="C15" s="37">
        <f>19.64+0.43</f>
        <v>20.07</v>
      </c>
      <c r="D15" s="37">
        <f t="shared" ref="D15:D20" si="36">C15-E15</f>
        <v>19.6374877</v>
      </c>
      <c r="E15" s="67">
        <v>0.4325123</v>
      </c>
      <c r="F15" s="38"/>
      <c r="G15" s="38"/>
      <c r="H15" s="38"/>
      <c r="I15" s="45">
        <f t="shared" ref="I15:I21" si="37">L15+K15</f>
        <v>19.7821748</v>
      </c>
      <c r="J15" s="40">
        <f t="shared" ref="J15:J21" si="38">I15/C15</f>
        <v>0.9856589337</v>
      </c>
      <c r="K15" s="41">
        <v>18.067447299999998</v>
      </c>
      <c r="L15" s="41">
        <v>1.7147275</v>
      </c>
      <c r="M15" s="41">
        <v>0.0</v>
      </c>
      <c r="N15" s="53">
        <f t="shared" ref="N15:N18" si="39">C15-I15</f>
        <v>0.2878252</v>
      </c>
      <c r="O15" s="42">
        <v>19.8426766</v>
      </c>
      <c r="P15" s="39">
        <v>19.2248016</v>
      </c>
      <c r="Q15" s="43">
        <f t="shared" ref="Q15:Q21" si="40">O15/C15</f>
        <v>0.9886734728</v>
      </c>
      <c r="R15" s="39">
        <v>0.0621407</v>
      </c>
      <c r="S15" s="44">
        <f t="shared" ref="S15:S20" si="41">R15/C15</f>
        <v>0.003096198306</v>
      </c>
      <c r="T15" s="41">
        <v>0.0</v>
      </c>
      <c r="U15" s="41">
        <v>0.0086502</v>
      </c>
      <c r="V15" s="41">
        <v>1.442E-4</v>
      </c>
      <c r="W15" s="45">
        <f t="shared" ref="W15:W21" si="42">(R15+T15+U15+V15)</f>
        <v>0.0709351</v>
      </c>
      <c r="X15" s="46">
        <v>0.0</v>
      </c>
      <c r="Y15" s="47"/>
      <c r="Z15" s="62" t="s">
        <v>67</v>
      </c>
      <c r="AA15" s="63"/>
      <c r="AB15" s="75">
        <v>0.5</v>
      </c>
      <c r="AC15" s="69" t="s">
        <v>47</v>
      </c>
      <c r="AD15" s="70"/>
      <c r="AE15" s="85">
        <v>0.0</v>
      </c>
      <c r="AF15" s="70"/>
      <c r="AG15" s="49"/>
      <c r="AH15" s="49">
        <f t="shared" ref="AH15:AH21" si="43">AD15+AE15+AF15</f>
        <v>0</v>
      </c>
      <c r="AI15" s="49"/>
      <c r="AJ15" s="51"/>
      <c r="AK15" s="52">
        <v>0.085</v>
      </c>
    </row>
    <row r="16" ht="15.75" customHeight="1">
      <c r="A16" s="22" t="s">
        <v>68</v>
      </c>
      <c r="B16" s="36">
        <v>2.0019189E7</v>
      </c>
      <c r="C16" s="37">
        <f>39.48+0.99</f>
        <v>40.47</v>
      </c>
      <c r="D16" s="37">
        <f t="shared" si="36"/>
        <v>39.48</v>
      </c>
      <c r="E16" s="37">
        <v>0.99</v>
      </c>
      <c r="F16" s="38"/>
      <c r="G16" s="38"/>
      <c r="H16" s="38"/>
      <c r="I16" s="39">
        <f t="shared" si="37"/>
        <v>40.4349488</v>
      </c>
      <c r="J16" s="40">
        <f t="shared" si="38"/>
        <v>0.9991338967</v>
      </c>
      <c r="K16" s="41">
        <v>36.9702435</v>
      </c>
      <c r="L16" s="41">
        <v>3.4647053</v>
      </c>
      <c r="M16" s="41">
        <v>0.0</v>
      </c>
      <c r="N16" s="53">
        <f t="shared" si="39"/>
        <v>0.0350512</v>
      </c>
      <c r="O16" s="42">
        <v>39.982677799</v>
      </c>
      <c r="P16" s="39">
        <v>38.6504039</v>
      </c>
      <c r="Q16" s="43">
        <f t="shared" si="40"/>
        <v>0.9879584334</v>
      </c>
      <c r="R16" s="39">
        <v>0.3908037</v>
      </c>
      <c r="S16" s="44">
        <f t="shared" si="41"/>
        <v>0.009656627131</v>
      </c>
      <c r="T16" s="41">
        <v>0.0</v>
      </c>
      <c r="U16" s="41">
        <v>0.0</v>
      </c>
      <c r="V16" s="41">
        <v>0.0</v>
      </c>
      <c r="W16" s="39">
        <f t="shared" si="42"/>
        <v>0.3908037</v>
      </c>
      <c r="X16" s="46">
        <v>0.0</v>
      </c>
      <c r="Y16" s="47"/>
      <c r="Z16" s="62" t="s">
        <v>69</v>
      </c>
      <c r="AA16" s="63"/>
      <c r="AB16" s="86"/>
      <c r="AC16" s="69" t="s">
        <v>47</v>
      </c>
      <c r="AD16" s="70"/>
      <c r="AE16" s="86"/>
      <c r="AF16" s="70"/>
      <c r="AG16" s="49"/>
      <c r="AH16" s="49">
        <f t="shared" si="43"/>
        <v>0</v>
      </c>
      <c r="AI16" s="49"/>
      <c r="AJ16" s="51"/>
      <c r="AK16" s="52">
        <v>0.39</v>
      </c>
    </row>
    <row r="17" ht="15.75" customHeight="1">
      <c r="A17" s="22" t="s">
        <v>70</v>
      </c>
      <c r="B17" s="36">
        <v>2.001919E7</v>
      </c>
      <c r="C17" s="67">
        <v>7.2408282</v>
      </c>
      <c r="D17" s="37">
        <f t="shared" si="36"/>
        <v>7.059807495</v>
      </c>
      <c r="E17" s="67">
        <v>0.181020705</v>
      </c>
      <c r="F17" s="25"/>
      <c r="G17" s="25"/>
      <c r="H17" s="25"/>
      <c r="I17" s="39">
        <f t="shared" si="37"/>
        <v>7.20916468</v>
      </c>
      <c r="J17" s="40">
        <f t="shared" si="38"/>
        <v>0.9956270859</v>
      </c>
      <c r="K17" s="41">
        <v>6.077995379999998</v>
      </c>
      <c r="L17" s="41">
        <v>1.1311693</v>
      </c>
      <c r="M17" s="41">
        <v>0.0</v>
      </c>
      <c r="N17" s="53">
        <f t="shared" si="39"/>
        <v>0.03166352</v>
      </c>
      <c r="O17" s="42">
        <v>7.2091647</v>
      </c>
      <c r="P17" s="39">
        <v>6.7673496</v>
      </c>
      <c r="Q17" s="43">
        <f t="shared" si="40"/>
        <v>0.9956270886</v>
      </c>
      <c r="R17" s="39">
        <v>0.0165391</v>
      </c>
      <c r="S17" s="44">
        <f t="shared" si="41"/>
        <v>0.002284144789</v>
      </c>
      <c r="T17" s="41">
        <v>0.0</v>
      </c>
      <c r="U17" s="41">
        <v>0.3335835</v>
      </c>
      <c r="V17" s="41">
        <v>0.0</v>
      </c>
      <c r="W17" s="45">
        <f t="shared" si="42"/>
        <v>0.3501226</v>
      </c>
      <c r="X17" s="46">
        <v>0.0</v>
      </c>
      <c r="Y17" s="47"/>
      <c r="Z17" s="62" t="s">
        <v>71</v>
      </c>
      <c r="AA17" s="63"/>
      <c r="AB17" s="86"/>
      <c r="AC17" s="69" t="s">
        <v>47</v>
      </c>
      <c r="AD17" s="70"/>
      <c r="AE17" s="86"/>
      <c r="AF17" s="70"/>
      <c r="AG17" s="49"/>
      <c r="AH17" s="49">
        <f t="shared" si="43"/>
        <v>0</v>
      </c>
      <c r="AI17" s="49"/>
      <c r="AJ17" s="51"/>
      <c r="AK17" s="52">
        <v>0.36</v>
      </c>
    </row>
    <row r="18" ht="15.75" customHeight="1">
      <c r="A18" s="84" t="s">
        <v>72</v>
      </c>
      <c r="B18" s="36">
        <v>2.0024433E7</v>
      </c>
      <c r="C18" s="37">
        <f>14.84+0.4</f>
        <v>15.24</v>
      </c>
      <c r="D18" s="37">
        <f t="shared" si="36"/>
        <v>14.8438378</v>
      </c>
      <c r="E18" s="67">
        <v>0.3961622</v>
      </c>
      <c r="F18" s="25"/>
      <c r="G18" s="25"/>
      <c r="H18" s="25"/>
      <c r="I18" s="39">
        <f t="shared" si="37"/>
        <v>15.4217925</v>
      </c>
      <c r="J18" s="40">
        <f t="shared" si="38"/>
        <v>1.011928642</v>
      </c>
      <c r="K18" s="41">
        <v>12.798108499999998</v>
      </c>
      <c r="L18" s="41">
        <v>2.623684</v>
      </c>
      <c r="M18" s="41">
        <v>0.0</v>
      </c>
      <c r="N18" s="53">
        <f t="shared" si="39"/>
        <v>-0.1817925</v>
      </c>
      <c r="O18" s="42">
        <v>14.8412203</v>
      </c>
      <c r="P18" s="39">
        <v>14.334405</v>
      </c>
      <c r="Q18" s="43">
        <f t="shared" si="40"/>
        <v>0.973833353</v>
      </c>
      <c r="R18" s="39">
        <v>0.5510375</v>
      </c>
      <c r="S18" s="44">
        <f t="shared" si="41"/>
        <v>0.03615731627</v>
      </c>
      <c r="T18" s="41">
        <v>0.0</v>
      </c>
      <c r="U18" s="41">
        <v>0.0</v>
      </c>
      <c r="V18" s="41">
        <v>0.0</v>
      </c>
      <c r="W18" s="39">
        <f t="shared" si="42"/>
        <v>0.5510375</v>
      </c>
      <c r="X18" s="46">
        <v>0.0</v>
      </c>
      <c r="Y18" s="47"/>
      <c r="Z18" s="62" t="s">
        <v>73</v>
      </c>
      <c r="AA18" s="16"/>
      <c r="AB18" s="86"/>
      <c r="AC18" s="69" t="s">
        <v>47</v>
      </c>
      <c r="AD18" s="70"/>
      <c r="AE18" s="86"/>
      <c r="AF18" s="49"/>
      <c r="AG18" s="49"/>
      <c r="AH18" s="49">
        <f t="shared" si="43"/>
        <v>0</v>
      </c>
      <c r="AI18" s="49"/>
      <c r="AJ18" s="51"/>
      <c r="AK18" s="52">
        <f>8.29/100</f>
        <v>0.0829</v>
      </c>
    </row>
    <row r="19" ht="15.75" customHeight="1">
      <c r="A19" s="22" t="s">
        <v>74</v>
      </c>
      <c r="B19" s="36">
        <v>2.0025083E7</v>
      </c>
      <c r="C19" s="37">
        <f>28.5*0+27.82</f>
        <v>27.82</v>
      </c>
      <c r="D19" s="37">
        <f t="shared" si="36"/>
        <v>27.0321057</v>
      </c>
      <c r="E19" s="67">
        <v>0.7878943</v>
      </c>
      <c r="F19" s="38"/>
      <c r="G19" s="38"/>
      <c r="H19" s="38" t="s">
        <v>75</v>
      </c>
      <c r="I19" s="45">
        <f t="shared" si="37"/>
        <v>31.9195925</v>
      </c>
      <c r="J19" s="40">
        <f t="shared" si="38"/>
        <v>1.147361341</v>
      </c>
      <c r="K19" s="41">
        <v>27.910950200000006</v>
      </c>
      <c r="L19" s="41">
        <v>4.0086423</v>
      </c>
      <c r="M19" s="41">
        <v>0.0</v>
      </c>
      <c r="N19" s="41">
        <f t="shared" ref="N19:N21" si="44">C19-E19-I19</f>
        <v>-4.8874868</v>
      </c>
      <c r="O19" s="42">
        <v>27.036721833999998</v>
      </c>
      <c r="P19" s="39">
        <v>26.1423213</v>
      </c>
      <c r="Q19" s="43">
        <f t="shared" si="40"/>
        <v>0.971844782</v>
      </c>
      <c r="R19" s="39">
        <v>4.3151679</v>
      </c>
      <c r="S19" s="44">
        <f t="shared" si="41"/>
        <v>0.1551102768</v>
      </c>
      <c r="T19" s="41">
        <v>0.0</v>
      </c>
      <c r="U19" s="41">
        <v>0.6585641</v>
      </c>
      <c r="V19" s="41">
        <v>0.0</v>
      </c>
      <c r="W19" s="39">
        <f t="shared" si="42"/>
        <v>4.973732</v>
      </c>
      <c r="X19" s="46">
        <v>0.0</v>
      </c>
      <c r="Y19" s="47" t="s">
        <v>76</v>
      </c>
      <c r="Z19" s="62" t="s">
        <v>77</v>
      </c>
      <c r="AA19" s="16"/>
      <c r="AB19" s="56"/>
      <c r="AC19" s="69" t="s">
        <v>47</v>
      </c>
      <c r="AD19" s="70"/>
      <c r="AE19" s="86"/>
      <c r="AF19" s="49"/>
      <c r="AG19" s="49"/>
      <c r="AH19" s="49">
        <f t="shared" si="43"/>
        <v>0</v>
      </c>
      <c r="AI19" s="49"/>
      <c r="AJ19" s="51"/>
      <c r="AK19" s="52">
        <f>2.94+0.1425</f>
        <v>3.0825</v>
      </c>
    </row>
    <row r="20" ht="15.75" customHeight="1">
      <c r="A20" s="22" t="s">
        <v>78</v>
      </c>
      <c r="B20" s="36">
        <v>2.0026203E7</v>
      </c>
      <c r="C20" s="37">
        <f>32.8877206*0+31.07</f>
        <v>31.07</v>
      </c>
      <c r="D20" s="37">
        <f t="shared" si="36"/>
        <v>31.07</v>
      </c>
      <c r="E20" s="67">
        <v>0.0</v>
      </c>
      <c r="F20" s="38"/>
      <c r="G20" s="38"/>
      <c r="H20" s="38" t="s">
        <v>79</v>
      </c>
      <c r="I20" s="45">
        <f t="shared" si="37"/>
        <v>33.8034074</v>
      </c>
      <c r="J20" s="40">
        <f t="shared" si="38"/>
        <v>1.087975777</v>
      </c>
      <c r="K20" s="41">
        <v>31.174139200000006</v>
      </c>
      <c r="L20" s="41">
        <v>2.6292682</v>
      </c>
      <c r="M20" s="41">
        <v>0.0</v>
      </c>
      <c r="N20" s="41">
        <f t="shared" si="44"/>
        <v>-2.7334074</v>
      </c>
      <c r="O20" s="87">
        <v>31.069427368723105</v>
      </c>
      <c r="P20" s="39">
        <v>29.1606753</v>
      </c>
      <c r="Q20" s="43">
        <f t="shared" si="40"/>
        <v>0.9999815696</v>
      </c>
      <c r="R20" s="39">
        <v>2.7340608</v>
      </c>
      <c r="S20" s="44">
        <f t="shared" si="41"/>
        <v>0.08799680721</v>
      </c>
      <c r="T20" s="41">
        <v>0.0</v>
      </c>
      <c r="U20" s="41">
        <v>1.0558579</v>
      </c>
      <c r="V20" s="41">
        <v>0.0</v>
      </c>
      <c r="W20" s="39">
        <f t="shared" si="42"/>
        <v>3.7899187</v>
      </c>
      <c r="X20" s="46">
        <v>0.0</v>
      </c>
      <c r="Y20" s="47"/>
      <c r="Z20" s="62" t="s">
        <v>80</v>
      </c>
      <c r="AA20" s="16"/>
      <c r="AB20" s="17">
        <v>0.9</v>
      </c>
      <c r="AC20" s="69" t="s">
        <v>47</v>
      </c>
      <c r="AD20" s="70"/>
      <c r="AE20" s="86"/>
      <c r="AF20" s="49"/>
      <c r="AG20" s="49"/>
      <c r="AH20" s="49">
        <f t="shared" si="43"/>
        <v>0</v>
      </c>
      <c r="AI20" s="49"/>
      <c r="AJ20" s="51"/>
      <c r="AK20" s="52">
        <v>3.24</v>
      </c>
    </row>
    <row r="21" ht="15.75" customHeight="1">
      <c r="A21" s="22" t="s">
        <v>81</v>
      </c>
      <c r="B21" s="36">
        <v>2.0031074E7</v>
      </c>
      <c r="C21" s="88">
        <f>(4.4878442*1.18)-0.871663274</f>
        <v>4.423992882</v>
      </c>
      <c r="D21" s="67">
        <f>C21</f>
        <v>4.423992882</v>
      </c>
      <c r="E21" s="67"/>
      <c r="F21" s="38"/>
      <c r="G21" s="38"/>
      <c r="H21" s="38"/>
      <c r="I21" s="39">
        <f t="shared" si="37"/>
        <v>4.330644526</v>
      </c>
      <c r="J21" s="40">
        <f t="shared" si="38"/>
        <v>0.9788995239</v>
      </c>
      <c r="K21" s="41">
        <v>4.3306445259999995</v>
      </c>
      <c r="L21" s="41">
        <v>0.0</v>
      </c>
      <c r="M21" s="41">
        <v>0.0</v>
      </c>
      <c r="N21" s="41">
        <f t="shared" si="44"/>
        <v>0.093348356</v>
      </c>
      <c r="O21" s="42">
        <v>3.2999553</v>
      </c>
      <c r="P21" s="39">
        <v>2.8477101</v>
      </c>
      <c r="Q21" s="43">
        <f t="shared" si="40"/>
        <v>0.7459223801</v>
      </c>
      <c r="R21" s="39">
        <v>1.152938726</v>
      </c>
      <c r="S21" s="44"/>
      <c r="T21" s="41">
        <v>0.0</v>
      </c>
      <c r="U21" s="41">
        <v>0.3121491</v>
      </c>
      <c r="V21" s="41">
        <v>0.0</v>
      </c>
      <c r="W21" s="39">
        <f t="shared" si="42"/>
        <v>1.465087826</v>
      </c>
      <c r="X21" s="46">
        <v>0.6511311</v>
      </c>
      <c r="Y21" s="47"/>
      <c r="Z21" s="82" t="s">
        <v>82</v>
      </c>
      <c r="AA21" s="16"/>
      <c r="AB21" s="17">
        <v>0.0</v>
      </c>
      <c r="AC21" s="69" t="s">
        <v>47</v>
      </c>
      <c r="AD21" s="70">
        <f>0.11+0.03+0.14</f>
        <v>0.28</v>
      </c>
      <c r="AE21" s="56"/>
      <c r="AF21" s="49">
        <v>0.005</v>
      </c>
      <c r="AG21" s="17" t="s">
        <v>83</v>
      </c>
      <c r="AH21" s="49">
        <f t="shared" si="43"/>
        <v>0.285</v>
      </c>
      <c r="AI21" s="49"/>
      <c r="AJ21" s="52" t="s">
        <v>47</v>
      </c>
      <c r="AK21" s="52">
        <v>5.3</v>
      </c>
    </row>
    <row r="22" ht="15.75" customHeight="1">
      <c r="A22" s="58" t="s">
        <v>84</v>
      </c>
      <c r="B22" s="59"/>
      <c r="C22" s="89">
        <f t="shared" ref="C22:G22" si="45">SUM(C15:C21)</f>
        <v>146.3348211</v>
      </c>
      <c r="D22" s="89">
        <f t="shared" si="45"/>
        <v>143.5472316</v>
      </c>
      <c r="E22" s="89">
        <f t="shared" si="45"/>
        <v>2.787589505</v>
      </c>
      <c r="F22" s="89">
        <f t="shared" si="45"/>
        <v>0</v>
      </c>
      <c r="G22" s="89">
        <f t="shared" si="45"/>
        <v>0</v>
      </c>
      <c r="H22" s="60"/>
      <c r="I22" s="89">
        <f>SUM(I15:I21)</f>
        <v>152.9017252</v>
      </c>
      <c r="J22" s="61"/>
      <c r="K22" s="42">
        <f t="shared" ref="K22:P22" si="46">SUM(K15:K21)</f>
        <v>137.3295286</v>
      </c>
      <c r="L22" s="42">
        <f t="shared" si="46"/>
        <v>15.5721966</v>
      </c>
      <c r="M22" s="42">
        <f t="shared" si="46"/>
        <v>0</v>
      </c>
      <c r="N22" s="89">
        <f t="shared" si="46"/>
        <v>-7.354798424</v>
      </c>
      <c r="O22" s="42">
        <f t="shared" si="46"/>
        <v>143.2818439</v>
      </c>
      <c r="P22" s="42">
        <f t="shared" si="46"/>
        <v>137.1276668</v>
      </c>
      <c r="Q22" s="61"/>
      <c r="R22" s="42">
        <f>SUM(R15:R21)</f>
        <v>9.222688426</v>
      </c>
      <c r="S22" s="61"/>
      <c r="T22" s="42">
        <f t="shared" ref="T22:X22" si="47">SUM(T15:T21)</f>
        <v>0</v>
      </c>
      <c r="U22" s="42">
        <f t="shared" si="47"/>
        <v>2.3688048</v>
      </c>
      <c r="V22" s="42">
        <f t="shared" si="47"/>
        <v>0.0001442</v>
      </c>
      <c r="W22" s="89">
        <f t="shared" si="47"/>
        <v>11.59163743</v>
      </c>
      <c r="X22" s="42">
        <f t="shared" si="47"/>
        <v>0.6511311</v>
      </c>
      <c r="Y22" s="47"/>
      <c r="Z22" s="15"/>
      <c r="AA22" s="16"/>
      <c r="AB22" s="45">
        <f>SUM(AB15:AB21)</f>
        <v>1.4</v>
      </c>
      <c r="AC22" s="18"/>
      <c r="AD22" s="65">
        <f>SUM(AD15:AD21)</f>
        <v>0.28</v>
      </c>
      <c r="AE22" s="65">
        <f>SUM(AE15:AE20)</f>
        <v>0</v>
      </c>
      <c r="AF22" s="65">
        <f>SUM(AF15:AF21)</f>
        <v>0.005</v>
      </c>
      <c r="AG22" s="65"/>
      <c r="AH22" s="65">
        <f>SUM(AH15:AH21)</f>
        <v>0.285</v>
      </c>
      <c r="AI22" s="65"/>
      <c r="AJ22" s="66">
        <f t="shared" ref="AJ22:AK22" si="48">SUM(AJ15:AJ21)</f>
        <v>0</v>
      </c>
      <c r="AK22" s="66">
        <f t="shared" si="48"/>
        <v>12.5404</v>
      </c>
    </row>
    <row r="23" ht="15.75" customHeight="1">
      <c r="A23" s="58" t="s">
        <v>85</v>
      </c>
      <c r="B23" s="59"/>
      <c r="C23" s="89">
        <f t="shared" ref="C23:G23" si="49">C6+C9+C14+C22</f>
        <v>784.3200649</v>
      </c>
      <c r="D23" s="89">
        <f t="shared" si="49"/>
        <v>436.4372316</v>
      </c>
      <c r="E23" s="89">
        <f t="shared" si="49"/>
        <v>51.61234588</v>
      </c>
      <c r="F23" s="89">
        <f t="shared" si="49"/>
        <v>0</v>
      </c>
      <c r="G23" s="89">
        <f t="shared" si="49"/>
        <v>0</v>
      </c>
      <c r="H23" s="60"/>
      <c r="I23" s="89">
        <f>I6+I9+I14+I22</f>
        <v>788.6820661</v>
      </c>
      <c r="J23" s="89"/>
      <c r="K23" s="42">
        <f t="shared" ref="K23:P23" si="50">K6+K9+K14+K22</f>
        <v>357.3431673</v>
      </c>
      <c r="L23" s="42">
        <f t="shared" si="50"/>
        <v>431.3388988</v>
      </c>
      <c r="M23" s="42">
        <f t="shared" si="50"/>
        <v>0</v>
      </c>
      <c r="N23" s="89">
        <f t="shared" si="50"/>
        <v>-39.37260336</v>
      </c>
      <c r="O23" s="42">
        <f t="shared" si="50"/>
        <v>682.6398848</v>
      </c>
      <c r="P23" s="42">
        <f t="shared" si="50"/>
        <v>634.1807431</v>
      </c>
      <c r="Q23" s="90"/>
      <c r="R23" s="42">
        <f>R6+R9+R14+R22</f>
        <v>108.1415577</v>
      </c>
      <c r="S23" s="90"/>
      <c r="T23" s="42">
        <f t="shared" ref="T23:X23" si="51">T6+T9+T14+T22</f>
        <v>0</v>
      </c>
      <c r="U23" s="42">
        <f t="shared" si="51"/>
        <v>15.00464595</v>
      </c>
      <c r="V23" s="42">
        <f t="shared" si="51"/>
        <v>0.1300211</v>
      </c>
      <c r="W23" s="89">
        <f t="shared" si="51"/>
        <v>123.2762247</v>
      </c>
      <c r="X23" s="42">
        <f t="shared" si="51"/>
        <v>19.9369029</v>
      </c>
      <c r="Y23" s="47"/>
      <c r="Z23" s="15"/>
      <c r="AA23" s="16"/>
      <c r="AB23" s="45">
        <f>AB6+AB9+AB14+AB22</f>
        <v>20.83</v>
      </c>
      <c r="AC23" s="18"/>
      <c r="AD23" s="65">
        <f t="shared" ref="AD23:AF23" si="52">AD6+AD9+AD14+AD22</f>
        <v>13.91</v>
      </c>
      <c r="AE23" s="65">
        <f t="shared" si="52"/>
        <v>3.854</v>
      </c>
      <c r="AF23" s="65">
        <f t="shared" si="52"/>
        <v>1.255</v>
      </c>
      <c r="AG23" s="65"/>
      <c r="AH23" s="65">
        <f>AH6+AH9+AH14+AH22</f>
        <v>19.019</v>
      </c>
      <c r="AI23" s="65"/>
      <c r="AJ23" s="66">
        <f t="shared" ref="AJ23:AK23" si="53">AJ6+AJ9+AJ14+AJ22</f>
        <v>0</v>
      </c>
      <c r="AK23" s="66">
        <f t="shared" si="53"/>
        <v>63.2204</v>
      </c>
    </row>
    <row r="24" ht="15.75" customHeight="1">
      <c r="A24" s="91"/>
      <c r="B24" s="92"/>
      <c r="C24" s="93"/>
      <c r="D24" s="93"/>
      <c r="E24" s="93"/>
      <c r="F24" s="94"/>
      <c r="G24" s="94"/>
      <c r="H24" s="94"/>
      <c r="I24" s="92"/>
      <c r="J24" s="93"/>
      <c r="K24" s="92"/>
      <c r="L24" s="92"/>
      <c r="M24" s="92"/>
      <c r="N24" s="92"/>
      <c r="O24" s="95"/>
      <c r="P24" s="92"/>
      <c r="Q24" s="92"/>
      <c r="R24" s="92"/>
      <c r="S24" s="93"/>
      <c r="T24" s="95"/>
      <c r="U24" s="95"/>
      <c r="V24" s="92"/>
      <c r="W24" s="92"/>
      <c r="X24" s="92"/>
      <c r="Y24" s="96"/>
      <c r="Z24" s="97"/>
      <c r="AA24" s="98"/>
      <c r="AB24" s="99"/>
      <c r="AC24" s="100"/>
      <c r="AD24" s="101"/>
      <c r="AE24" s="101"/>
      <c r="AF24" s="101"/>
      <c r="AG24" s="101"/>
      <c r="AH24" s="101"/>
      <c r="AI24" s="101"/>
      <c r="AJ24" s="13"/>
      <c r="AK24" s="13"/>
    </row>
    <row r="25" ht="15.75" customHeight="1">
      <c r="A25" s="102" t="s">
        <v>86</v>
      </c>
      <c r="B25" s="3"/>
      <c r="C25" s="103"/>
      <c r="D25" s="103"/>
      <c r="E25" s="103"/>
      <c r="F25" s="5"/>
      <c r="G25" s="5"/>
      <c r="H25" s="5"/>
      <c r="I25" s="3"/>
      <c r="J25" s="103"/>
      <c r="K25" s="3"/>
      <c r="L25" s="3"/>
      <c r="M25" s="6"/>
      <c r="N25" s="3"/>
      <c r="O25" s="104"/>
      <c r="P25" s="3"/>
      <c r="Q25" s="3"/>
      <c r="R25" s="3"/>
      <c r="S25" s="103"/>
      <c r="T25" s="104"/>
      <c r="U25" s="104"/>
      <c r="V25" s="3"/>
      <c r="W25" s="3"/>
      <c r="X25" s="3"/>
      <c r="Y25" s="7"/>
      <c r="Z25" s="8"/>
      <c r="AA25" s="9"/>
      <c r="AB25" s="10"/>
      <c r="AC25" s="11"/>
      <c r="AD25" s="105"/>
      <c r="AE25" s="105"/>
      <c r="AF25" s="105"/>
      <c r="AG25" s="105"/>
      <c r="AH25" s="105"/>
      <c r="AI25" s="105"/>
      <c r="AJ25" s="106"/>
      <c r="AK25" s="106"/>
    </row>
    <row r="26" ht="245.25" customHeight="1">
      <c r="A26" s="22" t="s">
        <v>87</v>
      </c>
      <c r="B26" s="36">
        <v>2.0020916E7</v>
      </c>
      <c r="C26" s="107">
        <f>D26+E26</f>
        <v>401.0589354</v>
      </c>
      <c r="D26" s="80">
        <v>358.42</v>
      </c>
      <c r="E26" s="81">
        <v>42.6389354</v>
      </c>
      <c r="F26" s="38">
        <v>212.0</v>
      </c>
      <c r="G26" s="38">
        <f>D26-F26</f>
        <v>146.42</v>
      </c>
      <c r="H26" s="25" t="s">
        <v>88</v>
      </c>
      <c r="I26" s="45">
        <f>L26+K26</f>
        <v>221.3761237</v>
      </c>
      <c r="J26" s="40">
        <f>I26/C26</f>
        <v>0.5519790339</v>
      </c>
      <c r="K26" s="41">
        <v>94.39807490000001</v>
      </c>
      <c r="L26" s="41">
        <v>126.9780488</v>
      </c>
      <c r="M26" s="41">
        <v>0.0</v>
      </c>
      <c r="N26" s="108">
        <f>C26-E26-I26</f>
        <v>137.0438763</v>
      </c>
      <c r="O26" s="109">
        <v>114.77088793100002</v>
      </c>
      <c r="P26" s="39">
        <v>102.459154431</v>
      </c>
      <c r="Q26" s="43">
        <f>O26/C26</f>
        <v>0.2861696319</v>
      </c>
      <c r="R26" s="39">
        <v>106.605236469</v>
      </c>
      <c r="S26" s="44">
        <f>R26/C26</f>
        <v>0.2658094037</v>
      </c>
      <c r="T26" s="41">
        <v>0.0</v>
      </c>
      <c r="U26" s="41">
        <v>6.6735654</v>
      </c>
      <c r="V26" s="41">
        <v>0.1886122</v>
      </c>
      <c r="W26" s="39">
        <f>(R26+T26+U26+V26)</f>
        <v>113.4674141</v>
      </c>
      <c r="X26" s="46">
        <v>25.1122305</v>
      </c>
      <c r="Y26" s="47"/>
      <c r="Z26" s="110" t="s">
        <v>89</v>
      </c>
      <c r="AA26" s="63"/>
      <c r="AB26" s="55">
        <v>5.12</v>
      </c>
      <c r="AC26" s="111">
        <f>D26-I26</f>
        <v>137.0438763</v>
      </c>
      <c r="AD26" s="83">
        <v>53.59</v>
      </c>
      <c r="AE26" s="83">
        <v>0.18</v>
      </c>
      <c r="AF26" s="83">
        <v>82.11</v>
      </c>
      <c r="AG26" s="112"/>
      <c r="AH26" s="112">
        <f>AD26+AE26+AF26</f>
        <v>135.88</v>
      </c>
      <c r="AI26" s="112"/>
      <c r="AJ26" s="52">
        <v>121.0</v>
      </c>
      <c r="AK26" s="52">
        <v>120.0</v>
      </c>
    </row>
    <row r="27" ht="15.75" customHeight="1">
      <c r="A27" s="58" t="s">
        <v>90</v>
      </c>
      <c r="B27" s="59"/>
      <c r="C27" s="89">
        <f t="shared" ref="C27:G27" si="54">C23+C26</f>
        <v>1185.379</v>
      </c>
      <c r="D27" s="89">
        <f t="shared" si="54"/>
        <v>794.8572316</v>
      </c>
      <c r="E27" s="89">
        <f t="shared" si="54"/>
        <v>94.25128128</v>
      </c>
      <c r="F27" s="89">
        <f t="shared" si="54"/>
        <v>212</v>
      </c>
      <c r="G27" s="89">
        <f t="shared" si="54"/>
        <v>146.42</v>
      </c>
      <c r="H27" s="60"/>
      <c r="I27" s="89">
        <f>I23+I26</f>
        <v>1010.05819</v>
      </c>
      <c r="J27" s="89"/>
      <c r="K27" s="89">
        <f t="shared" ref="K27:P27" si="55">K23+K26</f>
        <v>451.7412422</v>
      </c>
      <c r="L27" s="89">
        <f t="shared" si="55"/>
        <v>558.3169476</v>
      </c>
      <c r="M27" s="89">
        <f t="shared" si="55"/>
        <v>0</v>
      </c>
      <c r="N27" s="89">
        <f t="shared" si="55"/>
        <v>97.67127294</v>
      </c>
      <c r="O27" s="89">
        <f t="shared" si="55"/>
        <v>797.4107728</v>
      </c>
      <c r="P27" s="89">
        <f t="shared" si="55"/>
        <v>736.6398975</v>
      </c>
      <c r="Q27" s="90"/>
      <c r="R27" s="89">
        <f>R23+R26</f>
        <v>214.7467942</v>
      </c>
      <c r="S27" s="90"/>
      <c r="T27" s="89">
        <f t="shared" ref="T27:X27" si="56">T23+T26</f>
        <v>0</v>
      </c>
      <c r="U27" s="89">
        <f t="shared" si="56"/>
        <v>21.67821135</v>
      </c>
      <c r="V27" s="89">
        <f t="shared" si="56"/>
        <v>0.3186333</v>
      </c>
      <c r="W27" s="89">
        <f t="shared" si="56"/>
        <v>236.7436388</v>
      </c>
      <c r="X27" s="89">
        <f t="shared" si="56"/>
        <v>45.0491334</v>
      </c>
      <c r="Y27" s="47"/>
      <c r="Z27" s="15"/>
      <c r="AA27" s="16"/>
      <c r="AB27" s="89">
        <f>AB23+AB26</f>
        <v>25.95</v>
      </c>
      <c r="AC27" s="18"/>
      <c r="AD27" s="89">
        <f t="shared" ref="AD27:AF27" si="57">AD23+AD26</f>
        <v>67.5</v>
      </c>
      <c r="AE27" s="89">
        <f t="shared" si="57"/>
        <v>4.034</v>
      </c>
      <c r="AF27" s="89">
        <f t="shared" si="57"/>
        <v>83.365</v>
      </c>
      <c r="AG27" s="65"/>
      <c r="AH27" s="89">
        <f t="shared" ref="AH27:AK27" si="58">AH23+AH26</f>
        <v>154.899</v>
      </c>
      <c r="AI27" s="89">
        <f t="shared" si="58"/>
        <v>0</v>
      </c>
      <c r="AJ27" s="89">
        <f t="shared" si="58"/>
        <v>121</v>
      </c>
      <c r="AK27" s="89">
        <f t="shared" si="58"/>
        <v>183.2204</v>
      </c>
    </row>
    <row r="28" ht="15.75" customHeight="1">
      <c r="A28" s="113"/>
      <c r="B28" s="3"/>
      <c r="C28" s="103"/>
      <c r="D28" s="103"/>
      <c r="E28" s="103"/>
      <c r="F28" s="5"/>
      <c r="G28" s="5"/>
      <c r="H28" s="5"/>
      <c r="I28" s="3"/>
      <c r="J28" s="103"/>
      <c r="K28" s="3"/>
      <c r="L28" s="3"/>
      <c r="M28" s="6"/>
      <c r="N28" s="3"/>
      <c r="O28" s="104"/>
      <c r="P28" s="104"/>
      <c r="Q28" s="3"/>
      <c r="R28" s="3"/>
      <c r="S28" s="103"/>
      <c r="T28" s="104"/>
      <c r="U28" s="104"/>
      <c r="V28" s="3"/>
      <c r="W28" s="3"/>
      <c r="X28" s="3"/>
      <c r="Y28" s="7"/>
      <c r="Z28" s="8"/>
      <c r="AA28" s="9"/>
      <c r="AB28" s="10"/>
      <c r="AC28" s="11"/>
      <c r="AD28" s="105"/>
      <c r="AE28" s="105"/>
      <c r="AF28" s="105"/>
      <c r="AG28" s="105"/>
      <c r="AH28" s="105"/>
      <c r="AI28" s="105"/>
      <c r="AJ28" s="106"/>
      <c r="AK28" s="106"/>
    </row>
    <row r="29" ht="15.75" customHeight="1">
      <c r="A29" s="113"/>
      <c r="B29" s="3"/>
      <c r="C29" s="103"/>
      <c r="D29" s="103"/>
      <c r="E29" s="103"/>
      <c r="F29" s="5"/>
      <c r="G29" s="5"/>
      <c r="H29" s="5"/>
      <c r="I29" s="3"/>
      <c r="J29" s="103"/>
      <c r="K29" s="3"/>
      <c r="L29" s="3"/>
      <c r="M29" s="6"/>
      <c r="N29" s="3"/>
      <c r="O29" s="104"/>
      <c r="P29" s="104"/>
      <c r="Q29" s="3"/>
      <c r="R29" s="3"/>
      <c r="S29" s="103"/>
      <c r="T29" s="104"/>
      <c r="U29" s="104"/>
      <c r="V29" s="3"/>
      <c r="W29" s="3"/>
      <c r="X29" s="3"/>
      <c r="Y29" s="7"/>
      <c r="Z29" s="8"/>
      <c r="AA29" s="9"/>
      <c r="AB29" s="10"/>
      <c r="AC29" s="11"/>
      <c r="AD29" s="105"/>
      <c r="AE29" s="105"/>
      <c r="AF29" s="105"/>
      <c r="AG29" s="105"/>
      <c r="AH29" s="105"/>
      <c r="AI29" s="105"/>
      <c r="AJ29" s="106"/>
      <c r="AK29" s="106"/>
    </row>
    <row r="30" ht="15.75" customHeight="1">
      <c r="A30" s="113"/>
      <c r="B30" s="3"/>
      <c r="C30" s="103"/>
      <c r="D30" s="103"/>
      <c r="E30" s="103"/>
      <c r="F30" s="5"/>
      <c r="G30" s="5"/>
      <c r="H30" s="5"/>
      <c r="I30" s="3"/>
      <c r="J30" s="103"/>
      <c r="K30" s="3"/>
      <c r="L30" s="3"/>
      <c r="M30" s="6"/>
      <c r="N30" s="3"/>
      <c r="O30" s="104"/>
      <c r="P30" s="114"/>
      <c r="Q30" s="3"/>
      <c r="R30" s="3"/>
      <c r="S30" s="103"/>
      <c r="T30" s="104"/>
      <c r="U30" s="104"/>
      <c r="V30" s="3"/>
      <c r="W30" s="3"/>
      <c r="X30" s="3"/>
      <c r="Y30" s="7"/>
      <c r="Z30" s="8"/>
      <c r="AA30" s="9"/>
      <c r="AB30" s="10"/>
      <c r="AC30" s="11"/>
      <c r="AD30" s="105"/>
      <c r="AE30" s="105"/>
      <c r="AF30" s="105"/>
      <c r="AG30" s="105"/>
      <c r="AH30" s="105"/>
      <c r="AI30" s="105"/>
      <c r="AJ30" s="106"/>
      <c r="AK30" s="106"/>
    </row>
    <row r="31" ht="15.75" customHeight="1">
      <c r="A31" s="113"/>
      <c r="B31" s="3"/>
      <c r="C31" s="103"/>
      <c r="D31" s="103"/>
      <c r="E31" s="103"/>
      <c r="F31" s="5"/>
      <c r="G31" s="5"/>
      <c r="H31" s="5"/>
      <c r="I31" s="3"/>
      <c r="J31" s="103"/>
      <c r="K31" s="3"/>
      <c r="L31" s="3"/>
      <c r="M31" s="6"/>
      <c r="N31" s="3"/>
      <c r="O31" s="104"/>
      <c r="P31" s="104"/>
      <c r="Q31" s="3"/>
      <c r="R31" s="3"/>
      <c r="S31" s="103"/>
      <c r="T31" s="104"/>
      <c r="U31" s="104"/>
      <c r="V31" s="3"/>
      <c r="W31" s="3"/>
      <c r="X31" s="3"/>
      <c r="Y31" s="7"/>
      <c r="Z31" s="8"/>
      <c r="AA31" s="9"/>
      <c r="AB31" s="10"/>
      <c r="AC31" s="11"/>
      <c r="AD31" s="105"/>
      <c r="AE31" s="105"/>
      <c r="AF31" s="105"/>
      <c r="AG31" s="105"/>
      <c r="AH31" s="105"/>
      <c r="AI31" s="105"/>
      <c r="AJ31" s="106"/>
      <c r="AK31" s="106"/>
    </row>
    <row r="32" ht="15.75" customHeight="1">
      <c r="A32" s="113"/>
      <c r="B32" s="3"/>
      <c r="C32" s="103"/>
      <c r="D32" s="103"/>
      <c r="E32" s="103"/>
      <c r="F32" s="5"/>
      <c r="G32" s="5"/>
      <c r="H32" s="5"/>
      <c r="I32" s="3"/>
      <c r="J32" s="103"/>
      <c r="K32" s="3"/>
      <c r="L32" s="3"/>
      <c r="M32" s="6"/>
      <c r="N32" s="3"/>
      <c r="O32" s="104"/>
      <c r="P32" s="104"/>
      <c r="Q32" s="3"/>
      <c r="R32" s="3"/>
      <c r="S32" s="103"/>
      <c r="T32" s="104"/>
      <c r="U32" s="104"/>
      <c r="V32" s="3"/>
      <c r="W32" s="3"/>
      <c r="X32" s="3"/>
      <c r="Y32" s="7"/>
      <c r="Z32" s="8"/>
      <c r="AA32" s="9"/>
      <c r="AB32" s="10"/>
      <c r="AC32" s="11"/>
      <c r="AD32" s="105"/>
      <c r="AE32" s="105"/>
      <c r="AF32" s="105"/>
      <c r="AG32" s="105"/>
      <c r="AH32" s="105"/>
      <c r="AI32" s="105"/>
      <c r="AJ32" s="106"/>
      <c r="AK32" s="106"/>
    </row>
    <row r="33" ht="15.75" customHeight="1">
      <c r="A33" s="113"/>
      <c r="B33" s="3"/>
      <c r="C33" s="103"/>
      <c r="D33" s="103"/>
      <c r="E33" s="103"/>
      <c r="F33" s="5"/>
      <c r="G33" s="5"/>
      <c r="H33" s="5"/>
      <c r="I33" s="3"/>
      <c r="J33" s="103"/>
      <c r="K33" s="3"/>
      <c r="L33" s="3"/>
      <c r="M33" s="6"/>
      <c r="N33" s="3"/>
      <c r="O33" s="104"/>
      <c r="P33" s="104"/>
      <c r="Q33" s="3"/>
      <c r="R33" s="3"/>
      <c r="S33" s="103"/>
      <c r="T33" s="104"/>
      <c r="U33" s="104"/>
      <c r="V33" s="3"/>
      <c r="W33" s="3"/>
      <c r="X33" s="3"/>
      <c r="Y33" s="7"/>
      <c r="Z33" s="8"/>
      <c r="AA33" s="9"/>
      <c r="AB33" s="10"/>
      <c r="AC33" s="11"/>
      <c r="AD33" s="105"/>
      <c r="AE33" s="105"/>
      <c r="AF33" s="105"/>
      <c r="AG33" s="105"/>
      <c r="AH33" s="105"/>
      <c r="AI33" s="105"/>
      <c r="AJ33" s="106"/>
      <c r="AK33" s="106"/>
    </row>
    <row r="34" ht="15.75" customHeight="1">
      <c r="A34" s="113"/>
      <c r="B34" s="3"/>
      <c r="C34" s="103"/>
      <c r="D34" s="103"/>
      <c r="E34" s="103"/>
      <c r="F34" s="5"/>
      <c r="G34" s="5"/>
      <c r="H34" s="5"/>
      <c r="I34" s="3"/>
      <c r="J34" s="103"/>
      <c r="K34" s="3"/>
      <c r="L34" s="3"/>
      <c r="M34" s="6"/>
      <c r="N34" s="3"/>
      <c r="O34" s="104"/>
      <c r="P34" s="104"/>
      <c r="Q34" s="3"/>
      <c r="R34" s="3"/>
      <c r="S34" s="103"/>
      <c r="T34" s="3"/>
      <c r="U34" s="104"/>
      <c r="V34" s="3"/>
      <c r="W34" s="3"/>
      <c r="X34" s="3"/>
      <c r="Y34" s="7"/>
      <c r="Z34" s="8"/>
      <c r="AA34" s="9"/>
      <c r="AB34" s="10"/>
      <c r="AC34" s="11"/>
      <c r="AD34" s="105"/>
      <c r="AE34" s="105"/>
      <c r="AF34" s="105"/>
      <c r="AG34" s="105"/>
      <c r="AH34" s="105"/>
      <c r="AI34" s="105"/>
      <c r="AJ34" s="106"/>
      <c r="AK34" s="106"/>
    </row>
    <row r="35" ht="15.75" customHeight="1">
      <c r="A35" s="113"/>
      <c r="B35" s="3"/>
      <c r="C35" s="103"/>
      <c r="D35" s="103"/>
      <c r="E35" s="103"/>
      <c r="F35" s="5"/>
      <c r="G35" s="5"/>
      <c r="H35" s="5"/>
      <c r="I35" s="3"/>
      <c r="J35" s="103"/>
      <c r="K35" s="3"/>
      <c r="L35" s="3"/>
      <c r="M35" s="6"/>
      <c r="N35" s="3"/>
      <c r="O35" s="104"/>
      <c r="P35" s="104"/>
      <c r="Q35" s="3"/>
      <c r="R35" s="3"/>
      <c r="S35" s="103"/>
      <c r="T35" s="3"/>
      <c r="U35" s="104"/>
      <c r="V35" s="3"/>
      <c r="W35" s="3"/>
      <c r="X35" s="3"/>
      <c r="Y35" s="7"/>
      <c r="Z35" s="8"/>
      <c r="AA35" s="9"/>
      <c r="AB35" s="10"/>
      <c r="AC35" s="11"/>
      <c r="AD35" s="105"/>
      <c r="AE35" s="105"/>
      <c r="AF35" s="105"/>
      <c r="AG35" s="105"/>
      <c r="AH35" s="105"/>
      <c r="AI35" s="105"/>
      <c r="AJ35" s="106"/>
      <c r="AK35" s="106"/>
    </row>
    <row r="36" ht="15.75" customHeight="1">
      <c r="A36" s="113"/>
      <c r="B36" s="3"/>
      <c r="C36" s="103"/>
      <c r="D36" s="103"/>
      <c r="E36" s="103"/>
      <c r="F36" s="5"/>
      <c r="G36" s="5"/>
      <c r="H36" s="5"/>
      <c r="I36" s="3"/>
      <c r="J36" s="103"/>
      <c r="K36" s="3"/>
      <c r="L36" s="3"/>
      <c r="M36" s="6"/>
      <c r="N36" s="3"/>
      <c r="O36" s="104"/>
      <c r="P36" s="104"/>
      <c r="Q36" s="3"/>
      <c r="R36" s="3"/>
      <c r="S36" s="103"/>
      <c r="T36" s="3"/>
      <c r="U36" s="104"/>
      <c r="V36" s="3"/>
      <c r="W36" s="3"/>
      <c r="X36" s="3"/>
      <c r="Y36" s="7"/>
      <c r="Z36" s="8"/>
      <c r="AA36" s="9"/>
      <c r="AB36" s="10"/>
      <c r="AC36" s="11"/>
      <c r="AD36" s="105"/>
      <c r="AE36" s="105"/>
      <c r="AF36" s="105"/>
      <c r="AG36" s="105"/>
      <c r="AH36" s="105"/>
      <c r="AI36" s="105"/>
      <c r="AJ36" s="106"/>
      <c r="AK36" s="106"/>
    </row>
    <row r="37" ht="15.75" customHeight="1">
      <c r="A37" s="113"/>
      <c r="B37" s="3"/>
      <c r="C37" s="103"/>
      <c r="D37" s="103"/>
      <c r="E37" s="103"/>
      <c r="F37" s="5"/>
      <c r="G37" s="5"/>
      <c r="H37" s="5"/>
      <c r="I37" s="3"/>
      <c r="J37" s="103"/>
      <c r="K37" s="3"/>
      <c r="L37" s="3"/>
      <c r="M37" s="6"/>
      <c r="N37" s="3"/>
      <c r="O37" s="104"/>
      <c r="P37" s="104"/>
      <c r="Q37" s="3"/>
      <c r="R37" s="3"/>
      <c r="S37" s="103"/>
      <c r="T37" s="3"/>
      <c r="U37" s="104"/>
      <c r="V37" s="3"/>
      <c r="W37" s="3"/>
      <c r="X37" s="3"/>
      <c r="Y37" s="7"/>
      <c r="Z37" s="8"/>
      <c r="AA37" s="9"/>
      <c r="AB37" s="10"/>
      <c r="AC37" s="11"/>
      <c r="AD37" s="105"/>
      <c r="AE37" s="105"/>
      <c r="AF37" s="105"/>
      <c r="AG37" s="105"/>
      <c r="AH37" s="105"/>
      <c r="AI37" s="105"/>
      <c r="AJ37" s="106"/>
      <c r="AK37" s="106"/>
    </row>
    <row r="38" ht="15.75" customHeight="1">
      <c r="A38" s="113"/>
      <c r="B38" s="3"/>
      <c r="C38" s="103"/>
      <c r="D38" s="103"/>
      <c r="E38" s="103"/>
      <c r="F38" s="5"/>
      <c r="G38" s="5"/>
      <c r="H38" s="5"/>
      <c r="I38" s="3"/>
      <c r="J38" s="103"/>
      <c r="K38" s="3"/>
      <c r="L38" s="3"/>
      <c r="M38" s="6"/>
      <c r="N38" s="3"/>
      <c r="O38" s="104"/>
      <c r="P38" s="104"/>
      <c r="Q38" s="3"/>
      <c r="R38" s="3"/>
      <c r="S38" s="103"/>
      <c r="T38" s="3"/>
      <c r="U38" s="104"/>
      <c r="V38" s="3"/>
      <c r="W38" s="3"/>
      <c r="X38" s="3"/>
      <c r="Y38" s="7"/>
      <c r="Z38" s="8"/>
      <c r="AA38" s="9"/>
      <c r="AB38" s="10"/>
      <c r="AC38" s="11"/>
      <c r="AD38" s="105"/>
      <c r="AE38" s="105"/>
      <c r="AF38" s="105"/>
      <c r="AG38" s="105"/>
      <c r="AH38" s="105"/>
      <c r="AI38" s="105"/>
      <c r="AJ38" s="106"/>
      <c r="AK38" s="106"/>
    </row>
    <row r="39" ht="15.75" customHeight="1">
      <c r="A39" s="113"/>
      <c r="B39" s="3"/>
      <c r="C39" s="103"/>
      <c r="D39" s="103"/>
      <c r="E39" s="103"/>
      <c r="F39" s="5"/>
      <c r="G39" s="5"/>
      <c r="H39" s="5"/>
      <c r="I39" s="3"/>
      <c r="J39" s="103"/>
      <c r="K39" s="3"/>
      <c r="L39" s="3"/>
      <c r="M39" s="6"/>
      <c r="N39" s="3"/>
      <c r="O39" s="104"/>
      <c r="P39" s="104"/>
      <c r="Q39" s="3"/>
      <c r="R39" s="3"/>
      <c r="S39" s="103"/>
      <c r="T39" s="3"/>
      <c r="U39" s="104"/>
      <c r="V39" s="3"/>
      <c r="W39" s="3"/>
      <c r="X39" s="3"/>
      <c r="Y39" s="7"/>
      <c r="Z39" s="8"/>
      <c r="AA39" s="9"/>
      <c r="AB39" s="10"/>
      <c r="AC39" s="11"/>
      <c r="AD39" s="105"/>
      <c r="AE39" s="105"/>
      <c r="AF39" s="105"/>
      <c r="AG39" s="105"/>
      <c r="AH39" s="105"/>
      <c r="AI39" s="105"/>
      <c r="AJ39" s="106"/>
      <c r="AK39" s="106"/>
    </row>
    <row r="40" ht="15.75" customHeight="1">
      <c r="A40" s="113"/>
      <c r="B40" s="3"/>
      <c r="C40" s="103"/>
      <c r="D40" s="103"/>
      <c r="E40" s="103"/>
      <c r="F40" s="5"/>
      <c r="G40" s="5"/>
      <c r="H40" s="5"/>
      <c r="I40" s="3"/>
      <c r="J40" s="103"/>
      <c r="K40" s="3"/>
      <c r="L40" s="3"/>
      <c r="M40" s="6"/>
      <c r="N40" s="3"/>
      <c r="O40" s="104"/>
      <c r="P40" s="104"/>
      <c r="Q40" s="3"/>
      <c r="R40" s="3"/>
      <c r="S40" s="103"/>
      <c r="T40" s="3"/>
      <c r="U40" s="104"/>
      <c r="V40" s="3"/>
      <c r="W40" s="3"/>
      <c r="X40" s="3"/>
      <c r="Y40" s="7"/>
      <c r="Z40" s="8"/>
      <c r="AA40" s="9"/>
      <c r="AB40" s="10"/>
      <c r="AC40" s="11"/>
      <c r="AD40" s="105"/>
      <c r="AE40" s="105"/>
      <c r="AF40" s="105"/>
      <c r="AG40" s="105"/>
      <c r="AH40" s="105"/>
      <c r="AI40" s="105"/>
      <c r="AJ40" s="106"/>
      <c r="AK40" s="106"/>
    </row>
    <row r="41" ht="15.75" customHeight="1">
      <c r="A41" s="113"/>
      <c r="B41" s="3"/>
      <c r="C41" s="103"/>
      <c r="D41" s="103"/>
      <c r="E41" s="103"/>
      <c r="F41" s="5"/>
      <c r="G41" s="5"/>
      <c r="H41" s="5"/>
      <c r="I41" s="3"/>
      <c r="J41" s="103"/>
      <c r="K41" s="3"/>
      <c r="L41" s="3"/>
      <c r="M41" s="6"/>
      <c r="N41" s="3"/>
      <c r="O41" s="104"/>
      <c r="P41" s="104"/>
      <c r="Q41" s="3"/>
      <c r="R41" s="3"/>
      <c r="S41" s="103"/>
      <c r="T41" s="3"/>
      <c r="U41" s="104"/>
      <c r="V41" s="3"/>
      <c r="W41" s="3"/>
      <c r="X41" s="3"/>
      <c r="Y41" s="7"/>
      <c r="Z41" s="8"/>
      <c r="AA41" s="9"/>
      <c r="AB41" s="10"/>
      <c r="AC41" s="11"/>
      <c r="AD41" s="105"/>
      <c r="AE41" s="105"/>
      <c r="AF41" s="105"/>
      <c r="AG41" s="105"/>
      <c r="AH41" s="105"/>
      <c r="AI41" s="105"/>
      <c r="AJ41" s="106"/>
      <c r="AK41" s="106"/>
    </row>
    <row r="42" ht="15.75" customHeight="1">
      <c r="A42" s="113"/>
      <c r="B42" s="3"/>
      <c r="C42" s="103"/>
      <c r="D42" s="103"/>
      <c r="E42" s="103"/>
      <c r="F42" s="5"/>
      <c r="G42" s="5"/>
      <c r="H42" s="5"/>
      <c r="I42" s="3"/>
      <c r="J42" s="103"/>
      <c r="K42" s="3"/>
      <c r="L42" s="3"/>
      <c r="M42" s="6"/>
      <c r="N42" s="3"/>
      <c r="O42" s="104"/>
      <c r="P42" s="104"/>
      <c r="Q42" s="3"/>
      <c r="R42" s="3"/>
      <c r="S42" s="103"/>
      <c r="T42" s="3"/>
      <c r="U42" s="104"/>
      <c r="V42" s="3"/>
      <c r="W42" s="3"/>
      <c r="X42" s="3"/>
      <c r="Y42" s="7"/>
      <c r="Z42" s="8"/>
      <c r="AA42" s="9"/>
      <c r="AB42" s="10"/>
      <c r="AC42" s="11"/>
      <c r="AD42" s="105"/>
      <c r="AE42" s="105"/>
      <c r="AF42" s="105"/>
      <c r="AG42" s="105"/>
      <c r="AH42" s="105"/>
      <c r="AI42" s="105"/>
      <c r="AJ42" s="106"/>
      <c r="AK42" s="106"/>
    </row>
    <row r="43" ht="15.75" customHeight="1">
      <c r="A43" s="113"/>
      <c r="B43" s="3"/>
      <c r="C43" s="103"/>
      <c r="D43" s="103"/>
      <c r="E43" s="103"/>
      <c r="F43" s="5"/>
      <c r="G43" s="5"/>
      <c r="H43" s="5"/>
      <c r="I43" s="3"/>
      <c r="J43" s="103"/>
      <c r="K43" s="3"/>
      <c r="L43" s="3"/>
      <c r="M43" s="6"/>
      <c r="N43" s="3"/>
      <c r="O43" s="104"/>
      <c r="P43" s="104"/>
      <c r="Q43" s="3"/>
      <c r="R43" s="3"/>
      <c r="S43" s="103"/>
      <c r="T43" s="3"/>
      <c r="U43" s="104"/>
      <c r="V43" s="3"/>
      <c r="W43" s="3"/>
      <c r="X43" s="3"/>
      <c r="Y43" s="7"/>
      <c r="Z43" s="8"/>
      <c r="AA43" s="9"/>
      <c r="AB43" s="10"/>
      <c r="AC43" s="11"/>
      <c r="AD43" s="105"/>
      <c r="AE43" s="105"/>
      <c r="AF43" s="105"/>
      <c r="AG43" s="105"/>
      <c r="AH43" s="105"/>
      <c r="AI43" s="105"/>
      <c r="AJ43" s="106"/>
      <c r="AK43" s="106"/>
    </row>
    <row r="44" ht="15.75" customHeight="1">
      <c r="A44" s="113"/>
      <c r="B44" s="3"/>
      <c r="C44" s="103"/>
      <c r="D44" s="103"/>
      <c r="E44" s="103"/>
      <c r="F44" s="115"/>
      <c r="G44" s="115"/>
      <c r="H44" s="115"/>
      <c r="I44" s="3"/>
      <c r="J44" s="103"/>
      <c r="K44" s="114"/>
      <c r="L44" s="3"/>
      <c r="M44" s="6"/>
      <c r="N44" s="3"/>
      <c r="O44" s="104"/>
      <c r="P44" s="104"/>
      <c r="Q44" s="3"/>
      <c r="R44" s="3"/>
      <c r="S44" s="103"/>
      <c r="T44" s="3"/>
      <c r="U44" s="104"/>
      <c r="V44" s="3"/>
      <c r="W44" s="3"/>
      <c r="X44" s="3"/>
      <c r="Y44" s="7"/>
      <c r="Z44" s="8"/>
      <c r="AA44" s="9"/>
      <c r="AB44" s="10"/>
      <c r="AC44" s="11"/>
      <c r="AD44" s="105"/>
      <c r="AE44" s="105"/>
      <c r="AF44" s="105"/>
      <c r="AG44" s="105"/>
      <c r="AH44" s="105"/>
      <c r="AI44" s="105"/>
      <c r="AJ44" s="106"/>
      <c r="AK44" s="106"/>
    </row>
    <row r="45" ht="15.75" customHeight="1">
      <c r="A45" s="113"/>
      <c r="B45" s="3"/>
      <c r="C45" s="103"/>
      <c r="D45" s="103"/>
      <c r="E45" s="103"/>
      <c r="F45" s="5"/>
      <c r="G45" s="5"/>
      <c r="H45" s="5"/>
      <c r="I45" s="3"/>
      <c r="J45" s="103"/>
      <c r="K45" s="3"/>
      <c r="L45" s="3"/>
      <c r="M45" s="6"/>
      <c r="N45" s="3"/>
      <c r="O45" s="104"/>
      <c r="P45" s="104"/>
      <c r="Q45" s="3"/>
      <c r="R45" s="3"/>
      <c r="S45" s="103"/>
      <c r="T45" s="3"/>
      <c r="U45" s="104"/>
      <c r="V45" s="3"/>
      <c r="W45" s="3"/>
      <c r="X45" s="3"/>
      <c r="Y45" s="7"/>
      <c r="Z45" s="8"/>
      <c r="AA45" s="9"/>
      <c r="AB45" s="10"/>
      <c r="AC45" s="11"/>
      <c r="AD45" s="105"/>
      <c r="AE45" s="105"/>
      <c r="AF45" s="105"/>
      <c r="AG45" s="105"/>
      <c r="AH45" s="105"/>
      <c r="AI45" s="105"/>
      <c r="AJ45" s="116"/>
      <c r="AK45" s="116"/>
    </row>
    <row r="46" ht="15.75" customHeight="1">
      <c r="A46" s="113"/>
      <c r="B46" s="3"/>
      <c r="C46" s="103"/>
      <c r="D46" s="103"/>
      <c r="E46" s="103"/>
      <c r="F46" s="5"/>
      <c r="G46" s="5"/>
      <c r="H46" s="5"/>
      <c r="I46" s="3"/>
      <c r="J46" s="103"/>
      <c r="K46" s="3"/>
      <c r="L46" s="3"/>
      <c r="M46" s="6"/>
      <c r="N46" s="3"/>
      <c r="O46" s="104"/>
      <c r="P46" s="104"/>
      <c r="Q46" s="3"/>
      <c r="R46" s="3"/>
      <c r="S46" s="103"/>
      <c r="T46" s="3"/>
      <c r="U46" s="104"/>
      <c r="V46" s="3"/>
      <c r="W46" s="3"/>
      <c r="X46" s="3"/>
      <c r="Y46" s="7"/>
      <c r="Z46" s="8"/>
      <c r="AA46" s="9"/>
      <c r="AB46" s="10"/>
      <c r="AC46" s="11"/>
      <c r="AD46" s="105"/>
      <c r="AE46" s="105"/>
      <c r="AF46" s="105"/>
      <c r="AG46" s="105"/>
      <c r="AH46" s="105"/>
      <c r="AI46" s="105"/>
      <c r="AJ46" s="116"/>
      <c r="AK46" s="116"/>
    </row>
    <row r="47" ht="15.75" customHeight="1">
      <c r="A47" s="113"/>
      <c r="B47" s="3"/>
      <c r="C47" s="103"/>
      <c r="D47" s="103"/>
      <c r="E47" s="103"/>
      <c r="F47" s="5"/>
      <c r="G47" s="5"/>
      <c r="H47" s="5"/>
      <c r="I47" s="3"/>
      <c r="J47" s="103"/>
      <c r="K47" s="3"/>
      <c r="L47" s="3"/>
      <c r="M47" s="6"/>
      <c r="N47" s="3"/>
      <c r="O47" s="104"/>
      <c r="P47" s="104"/>
      <c r="Q47" s="3"/>
      <c r="R47" s="3"/>
      <c r="S47" s="103"/>
      <c r="T47" s="3"/>
      <c r="U47" s="104"/>
      <c r="V47" s="3"/>
      <c r="W47" s="3"/>
      <c r="X47" s="3"/>
      <c r="Y47" s="7"/>
      <c r="Z47" s="8"/>
      <c r="AA47" s="9"/>
      <c r="AB47" s="10"/>
      <c r="AC47" s="11"/>
      <c r="AD47" s="105"/>
      <c r="AE47" s="105"/>
      <c r="AF47" s="105"/>
      <c r="AG47" s="105"/>
      <c r="AH47" s="105"/>
      <c r="AI47" s="105"/>
      <c r="AJ47" s="116"/>
      <c r="AK47" s="116"/>
    </row>
    <row r="48" ht="15.75" customHeight="1">
      <c r="A48" s="113"/>
      <c r="B48" s="3"/>
      <c r="C48" s="103"/>
      <c r="D48" s="103"/>
      <c r="E48" s="103"/>
      <c r="F48" s="5"/>
      <c r="G48" s="5"/>
      <c r="H48" s="5"/>
      <c r="I48" s="3"/>
      <c r="J48" s="103"/>
      <c r="K48" s="3"/>
      <c r="L48" s="3"/>
      <c r="M48" s="6"/>
      <c r="N48" s="3"/>
      <c r="O48" s="104"/>
      <c r="P48" s="104"/>
      <c r="Q48" s="3"/>
      <c r="R48" s="3"/>
      <c r="S48" s="103"/>
      <c r="T48" s="3"/>
      <c r="U48" s="104"/>
      <c r="V48" s="3"/>
      <c r="W48" s="3"/>
      <c r="X48" s="3"/>
      <c r="Y48" s="7"/>
      <c r="Z48" s="8"/>
      <c r="AA48" s="9"/>
      <c r="AB48" s="10"/>
      <c r="AC48" s="11"/>
      <c r="AD48" s="105"/>
      <c r="AE48" s="105"/>
      <c r="AF48" s="105"/>
      <c r="AG48" s="105"/>
      <c r="AH48" s="105"/>
      <c r="AI48" s="105"/>
      <c r="AJ48" s="116"/>
      <c r="AK48" s="116"/>
    </row>
    <row r="49" ht="15.75" customHeight="1">
      <c r="A49" s="113"/>
      <c r="B49" s="3"/>
      <c r="C49" s="103"/>
      <c r="D49" s="103"/>
      <c r="E49" s="103"/>
      <c r="F49" s="5"/>
      <c r="G49" s="5"/>
      <c r="H49" s="5"/>
      <c r="I49" s="3"/>
      <c r="J49" s="103"/>
      <c r="K49" s="3"/>
      <c r="L49" s="3"/>
      <c r="M49" s="6"/>
      <c r="N49" s="3"/>
      <c r="O49" s="104"/>
      <c r="P49" s="104"/>
      <c r="Q49" s="3"/>
      <c r="R49" s="3"/>
      <c r="S49" s="103"/>
      <c r="T49" s="3"/>
      <c r="U49" s="104"/>
      <c r="V49" s="3"/>
      <c r="W49" s="3"/>
      <c r="X49" s="3"/>
      <c r="Y49" s="7"/>
      <c r="Z49" s="8"/>
      <c r="AA49" s="9"/>
      <c r="AB49" s="10"/>
      <c r="AC49" s="11"/>
      <c r="AD49" s="105"/>
      <c r="AE49" s="105"/>
      <c r="AF49" s="105"/>
      <c r="AG49" s="105"/>
      <c r="AH49" s="105"/>
      <c r="AI49" s="105"/>
      <c r="AJ49" s="116"/>
      <c r="AK49" s="116"/>
    </row>
    <row r="50" ht="15.75" customHeight="1">
      <c r="A50" s="113"/>
      <c r="B50" s="3"/>
      <c r="C50" s="103"/>
      <c r="D50" s="103"/>
      <c r="E50" s="103"/>
      <c r="F50" s="5"/>
      <c r="G50" s="5"/>
      <c r="H50" s="5"/>
      <c r="I50" s="3"/>
      <c r="J50" s="103"/>
      <c r="K50" s="3"/>
      <c r="L50" s="3"/>
      <c r="M50" s="6"/>
      <c r="N50" s="3"/>
      <c r="O50" s="104"/>
      <c r="P50" s="104"/>
      <c r="Q50" s="3"/>
      <c r="R50" s="3"/>
      <c r="S50" s="103"/>
      <c r="T50" s="3"/>
      <c r="U50" s="104"/>
      <c r="V50" s="3"/>
      <c r="W50" s="3"/>
      <c r="X50" s="3"/>
      <c r="Y50" s="7"/>
      <c r="Z50" s="8"/>
      <c r="AA50" s="9"/>
      <c r="AB50" s="10"/>
      <c r="AC50" s="11"/>
      <c r="AD50" s="105"/>
      <c r="AE50" s="105"/>
      <c r="AF50" s="105"/>
      <c r="AG50" s="105"/>
      <c r="AH50" s="105"/>
      <c r="AI50" s="105"/>
      <c r="AJ50" s="116"/>
      <c r="AK50" s="116"/>
    </row>
    <row r="51" ht="15.75" customHeight="1">
      <c r="A51" s="113"/>
      <c r="B51" s="3"/>
      <c r="C51" s="103"/>
      <c r="D51" s="103"/>
      <c r="E51" s="103"/>
      <c r="F51" s="5"/>
      <c r="G51" s="5"/>
      <c r="H51" s="5"/>
      <c r="I51" s="3"/>
      <c r="J51" s="103"/>
      <c r="K51" s="3"/>
      <c r="L51" s="3"/>
      <c r="M51" s="6"/>
      <c r="N51" s="3"/>
      <c r="O51" s="104"/>
      <c r="P51" s="104"/>
      <c r="Q51" s="3"/>
      <c r="R51" s="3"/>
      <c r="S51" s="103"/>
      <c r="T51" s="3"/>
      <c r="U51" s="104"/>
      <c r="V51" s="3"/>
      <c r="W51" s="3"/>
      <c r="X51" s="3"/>
      <c r="Y51" s="7"/>
      <c r="Z51" s="8"/>
      <c r="AA51" s="9"/>
      <c r="AB51" s="10"/>
      <c r="AC51" s="11"/>
      <c r="AD51" s="105"/>
      <c r="AE51" s="105"/>
      <c r="AF51" s="105"/>
      <c r="AG51" s="105"/>
      <c r="AH51" s="105"/>
      <c r="AI51" s="105"/>
      <c r="AJ51" s="116"/>
      <c r="AK51" s="116"/>
    </row>
    <row r="52" ht="15.75" customHeight="1">
      <c r="A52" s="113"/>
      <c r="B52" s="3"/>
      <c r="C52" s="103"/>
      <c r="D52" s="103"/>
      <c r="E52" s="103"/>
      <c r="F52" s="5"/>
      <c r="G52" s="5"/>
      <c r="H52" s="5"/>
      <c r="I52" s="3"/>
      <c r="J52" s="103"/>
      <c r="K52" s="3"/>
      <c r="L52" s="3"/>
      <c r="M52" s="6"/>
      <c r="N52" s="3"/>
      <c r="O52" s="104"/>
      <c r="P52" s="104"/>
      <c r="Q52" s="3"/>
      <c r="R52" s="3"/>
      <c r="S52" s="103"/>
      <c r="T52" s="104"/>
      <c r="U52" s="104"/>
      <c r="V52" s="3"/>
      <c r="W52" s="3"/>
      <c r="X52" s="3"/>
      <c r="Y52" s="7"/>
      <c r="Z52" s="8"/>
      <c r="AA52" s="9"/>
      <c r="AB52" s="10"/>
      <c r="AC52" s="11"/>
      <c r="AD52" s="105"/>
      <c r="AE52" s="105"/>
      <c r="AF52" s="105"/>
      <c r="AG52" s="105"/>
      <c r="AH52" s="105"/>
      <c r="AI52" s="105"/>
      <c r="AJ52" s="116"/>
      <c r="AK52" s="116"/>
    </row>
    <row r="53" ht="15.75" customHeight="1">
      <c r="A53" s="113"/>
      <c r="B53" s="3"/>
      <c r="C53" s="103"/>
      <c r="D53" s="103"/>
      <c r="E53" s="103"/>
      <c r="F53" s="5"/>
      <c r="G53" s="5"/>
      <c r="H53" s="5"/>
      <c r="I53" s="3"/>
      <c r="J53" s="103"/>
      <c r="K53" s="3"/>
      <c r="L53" s="3"/>
      <c r="M53" s="6"/>
      <c r="N53" s="3"/>
      <c r="O53" s="104"/>
      <c r="P53" s="104"/>
      <c r="Q53" s="3"/>
      <c r="R53" s="3"/>
      <c r="S53" s="103"/>
      <c r="T53" s="104"/>
      <c r="U53" s="104"/>
      <c r="V53" s="3"/>
      <c r="W53" s="3"/>
      <c r="X53" s="3"/>
      <c r="Y53" s="7"/>
      <c r="Z53" s="8"/>
      <c r="AA53" s="9"/>
      <c r="AB53" s="10"/>
      <c r="AC53" s="11"/>
      <c r="AD53" s="105"/>
      <c r="AE53" s="105"/>
      <c r="AF53" s="105"/>
      <c r="AG53" s="105"/>
      <c r="AH53" s="105"/>
      <c r="AI53" s="105"/>
      <c r="AJ53" s="116"/>
      <c r="AK53" s="116"/>
    </row>
    <row r="54" ht="15.75" customHeight="1">
      <c r="A54" s="113"/>
      <c r="B54" s="3"/>
      <c r="C54" s="103"/>
      <c r="D54" s="103"/>
      <c r="E54" s="103"/>
      <c r="F54" s="5"/>
      <c r="G54" s="5"/>
      <c r="H54" s="5"/>
      <c r="I54" s="3"/>
      <c r="J54" s="103"/>
      <c r="K54" s="3"/>
      <c r="L54" s="3"/>
      <c r="M54" s="6"/>
      <c r="N54" s="3"/>
      <c r="O54" s="104"/>
      <c r="P54" s="104"/>
      <c r="Q54" s="3"/>
      <c r="R54" s="3"/>
      <c r="S54" s="103"/>
      <c r="T54" s="104"/>
      <c r="U54" s="104"/>
      <c r="V54" s="3"/>
      <c r="W54" s="3"/>
      <c r="X54" s="3"/>
      <c r="Y54" s="7"/>
      <c r="Z54" s="8"/>
      <c r="AA54" s="9"/>
      <c r="AB54" s="10"/>
      <c r="AC54" s="11"/>
      <c r="AD54" s="105"/>
      <c r="AE54" s="105"/>
      <c r="AF54" s="105"/>
      <c r="AG54" s="105"/>
      <c r="AH54" s="105"/>
      <c r="AI54" s="105"/>
      <c r="AJ54" s="116"/>
      <c r="AK54" s="116"/>
    </row>
    <row r="55" ht="15.75" customHeight="1">
      <c r="A55" s="113"/>
      <c r="B55" s="3"/>
      <c r="C55" s="103"/>
      <c r="D55" s="103"/>
      <c r="E55" s="103"/>
      <c r="F55" s="5"/>
      <c r="G55" s="5"/>
      <c r="H55" s="5"/>
      <c r="I55" s="3"/>
      <c r="J55" s="103"/>
      <c r="K55" s="3"/>
      <c r="L55" s="3"/>
      <c r="M55" s="6"/>
      <c r="N55" s="3"/>
      <c r="O55" s="104"/>
      <c r="P55" s="104"/>
      <c r="Q55" s="3"/>
      <c r="R55" s="3"/>
      <c r="S55" s="103"/>
      <c r="T55" s="104"/>
      <c r="U55" s="104"/>
      <c r="V55" s="3"/>
      <c r="W55" s="3"/>
      <c r="X55" s="3"/>
      <c r="Y55" s="7"/>
      <c r="Z55" s="8"/>
      <c r="AA55" s="9"/>
      <c r="AB55" s="10"/>
      <c r="AC55" s="11"/>
      <c r="AD55" s="105"/>
      <c r="AE55" s="105"/>
      <c r="AF55" s="105"/>
      <c r="AG55" s="105"/>
      <c r="AH55" s="105"/>
      <c r="AI55" s="105"/>
      <c r="AJ55" s="116"/>
      <c r="AK55" s="116"/>
    </row>
    <row r="56" ht="15.75" customHeight="1">
      <c r="A56" s="113"/>
      <c r="B56" s="3"/>
      <c r="C56" s="103"/>
      <c r="D56" s="103"/>
      <c r="E56" s="103"/>
      <c r="F56" s="5"/>
      <c r="G56" s="5"/>
      <c r="H56" s="5"/>
      <c r="I56" s="3"/>
      <c r="J56" s="103"/>
      <c r="K56" s="3"/>
      <c r="L56" s="3"/>
      <c r="M56" s="6"/>
      <c r="N56" s="3"/>
      <c r="O56" s="104"/>
      <c r="P56" s="104"/>
      <c r="Q56" s="3"/>
      <c r="R56" s="3"/>
      <c r="S56" s="103"/>
      <c r="T56" s="104"/>
      <c r="U56" s="104"/>
      <c r="V56" s="3"/>
      <c r="W56" s="3"/>
      <c r="X56" s="3"/>
      <c r="Y56" s="7"/>
      <c r="Z56" s="8"/>
      <c r="AA56" s="9"/>
      <c r="AB56" s="10"/>
      <c r="AC56" s="11"/>
      <c r="AD56" s="105"/>
      <c r="AE56" s="105"/>
      <c r="AF56" s="105"/>
      <c r="AG56" s="105"/>
      <c r="AH56" s="105"/>
      <c r="AI56" s="105"/>
      <c r="AJ56" s="116"/>
      <c r="AK56" s="116"/>
    </row>
    <row r="57" ht="15.75" customHeight="1">
      <c r="A57" s="113"/>
      <c r="B57" s="3"/>
      <c r="C57" s="103"/>
      <c r="D57" s="103"/>
      <c r="E57" s="103"/>
      <c r="F57" s="5"/>
      <c r="G57" s="5"/>
      <c r="H57" s="5"/>
      <c r="I57" s="3"/>
      <c r="J57" s="103"/>
      <c r="K57" s="3"/>
      <c r="L57" s="3"/>
      <c r="M57" s="6"/>
      <c r="N57" s="3"/>
      <c r="O57" s="104"/>
      <c r="P57" s="104"/>
      <c r="Q57" s="3"/>
      <c r="R57" s="3"/>
      <c r="S57" s="103"/>
      <c r="T57" s="104"/>
      <c r="U57" s="104"/>
      <c r="V57" s="3"/>
      <c r="W57" s="3"/>
      <c r="X57" s="3"/>
      <c r="Y57" s="7"/>
      <c r="Z57" s="8"/>
      <c r="AA57" s="9"/>
      <c r="AB57" s="10"/>
      <c r="AC57" s="11"/>
      <c r="AD57" s="105"/>
      <c r="AE57" s="105"/>
      <c r="AF57" s="105"/>
      <c r="AG57" s="105"/>
      <c r="AH57" s="105"/>
      <c r="AI57" s="105"/>
      <c r="AJ57" s="116"/>
      <c r="AK57" s="116"/>
    </row>
    <row r="58" ht="15.75" customHeight="1">
      <c r="A58" s="113"/>
      <c r="B58" s="3"/>
      <c r="C58" s="103"/>
      <c r="D58" s="103"/>
      <c r="E58" s="103"/>
      <c r="F58" s="5"/>
      <c r="G58" s="5"/>
      <c r="H58" s="5"/>
      <c r="I58" s="3"/>
      <c r="J58" s="103"/>
      <c r="K58" s="3"/>
      <c r="L58" s="3"/>
      <c r="M58" s="6"/>
      <c r="N58" s="3"/>
      <c r="O58" s="104"/>
      <c r="P58" s="104"/>
      <c r="Q58" s="3"/>
      <c r="R58" s="3"/>
      <c r="S58" s="103"/>
      <c r="T58" s="104"/>
      <c r="U58" s="104"/>
      <c r="V58" s="3"/>
      <c r="W58" s="3"/>
      <c r="X58" s="3"/>
      <c r="Y58" s="7"/>
      <c r="Z58" s="8"/>
      <c r="AA58" s="9"/>
      <c r="AB58" s="10"/>
      <c r="AC58" s="11"/>
      <c r="AD58" s="105"/>
      <c r="AE58" s="105"/>
      <c r="AF58" s="105"/>
      <c r="AG58" s="105"/>
      <c r="AH58" s="105"/>
      <c r="AI58" s="105"/>
      <c r="AJ58" s="116"/>
      <c r="AK58" s="116"/>
    </row>
    <row r="59" ht="15.75" customHeight="1">
      <c r="A59" s="113"/>
      <c r="B59" s="3"/>
      <c r="C59" s="103"/>
      <c r="D59" s="103"/>
      <c r="E59" s="103"/>
      <c r="F59" s="5"/>
      <c r="G59" s="5"/>
      <c r="H59" s="5"/>
      <c r="I59" s="3"/>
      <c r="J59" s="103"/>
      <c r="K59" s="3"/>
      <c r="L59" s="3"/>
      <c r="M59" s="6"/>
      <c r="N59" s="3"/>
      <c r="O59" s="104"/>
      <c r="P59" s="104"/>
      <c r="Q59" s="3"/>
      <c r="R59" s="3"/>
      <c r="S59" s="103"/>
      <c r="T59" s="104"/>
      <c r="U59" s="104"/>
      <c r="V59" s="3"/>
      <c r="W59" s="3"/>
      <c r="X59" s="3"/>
      <c r="Y59" s="7"/>
      <c r="Z59" s="8"/>
      <c r="AA59" s="9"/>
      <c r="AB59" s="10"/>
      <c r="AC59" s="11"/>
      <c r="AD59" s="105"/>
      <c r="AE59" s="105"/>
      <c r="AF59" s="105"/>
      <c r="AG59" s="105"/>
      <c r="AH59" s="105"/>
      <c r="AI59" s="105"/>
      <c r="AJ59" s="116"/>
      <c r="AK59" s="116"/>
    </row>
    <row r="60" ht="15.75" customHeight="1">
      <c r="A60" s="113"/>
      <c r="B60" s="3"/>
      <c r="C60" s="103"/>
      <c r="D60" s="103"/>
      <c r="E60" s="103"/>
      <c r="F60" s="5"/>
      <c r="G60" s="5"/>
      <c r="H60" s="5"/>
      <c r="I60" s="3"/>
      <c r="J60" s="103"/>
      <c r="K60" s="3"/>
      <c r="L60" s="3"/>
      <c r="M60" s="6"/>
      <c r="N60" s="3"/>
      <c r="O60" s="104"/>
      <c r="P60" s="104"/>
      <c r="Q60" s="3"/>
      <c r="R60" s="3"/>
      <c r="S60" s="103"/>
      <c r="T60" s="104"/>
      <c r="U60" s="104"/>
      <c r="V60" s="3"/>
      <c r="W60" s="3"/>
      <c r="X60" s="3"/>
      <c r="Y60" s="7"/>
      <c r="Z60" s="8"/>
      <c r="AA60" s="9"/>
      <c r="AB60" s="10"/>
      <c r="AC60" s="11"/>
      <c r="AD60" s="105"/>
      <c r="AE60" s="105"/>
      <c r="AF60" s="105"/>
      <c r="AG60" s="105"/>
      <c r="AH60" s="105"/>
      <c r="AI60" s="105"/>
      <c r="AJ60" s="116"/>
      <c r="AK60" s="116"/>
    </row>
    <row r="61" ht="15.75" customHeight="1">
      <c r="A61" s="113"/>
      <c r="B61" s="3"/>
      <c r="C61" s="103"/>
      <c r="D61" s="103"/>
      <c r="E61" s="103"/>
      <c r="F61" s="5"/>
      <c r="G61" s="5"/>
      <c r="H61" s="5"/>
      <c r="I61" s="3"/>
      <c r="J61" s="103"/>
      <c r="K61" s="3"/>
      <c r="L61" s="3"/>
      <c r="M61" s="6"/>
      <c r="N61" s="3"/>
      <c r="O61" s="104"/>
      <c r="P61" s="104"/>
      <c r="Q61" s="3"/>
      <c r="R61" s="3"/>
      <c r="S61" s="103"/>
      <c r="T61" s="104"/>
      <c r="U61" s="104"/>
      <c r="V61" s="3"/>
      <c r="W61" s="3"/>
      <c r="X61" s="3"/>
      <c r="Y61" s="7"/>
      <c r="Z61" s="8"/>
      <c r="AA61" s="9"/>
      <c r="AB61" s="10"/>
      <c r="AC61" s="11"/>
      <c r="AD61" s="105"/>
      <c r="AE61" s="105"/>
      <c r="AF61" s="105"/>
      <c r="AG61" s="105"/>
      <c r="AH61" s="105"/>
      <c r="AI61" s="105"/>
      <c r="AJ61" s="116"/>
      <c r="AK61" s="116"/>
    </row>
    <row r="62" ht="15.75" customHeight="1">
      <c r="A62" s="113"/>
      <c r="B62" s="3"/>
      <c r="C62" s="103"/>
      <c r="D62" s="103"/>
      <c r="E62" s="103"/>
      <c r="F62" s="5"/>
      <c r="G62" s="5"/>
      <c r="H62" s="5"/>
      <c r="I62" s="3"/>
      <c r="J62" s="103"/>
      <c r="K62" s="3"/>
      <c r="L62" s="3"/>
      <c r="M62" s="6"/>
      <c r="N62" s="3"/>
      <c r="O62" s="104"/>
      <c r="P62" s="104"/>
      <c r="Q62" s="3"/>
      <c r="R62" s="3"/>
      <c r="S62" s="103"/>
      <c r="T62" s="104"/>
      <c r="U62" s="104"/>
      <c r="V62" s="3"/>
      <c r="W62" s="3"/>
      <c r="X62" s="3"/>
      <c r="Y62" s="7"/>
      <c r="Z62" s="8"/>
      <c r="AA62" s="9"/>
      <c r="AB62" s="10"/>
      <c r="AC62" s="11"/>
      <c r="AD62" s="105"/>
      <c r="AE62" s="105"/>
      <c r="AF62" s="105"/>
      <c r="AG62" s="105"/>
      <c r="AH62" s="105"/>
      <c r="AI62" s="105"/>
      <c r="AJ62" s="116"/>
      <c r="AK62" s="116"/>
    </row>
    <row r="63" ht="15.75" customHeight="1">
      <c r="A63" s="113"/>
      <c r="B63" s="3"/>
      <c r="C63" s="103"/>
      <c r="D63" s="103"/>
      <c r="E63" s="103"/>
      <c r="F63" s="5"/>
      <c r="G63" s="5"/>
      <c r="H63" s="5"/>
      <c r="I63" s="3"/>
      <c r="J63" s="103"/>
      <c r="K63" s="3"/>
      <c r="L63" s="3"/>
      <c r="M63" s="6"/>
      <c r="N63" s="3"/>
      <c r="O63" s="104"/>
      <c r="P63" s="104"/>
      <c r="Q63" s="3"/>
      <c r="R63" s="3"/>
      <c r="S63" s="103"/>
      <c r="T63" s="104"/>
      <c r="U63" s="104"/>
      <c r="V63" s="3"/>
      <c r="W63" s="3"/>
      <c r="X63" s="3"/>
      <c r="Y63" s="7"/>
      <c r="Z63" s="8"/>
      <c r="AA63" s="9"/>
      <c r="AB63" s="10"/>
      <c r="AC63" s="11"/>
      <c r="AD63" s="105"/>
      <c r="AE63" s="105"/>
      <c r="AF63" s="105"/>
      <c r="AG63" s="105"/>
      <c r="AH63" s="105"/>
      <c r="AI63" s="105"/>
      <c r="AJ63" s="116"/>
      <c r="AK63" s="116"/>
    </row>
    <row r="64" ht="15.75" customHeight="1">
      <c r="A64" s="113"/>
      <c r="B64" s="3"/>
      <c r="C64" s="103"/>
      <c r="D64" s="103"/>
      <c r="E64" s="103"/>
      <c r="F64" s="5"/>
      <c r="G64" s="5"/>
      <c r="H64" s="5"/>
      <c r="I64" s="3"/>
      <c r="J64" s="103"/>
      <c r="K64" s="3"/>
      <c r="L64" s="3"/>
      <c r="M64" s="6"/>
      <c r="N64" s="3"/>
      <c r="O64" s="104"/>
      <c r="P64" s="104"/>
      <c r="Q64" s="3"/>
      <c r="R64" s="3"/>
      <c r="S64" s="103"/>
      <c r="T64" s="104"/>
      <c r="U64" s="104"/>
      <c r="V64" s="3"/>
      <c r="W64" s="3"/>
      <c r="X64" s="3"/>
      <c r="Y64" s="7"/>
      <c r="Z64" s="8"/>
      <c r="AA64" s="9"/>
      <c r="AB64" s="10"/>
      <c r="AC64" s="11"/>
      <c r="AD64" s="105"/>
      <c r="AE64" s="105"/>
      <c r="AF64" s="105"/>
      <c r="AG64" s="105"/>
      <c r="AH64" s="105"/>
      <c r="AI64" s="105"/>
      <c r="AJ64" s="116"/>
      <c r="AK64" s="116"/>
    </row>
    <row r="65" ht="15.75" customHeight="1">
      <c r="A65" s="113"/>
      <c r="B65" s="3"/>
      <c r="C65" s="103"/>
      <c r="D65" s="103"/>
      <c r="E65" s="103"/>
      <c r="F65" s="5"/>
      <c r="G65" s="5"/>
      <c r="H65" s="5"/>
      <c r="I65" s="3"/>
      <c r="J65" s="103"/>
      <c r="K65" s="3"/>
      <c r="L65" s="3"/>
      <c r="M65" s="117"/>
      <c r="N65" s="3"/>
      <c r="O65" s="104"/>
      <c r="P65" s="104"/>
      <c r="Q65" s="3"/>
      <c r="R65" s="3"/>
      <c r="S65" s="103"/>
      <c r="T65" s="104"/>
      <c r="U65" s="104"/>
      <c r="V65" s="3"/>
      <c r="W65" s="3"/>
      <c r="X65" s="3"/>
      <c r="Y65" s="7"/>
      <c r="Z65" s="8"/>
      <c r="AA65" s="9"/>
      <c r="AB65" s="10"/>
      <c r="AC65" s="11"/>
      <c r="AD65" s="105"/>
      <c r="AE65" s="105"/>
      <c r="AF65" s="105"/>
      <c r="AG65" s="105"/>
      <c r="AH65" s="105"/>
      <c r="AI65" s="105"/>
      <c r="AJ65" s="116"/>
      <c r="AK65" s="116"/>
    </row>
    <row r="66" ht="15.75" customHeight="1">
      <c r="A66" s="113"/>
      <c r="B66" s="3"/>
      <c r="C66" s="103"/>
      <c r="D66" s="103"/>
      <c r="E66" s="103"/>
      <c r="F66" s="5"/>
      <c r="G66" s="5"/>
      <c r="H66" s="5"/>
      <c r="I66" s="3"/>
      <c r="J66" s="103"/>
      <c r="K66" s="3"/>
      <c r="L66" s="3"/>
      <c r="M66" s="117"/>
      <c r="N66" s="3"/>
      <c r="O66" s="104"/>
      <c r="P66" s="104"/>
      <c r="Q66" s="3"/>
      <c r="R66" s="3"/>
      <c r="S66" s="103"/>
      <c r="T66" s="104"/>
      <c r="U66" s="104"/>
      <c r="V66" s="3"/>
      <c r="W66" s="3"/>
      <c r="X66" s="3"/>
      <c r="Y66" s="7"/>
      <c r="Z66" s="8"/>
      <c r="AA66" s="9"/>
      <c r="AB66" s="10"/>
      <c r="AC66" s="11"/>
      <c r="AD66" s="105"/>
      <c r="AE66" s="105"/>
      <c r="AF66" s="105"/>
      <c r="AG66" s="105"/>
      <c r="AH66" s="105"/>
      <c r="AI66" s="105"/>
      <c r="AJ66" s="116"/>
      <c r="AK66" s="116"/>
    </row>
    <row r="67" ht="15.75" customHeight="1">
      <c r="A67" s="113"/>
      <c r="B67" s="3"/>
      <c r="C67" s="103"/>
      <c r="D67" s="103"/>
      <c r="E67" s="103"/>
      <c r="F67" s="5"/>
      <c r="G67" s="5"/>
      <c r="H67" s="5"/>
      <c r="I67" s="3"/>
      <c r="J67" s="103"/>
      <c r="K67" s="3"/>
      <c r="L67" s="3"/>
      <c r="M67" s="117"/>
      <c r="N67" s="3"/>
      <c r="O67" s="104"/>
      <c r="P67" s="104"/>
      <c r="Q67" s="3"/>
      <c r="R67" s="3"/>
      <c r="S67" s="103"/>
      <c r="T67" s="104"/>
      <c r="U67" s="104"/>
      <c r="V67" s="3"/>
      <c r="W67" s="3"/>
      <c r="X67" s="3"/>
      <c r="Y67" s="7"/>
      <c r="Z67" s="8"/>
      <c r="AA67" s="9"/>
      <c r="AB67" s="10"/>
      <c r="AC67" s="11"/>
      <c r="AD67" s="105"/>
      <c r="AE67" s="105"/>
      <c r="AF67" s="105"/>
      <c r="AG67" s="105"/>
      <c r="AH67" s="105"/>
      <c r="AI67" s="105"/>
      <c r="AJ67" s="116"/>
      <c r="AK67" s="116"/>
    </row>
    <row r="68" ht="15.75" customHeight="1">
      <c r="A68" s="113"/>
      <c r="B68" s="3"/>
      <c r="C68" s="103"/>
      <c r="D68" s="103"/>
      <c r="E68" s="103"/>
      <c r="F68" s="5"/>
      <c r="G68" s="5"/>
      <c r="H68" s="5"/>
      <c r="I68" s="3"/>
      <c r="J68" s="103"/>
      <c r="K68" s="3"/>
      <c r="L68" s="3"/>
      <c r="M68" s="117"/>
      <c r="N68" s="3"/>
      <c r="O68" s="104"/>
      <c r="P68" s="104"/>
      <c r="Q68" s="3"/>
      <c r="R68" s="3"/>
      <c r="S68" s="103"/>
      <c r="T68" s="104"/>
      <c r="U68" s="104"/>
      <c r="V68" s="3"/>
      <c r="W68" s="3"/>
      <c r="X68" s="3"/>
      <c r="Y68" s="7"/>
      <c r="Z68" s="8"/>
      <c r="AA68" s="9"/>
      <c r="AB68" s="10"/>
      <c r="AC68" s="11"/>
      <c r="AD68" s="105"/>
      <c r="AE68" s="105"/>
      <c r="AF68" s="105"/>
      <c r="AG68" s="105"/>
      <c r="AH68" s="105"/>
      <c r="AI68" s="105"/>
      <c r="AJ68" s="116"/>
      <c r="AK68" s="116"/>
    </row>
    <row r="69" ht="15.75" customHeight="1">
      <c r="A69" s="113"/>
      <c r="B69" s="3"/>
      <c r="C69" s="103"/>
      <c r="D69" s="103"/>
      <c r="E69" s="103"/>
      <c r="F69" s="5"/>
      <c r="G69" s="5"/>
      <c r="H69" s="5"/>
      <c r="I69" s="3"/>
      <c r="J69" s="103"/>
      <c r="K69" s="3"/>
      <c r="L69" s="3"/>
      <c r="M69" s="117"/>
      <c r="N69" s="3"/>
      <c r="O69" s="104"/>
      <c r="P69" s="104"/>
      <c r="Q69" s="3"/>
      <c r="R69" s="3"/>
      <c r="S69" s="103"/>
      <c r="T69" s="104"/>
      <c r="U69" s="104"/>
      <c r="V69" s="3"/>
      <c r="W69" s="3"/>
      <c r="X69" s="3"/>
      <c r="Y69" s="7"/>
      <c r="Z69" s="8"/>
      <c r="AA69" s="9"/>
      <c r="AB69" s="10"/>
      <c r="AC69" s="11"/>
      <c r="AD69" s="105"/>
      <c r="AE69" s="105"/>
      <c r="AF69" s="105"/>
      <c r="AG69" s="105"/>
      <c r="AH69" s="105"/>
      <c r="AI69" s="105"/>
      <c r="AJ69" s="116"/>
      <c r="AK69" s="116"/>
    </row>
    <row r="70" ht="15.75" customHeight="1">
      <c r="A70" s="113"/>
      <c r="B70" s="3"/>
      <c r="C70" s="103"/>
      <c r="D70" s="103"/>
      <c r="E70" s="103"/>
      <c r="F70" s="5"/>
      <c r="G70" s="5"/>
      <c r="H70" s="5"/>
      <c r="I70" s="3"/>
      <c r="J70" s="103"/>
      <c r="K70" s="3"/>
      <c r="L70" s="3"/>
      <c r="M70" s="117"/>
      <c r="N70" s="3"/>
      <c r="O70" s="104"/>
      <c r="P70" s="104"/>
      <c r="Q70" s="3"/>
      <c r="R70" s="3"/>
      <c r="S70" s="103"/>
      <c r="T70" s="104"/>
      <c r="U70" s="104"/>
      <c r="V70" s="3"/>
      <c r="W70" s="3"/>
      <c r="X70" s="3"/>
      <c r="Y70" s="7"/>
      <c r="Z70" s="8"/>
      <c r="AA70" s="9"/>
      <c r="AB70" s="10"/>
      <c r="AC70" s="11"/>
      <c r="AD70" s="105"/>
      <c r="AE70" s="105"/>
      <c r="AF70" s="105"/>
      <c r="AG70" s="105"/>
      <c r="AH70" s="105"/>
      <c r="AI70" s="105"/>
      <c r="AJ70" s="116"/>
      <c r="AK70" s="116"/>
    </row>
    <row r="71" ht="15.75" customHeight="1">
      <c r="A71" s="113"/>
      <c r="B71" s="3"/>
      <c r="C71" s="103"/>
      <c r="D71" s="103"/>
      <c r="E71" s="103"/>
      <c r="F71" s="5"/>
      <c r="G71" s="5"/>
      <c r="H71" s="5"/>
      <c r="I71" s="3"/>
      <c r="J71" s="103"/>
      <c r="K71" s="3"/>
      <c r="L71" s="3"/>
      <c r="M71" s="117"/>
      <c r="N71" s="3"/>
      <c r="O71" s="104"/>
      <c r="P71" s="104"/>
      <c r="Q71" s="3"/>
      <c r="R71" s="3"/>
      <c r="S71" s="103"/>
      <c r="T71" s="104"/>
      <c r="U71" s="104"/>
      <c r="V71" s="3"/>
      <c r="W71" s="3"/>
      <c r="X71" s="3"/>
      <c r="Y71" s="7"/>
      <c r="Z71" s="8"/>
      <c r="AA71" s="9"/>
      <c r="AB71" s="10"/>
      <c r="AC71" s="11"/>
      <c r="AD71" s="105"/>
      <c r="AE71" s="105"/>
      <c r="AF71" s="105"/>
      <c r="AG71" s="105"/>
      <c r="AH71" s="105"/>
      <c r="AI71" s="105"/>
      <c r="AJ71" s="116"/>
      <c r="AK71" s="116"/>
    </row>
    <row r="72" ht="15.75" customHeight="1">
      <c r="A72" s="113"/>
      <c r="B72" s="3"/>
      <c r="C72" s="103"/>
      <c r="D72" s="103"/>
      <c r="E72" s="103"/>
      <c r="F72" s="5"/>
      <c r="G72" s="5"/>
      <c r="H72" s="5"/>
      <c r="I72" s="3"/>
      <c r="J72" s="103"/>
      <c r="K72" s="3"/>
      <c r="L72" s="3"/>
      <c r="M72" s="117"/>
      <c r="N72" s="3"/>
      <c r="O72" s="104"/>
      <c r="P72" s="104"/>
      <c r="Q72" s="3"/>
      <c r="R72" s="3"/>
      <c r="S72" s="103"/>
      <c r="T72" s="104"/>
      <c r="U72" s="104"/>
      <c r="V72" s="3"/>
      <c r="W72" s="3"/>
      <c r="X72" s="3"/>
      <c r="Y72" s="7"/>
      <c r="Z72" s="8"/>
      <c r="AA72" s="9"/>
      <c r="AB72" s="10"/>
      <c r="AC72" s="11"/>
      <c r="AD72" s="105"/>
      <c r="AE72" s="105"/>
      <c r="AF72" s="105"/>
      <c r="AG72" s="105"/>
      <c r="AH72" s="105"/>
      <c r="AI72" s="105"/>
      <c r="AJ72" s="116"/>
      <c r="AK72" s="116"/>
    </row>
    <row r="73" ht="15.75" customHeight="1">
      <c r="A73" s="113"/>
      <c r="B73" s="3"/>
      <c r="C73" s="103"/>
      <c r="D73" s="103"/>
      <c r="E73" s="103"/>
      <c r="F73" s="5"/>
      <c r="G73" s="5"/>
      <c r="H73" s="5"/>
      <c r="I73" s="3"/>
      <c r="J73" s="103"/>
      <c r="K73" s="3"/>
      <c r="L73" s="3"/>
      <c r="M73" s="117"/>
      <c r="N73" s="3"/>
      <c r="O73" s="104"/>
      <c r="P73" s="104"/>
      <c r="Q73" s="3"/>
      <c r="R73" s="3"/>
      <c r="S73" s="103"/>
      <c r="T73" s="104"/>
      <c r="U73" s="104"/>
      <c r="V73" s="3"/>
      <c r="W73" s="3"/>
      <c r="X73" s="3"/>
      <c r="Y73" s="7"/>
      <c r="Z73" s="8"/>
      <c r="AA73" s="9"/>
      <c r="AB73" s="10"/>
      <c r="AC73" s="11"/>
      <c r="AD73" s="105"/>
      <c r="AE73" s="105"/>
      <c r="AF73" s="105"/>
      <c r="AG73" s="105"/>
      <c r="AH73" s="105"/>
      <c r="AI73" s="105"/>
      <c r="AJ73" s="116"/>
      <c r="AK73" s="116"/>
    </row>
    <row r="74" ht="15.75" customHeight="1">
      <c r="A74" s="113"/>
      <c r="B74" s="3"/>
      <c r="C74" s="103"/>
      <c r="D74" s="103"/>
      <c r="E74" s="103"/>
      <c r="F74" s="5"/>
      <c r="G74" s="5"/>
      <c r="H74" s="5"/>
      <c r="I74" s="3"/>
      <c r="J74" s="103"/>
      <c r="K74" s="3"/>
      <c r="L74" s="3"/>
      <c r="M74" s="117"/>
      <c r="N74" s="3"/>
      <c r="O74" s="104"/>
      <c r="P74" s="104"/>
      <c r="Q74" s="3"/>
      <c r="R74" s="3"/>
      <c r="S74" s="103"/>
      <c r="T74" s="104"/>
      <c r="U74" s="104"/>
      <c r="V74" s="3"/>
      <c r="W74" s="3"/>
      <c r="X74" s="3"/>
      <c r="Y74" s="7"/>
      <c r="Z74" s="8"/>
      <c r="AA74" s="9"/>
      <c r="AB74" s="10"/>
      <c r="AC74" s="11"/>
      <c r="AD74" s="105"/>
      <c r="AE74" s="105"/>
      <c r="AF74" s="105"/>
      <c r="AG74" s="105"/>
      <c r="AH74" s="105"/>
      <c r="AI74" s="105"/>
      <c r="AJ74" s="116"/>
      <c r="AK74" s="116"/>
    </row>
    <row r="75" ht="15.75" customHeight="1">
      <c r="A75" s="113"/>
      <c r="B75" s="3"/>
      <c r="C75" s="103"/>
      <c r="D75" s="103"/>
      <c r="E75" s="103"/>
      <c r="F75" s="5"/>
      <c r="G75" s="5"/>
      <c r="H75" s="5"/>
      <c r="I75" s="3"/>
      <c r="J75" s="103"/>
      <c r="K75" s="3"/>
      <c r="L75" s="3"/>
      <c r="M75" s="117"/>
      <c r="N75" s="3"/>
      <c r="O75" s="104"/>
      <c r="P75" s="104"/>
      <c r="Q75" s="3"/>
      <c r="R75" s="3"/>
      <c r="S75" s="103"/>
      <c r="T75" s="104"/>
      <c r="U75" s="104"/>
      <c r="V75" s="3"/>
      <c r="W75" s="3"/>
      <c r="X75" s="3"/>
      <c r="Y75" s="7"/>
      <c r="Z75" s="8"/>
      <c r="AA75" s="9"/>
      <c r="AB75" s="10"/>
      <c r="AC75" s="11"/>
      <c r="AD75" s="105"/>
      <c r="AE75" s="105"/>
      <c r="AF75" s="105"/>
      <c r="AG75" s="105"/>
      <c r="AH75" s="105"/>
      <c r="AI75" s="105"/>
      <c r="AJ75" s="116"/>
      <c r="AK75" s="116"/>
    </row>
    <row r="76" ht="15.75" customHeight="1">
      <c r="A76" s="113"/>
      <c r="B76" s="3"/>
      <c r="C76" s="103"/>
      <c r="D76" s="103"/>
      <c r="E76" s="103"/>
      <c r="F76" s="5"/>
      <c r="G76" s="5"/>
      <c r="H76" s="5"/>
      <c r="I76" s="3"/>
      <c r="J76" s="103"/>
      <c r="K76" s="3"/>
      <c r="L76" s="3"/>
      <c r="M76" s="117"/>
      <c r="N76" s="3"/>
      <c r="O76" s="104"/>
      <c r="P76" s="104"/>
      <c r="Q76" s="3"/>
      <c r="R76" s="3"/>
      <c r="S76" s="103"/>
      <c r="T76" s="104"/>
      <c r="U76" s="104"/>
      <c r="V76" s="3"/>
      <c r="W76" s="3"/>
      <c r="X76" s="3"/>
      <c r="Y76" s="7"/>
      <c r="Z76" s="8"/>
      <c r="AA76" s="9"/>
      <c r="AB76" s="10"/>
      <c r="AC76" s="11"/>
      <c r="AD76" s="105"/>
      <c r="AE76" s="105"/>
      <c r="AF76" s="105"/>
      <c r="AG76" s="105"/>
      <c r="AH76" s="105"/>
      <c r="AI76" s="105"/>
      <c r="AJ76" s="116"/>
      <c r="AK76" s="116"/>
    </row>
    <row r="77" ht="15.75" customHeight="1">
      <c r="A77" s="113"/>
      <c r="B77" s="3"/>
      <c r="C77" s="103"/>
      <c r="D77" s="103"/>
      <c r="E77" s="103"/>
      <c r="F77" s="5"/>
      <c r="G77" s="5"/>
      <c r="H77" s="5"/>
      <c r="I77" s="3"/>
      <c r="J77" s="103"/>
      <c r="K77" s="3"/>
      <c r="L77" s="3"/>
      <c r="M77" s="117"/>
      <c r="N77" s="3"/>
      <c r="O77" s="104"/>
      <c r="P77" s="104"/>
      <c r="Q77" s="3"/>
      <c r="R77" s="3"/>
      <c r="S77" s="103"/>
      <c r="T77" s="104"/>
      <c r="U77" s="104"/>
      <c r="V77" s="3"/>
      <c r="W77" s="3"/>
      <c r="X77" s="3"/>
      <c r="Y77" s="7"/>
      <c r="Z77" s="8"/>
      <c r="AA77" s="9"/>
      <c r="AB77" s="10"/>
      <c r="AC77" s="11"/>
      <c r="AD77" s="105"/>
      <c r="AE77" s="105"/>
      <c r="AF77" s="105"/>
      <c r="AG77" s="105"/>
      <c r="AH77" s="105"/>
      <c r="AI77" s="105"/>
      <c r="AJ77" s="116"/>
      <c r="AK77" s="116"/>
    </row>
    <row r="78" ht="15.75" customHeight="1">
      <c r="A78" s="113"/>
      <c r="B78" s="3"/>
      <c r="C78" s="103"/>
      <c r="D78" s="103"/>
      <c r="E78" s="103"/>
      <c r="F78" s="5"/>
      <c r="G78" s="5"/>
      <c r="H78" s="5"/>
      <c r="I78" s="3"/>
      <c r="J78" s="103"/>
      <c r="K78" s="3"/>
      <c r="L78" s="3"/>
      <c r="M78" s="117"/>
      <c r="N78" s="3"/>
      <c r="O78" s="104"/>
      <c r="P78" s="104"/>
      <c r="Q78" s="3"/>
      <c r="R78" s="3"/>
      <c r="S78" s="103"/>
      <c r="T78" s="104"/>
      <c r="U78" s="104"/>
      <c r="V78" s="3"/>
      <c r="W78" s="3"/>
      <c r="X78" s="3"/>
      <c r="Y78" s="7"/>
      <c r="Z78" s="8"/>
      <c r="AA78" s="9"/>
      <c r="AB78" s="10"/>
      <c r="AC78" s="11"/>
      <c r="AD78" s="105"/>
      <c r="AE78" s="105"/>
      <c r="AF78" s="105"/>
      <c r="AG78" s="105"/>
      <c r="AH78" s="105"/>
      <c r="AI78" s="105"/>
      <c r="AJ78" s="116"/>
      <c r="AK78" s="116"/>
    </row>
    <row r="79" ht="15.75" customHeight="1">
      <c r="A79" s="113"/>
      <c r="B79" s="3"/>
      <c r="C79" s="103"/>
      <c r="D79" s="103"/>
      <c r="E79" s="103"/>
      <c r="F79" s="5"/>
      <c r="G79" s="5"/>
      <c r="H79" s="5"/>
      <c r="I79" s="3"/>
      <c r="J79" s="103"/>
      <c r="K79" s="3"/>
      <c r="L79" s="3"/>
      <c r="M79" s="117"/>
      <c r="N79" s="3"/>
      <c r="O79" s="104"/>
      <c r="P79" s="104"/>
      <c r="Q79" s="3"/>
      <c r="R79" s="3"/>
      <c r="S79" s="103"/>
      <c r="T79" s="104"/>
      <c r="U79" s="104"/>
      <c r="V79" s="3"/>
      <c r="W79" s="3"/>
      <c r="X79" s="3"/>
      <c r="Y79" s="7"/>
      <c r="Z79" s="8"/>
      <c r="AA79" s="9"/>
      <c r="AB79" s="10"/>
      <c r="AC79" s="11"/>
      <c r="AD79" s="105"/>
      <c r="AE79" s="105"/>
      <c r="AF79" s="105"/>
      <c r="AG79" s="105"/>
      <c r="AH79" s="105"/>
      <c r="AI79" s="105"/>
      <c r="AJ79" s="116"/>
      <c r="AK79" s="116"/>
    </row>
    <row r="80" ht="15.75" customHeight="1">
      <c r="A80" s="113"/>
      <c r="B80" s="3"/>
      <c r="C80" s="103"/>
      <c r="D80" s="103"/>
      <c r="E80" s="103"/>
      <c r="F80" s="5"/>
      <c r="G80" s="5"/>
      <c r="H80" s="5"/>
      <c r="I80" s="3"/>
      <c r="J80" s="103"/>
      <c r="K80" s="3"/>
      <c r="L80" s="3"/>
      <c r="M80" s="117"/>
      <c r="N80" s="3"/>
      <c r="O80" s="104"/>
      <c r="P80" s="104"/>
      <c r="Q80" s="3"/>
      <c r="R80" s="3"/>
      <c r="S80" s="103"/>
      <c r="T80" s="104"/>
      <c r="U80" s="104"/>
      <c r="V80" s="3"/>
      <c r="W80" s="3"/>
      <c r="X80" s="3"/>
      <c r="Y80" s="7"/>
      <c r="Z80" s="8"/>
      <c r="AA80" s="9"/>
      <c r="AB80" s="10"/>
      <c r="AC80" s="11"/>
      <c r="AD80" s="105"/>
      <c r="AE80" s="105"/>
      <c r="AF80" s="105"/>
      <c r="AG80" s="105"/>
      <c r="AH80" s="105"/>
      <c r="AI80" s="105"/>
      <c r="AJ80" s="116"/>
      <c r="AK80" s="116"/>
    </row>
    <row r="81" ht="15.75" customHeight="1">
      <c r="A81" s="113"/>
      <c r="B81" s="3"/>
      <c r="C81" s="103"/>
      <c r="D81" s="103"/>
      <c r="E81" s="103"/>
      <c r="F81" s="5"/>
      <c r="G81" s="5"/>
      <c r="H81" s="5"/>
      <c r="I81" s="3"/>
      <c r="J81" s="103"/>
      <c r="K81" s="3"/>
      <c r="L81" s="3"/>
      <c r="M81" s="117"/>
      <c r="N81" s="3"/>
      <c r="O81" s="104"/>
      <c r="P81" s="104"/>
      <c r="Q81" s="3"/>
      <c r="R81" s="3"/>
      <c r="S81" s="103"/>
      <c r="T81" s="104"/>
      <c r="U81" s="104"/>
      <c r="V81" s="3"/>
      <c r="W81" s="3"/>
      <c r="X81" s="3"/>
      <c r="Y81" s="7"/>
      <c r="Z81" s="8"/>
      <c r="AA81" s="9"/>
      <c r="AB81" s="10"/>
      <c r="AC81" s="11"/>
      <c r="AD81" s="105"/>
      <c r="AE81" s="105"/>
      <c r="AF81" s="105"/>
      <c r="AG81" s="105"/>
      <c r="AH81" s="105"/>
      <c r="AI81" s="105"/>
      <c r="AJ81" s="116"/>
      <c r="AK81" s="116"/>
    </row>
    <row r="82" ht="15.75" customHeight="1">
      <c r="A82" s="113"/>
      <c r="B82" s="3"/>
      <c r="C82" s="103"/>
      <c r="D82" s="103"/>
      <c r="E82" s="103"/>
      <c r="F82" s="5"/>
      <c r="G82" s="5"/>
      <c r="H82" s="5"/>
      <c r="I82" s="3"/>
      <c r="J82" s="103"/>
      <c r="K82" s="3"/>
      <c r="L82" s="3"/>
      <c r="M82" s="117"/>
      <c r="N82" s="3"/>
      <c r="O82" s="104"/>
      <c r="P82" s="104"/>
      <c r="Q82" s="3"/>
      <c r="R82" s="3"/>
      <c r="S82" s="103"/>
      <c r="T82" s="104"/>
      <c r="U82" s="104"/>
      <c r="V82" s="3"/>
      <c r="W82" s="3"/>
      <c r="X82" s="3"/>
      <c r="Y82" s="7"/>
      <c r="Z82" s="8"/>
      <c r="AA82" s="9"/>
      <c r="AB82" s="10"/>
      <c r="AC82" s="11"/>
      <c r="AD82" s="105"/>
      <c r="AE82" s="105"/>
      <c r="AF82" s="105"/>
      <c r="AG82" s="105"/>
      <c r="AH82" s="105"/>
      <c r="AI82" s="105"/>
      <c r="AJ82" s="116"/>
      <c r="AK82" s="116"/>
    </row>
    <row r="83" ht="15.75" customHeight="1">
      <c r="A83" s="113"/>
      <c r="B83" s="3"/>
      <c r="C83" s="103"/>
      <c r="D83" s="103"/>
      <c r="E83" s="103"/>
      <c r="F83" s="5"/>
      <c r="G83" s="5"/>
      <c r="H83" s="5"/>
      <c r="I83" s="3"/>
      <c r="J83" s="103"/>
      <c r="K83" s="3"/>
      <c r="L83" s="3"/>
      <c r="M83" s="117"/>
      <c r="N83" s="3"/>
      <c r="O83" s="104"/>
      <c r="P83" s="104"/>
      <c r="Q83" s="3"/>
      <c r="R83" s="3"/>
      <c r="S83" s="103"/>
      <c r="T83" s="104"/>
      <c r="U83" s="104"/>
      <c r="V83" s="3"/>
      <c r="W83" s="3"/>
      <c r="X83" s="3"/>
      <c r="Y83" s="7"/>
      <c r="Z83" s="8"/>
      <c r="AA83" s="9"/>
      <c r="AB83" s="10"/>
      <c r="AC83" s="11"/>
      <c r="AD83" s="105"/>
      <c r="AE83" s="105"/>
      <c r="AF83" s="105"/>
      <c r="AG83" s="105"/>
      <c r="AH83" s="105"/>
      <c r="AI83" s="105"/>
      <c r="AJ83" s="116"/>
      <c r="AK83" s="116"/>
    </row>
    <row r="84" ht="15.75" customHeight="1">
      <c r="A84" s="113"/>
      <c r="B84" s="3"/>
      <c r="C84" s="103"/>
      <c r="D84" s="103"/>
      <c r="E84" s="103"/>
      <c r="F84" s="5"/>
      <c r="G84" s="5"/>
      <c r="H84" s="5"/>
      <c r="I84" s="3"/>
      <c r="J84" s="103"/>
      <c r="K84" s="3"/>
      <c r="L84" s="3"/>
      <c r="M84" s="117"/>
      <c r="N84" s="3"/>
      <c r="O84" s="104"/>
      <c r="P84" s="104"/>
      <c r="Q84" s="3"/>
      <c r="R84" s="3"/>
      <c r="S84" s="103"/>
      <c r="T84" s="104"/>
      <c r="U84" s="104"/>
      <c r="V84" s="3"/>
      <c r="W84" s="3"/>
      <c r="X84" s="3"/>
      <c r="Y84" s="7"/>
      <c r="Z84" s="8"/>
      <c r="AA84" s="9"/>
      <c r="AB84" s="10"/>
      <c r="AC84" s="11"/>
      <c r="AD84" s="105"/>
      <c r="AE84" s="105"/>
      <c r="AF84" s="105"/>
      <c r="AG84" s="105"/>
      <c r="AH84" s="105"/>
      <c r="AI84" s="105"/>
      <c r="AJ84" s="116"/>
      <c r="AK84" s="116"/>
    </row>
    <row r="85" ht="15.75" customHeight="1">
      <c r="A85" s="113"/>
      <c r="B85" s="3"/>
      <c r="C85" s="103"/>
      <c r="D85" s="103"/>
      <c r="E85" s="103"/>
      <c r="F85" s="5"/>
      <c r="G85" s="5"/>
      <c r="H85" s="5"/>
      <c r="I85" s="3"/>
      <c r="J85" s="103"/>
      <c r="K85" s="3"/>
      <c r="L85" s="3"/>
      <c r="M85" s="117"/>
      <c r="N85" s="3"/>
      <c r="O85" s="104"/>
      <c r="P85" s="104"/>
      <c r="Q85" s="3"/>
      <c r="R85" s="3"/>
      <c r="S85" s="103"/>
      <c r="T85" s="104"/>
      <c r="U85" s="104"/>
      <c r="V85" s="3"/>
      <c r="W85" s="3"/>
      <c r="X85" s="3"/>
      <c r="Y85" s="7"/>
      <c r="Z85" s="8"/>
      <c r="AA85" s="9"/>
      <c r="AB85" s="10"/>
      <c r="AC85" s="11"/>
      <c r="AD85" s="105"/>
      <c r="AE85" s="105"/>
      <c r="AF85" s="105"/>
      <c r="AG85" s="105"/>
      <c r="AH85" s="105"/>
      <c r="AI85" s="105"/>
      <c r="AJ85" s="116"/>
      <c r="AK85" s="116"/>
    </row>
    <row r="86" ht="15.75" customHeight="1">
      <c r="A86" s="113"/>
      <c r="B86" s="3"/>
      <c r="C86" s="103"/>
      <c r="D86" s="103"/>
      <c r="E86" s="103"/>
      <c r="F86" s="5"/>
      <c r="G86" s="5"/>
      <c r="H86" s="5"/>
      <c r="I86" s="3"/>
      <c r="J86" s="103"/>
      <c r="K86" s="3"/>
      <c r="L86" s="3"/>
      <c r="M86" s="117"/>
      <c r="N86" s="3"/>
      <c r="O86" s="104"/>
      <c r="P86" s="104"/>
      <c r="Q86" s="3"/>
      <c r="R86" s="3"/>
      <c r="S86" s="103"/>
      <c r="T86" s="104"/>
      <c r="U86" s="104"/>
      <c r="V86" s="3"/>
      <c r="W86" s="3"/>
      <c r="X86" s="3"/>
      <c r="Y86" s="7"/>
      <c r="Z86" s="8"/>
      <c r="AA86" s="9"/>
      <c r="AB86" s="10"/>
      <c r="AC86" s="11"/>
      <c r="AD86" s="105"/>
      <c r="AE86" s="105"/>
      <c r="AF86" s="105"/>
      <c r="AG86" s="105"/>
      <c r="AH86" s="105"/>
      <c r="AI86" s="105"/>
      <c r="AJ86" s="116"/>
      <c r="AK86" s="116"/>
    </row>
    <row r="87" ht="15.75" customHeight="1">
      <c r="A87" s="113"/>
      <c r="B87" s="3"/>
      <c r="C87" s="103"/>
      <c r="D87" s="103"/>
      <c r="E87" s="103"/>
      <c r="F87" s="5"/>
      <c r="G87" s="5"/>
      <c r="H87" s="5"/>
      <c r="I87" s="3"/>
      <c r="J87" s="103"/>
      <c r="K87" s="3"/>
      <c r="L87" s="3"/>
      <c r="M87" s="117"/>
      <c r="N87" s="3"/>
      <c r="O87" s="104"/>
      <c r="P87" s="104"/>
      <c r="Q87" s="3"/>
      <c r="R87" s="3"/>
      <c r="S87" s="103"/>
      <c r="T87" s="104"/>
      <c r="U87" s="104"/>
      <c r="V87" s="3"/>
      <c r="W87" s="3"/>
      <c r="X87" s="3"/>
      <c r="Y87" s="7"/>
      <c r="Z87" s="8"/>
      <c r="AA87" s="9"/>
      <c r="AB87" s="10"/>
      <c r="AC87" s="11"/>
      <c r="AD87" s="105"/>
      <c r="AE87" s="105"/>
      <c r="AF87" s="105"/>
      <c r="AG87" s="105"/>
      <c r="AH87" s="105"/>
      <c r="AI87" s="105"/>
      <c r="AJ87" s="116"/>
      <c r="AK87" s="116"/>
    </row>
    <row r="88" ht="15.75" customHeight="1">
      <c r="A88" s="113"/>
      <c r="B88" s="3"/>
      <c r="C88" s="103"/>
      <c r="D88" s="103"/>
      <c r="E88" s="103"/>
      <c r="F88" s="5"/>
      <c r="G88" s="5"/>
      <c r="H88" s="5"/>
      <c r="I88" s="3"/>
      <c r="J88" s="103"/>
      <c r="K88" s="3"/>
      <c r="L88" s="3"/>
      <c r="M88" s="117"/>
      <c r="N88" s="3"/>
      <c r="O88" s="104"/>
      <c r="P88" s="104"/>
      <c r="Q88" s="3"/>
      <c r="R88" s="3"/>
      <c r="S88" s="103"/>
      <c r="T88" s="104"/>
      <c r="U88" s="104"/>
      <c r="V88" s="3"/>
      <c r="W88" s="3"/>
      <c r="X88" s="3"/>
      <c r="Y88" s="7"/>
      <c r="Z88" s="8"/>
      <c r="AA88" s="9"/>
      <c r="AB88" s="10"/>
      <c r="AC88" s="11"/>
      <c r="AD88" s="105"/>
      <c r="AE88" s="105"/>
      <c r="AF88" s="105"/>
      <c r="AG88" s="105"/>
      <c r="AH88" s="105"/>
      <c r="AI88" s="105"/>
      <c r="AJ88" s="116"/>
      <c r="AK88" s="116"/>
    </row>
    <row r="89" ht="15.75" customHeight="1">
      <c r="A89" s="113"/>
      <c r="B89" s="3"/>
      <c r="C89" s="103"/>
      <c r="D89" s="103"/>
      <c r="E89" s="103"/>
      <c r="F89" s="5"/>
      <c r="G89" s="5"/>
      <c r="H89" s="5"/>
      <c r="I89" s="3"/>
      <c r="J89" s="103"/>
      <c r="K89" s="3"/>
      <c r="L89" s="3"/>
      <c r="M89" s="117"/>
      <c r="N89" s="3"/>
      <c r="O89" s="104"/>
      <c r="P89" s="104"/>
      <c r="Q89" s="3"/>
      <c r="R89" s="3"/>
      <c r="S89" s="103"/>
      <c r="T89" s="104"/>
      <c r="U89" s="104"/>
      <c r="V89" s="3"/>
      <c r="W89" s="3"/>
      <c r="X89" s="3"/>
      <c r="Y89" s="7"/>
      <c r="Z89" s="8"/>
      <c r="AA89" s="9"/>
      <c r="AB89" s="10"/>
      <c r="AC89" s="11"/>
      <c r="AD89" s="105"/>
      <c r="AE89" s="105"/>
      <c r="AF89" s="105"/>
      <c r="AG89" s="105"/>
      <c r="AH89" s="105"/>
      <c r="AI89" s="105"/>
      <c r="AJ89" s="116"/>
      <c r="AK89" s="116"/>
    </row>
    <row r="90" ht="15.75" customHeight="1">
      <c r="A90" s="113"/>
      <c r="B90" s="3"/>
      <c r="C90" s="103"/>
      <c r="D90" s="103"/>
      <c r="E90" s="103"/>
      <c r="F90" s="5"/>
      <c r="G90" s="5"/>
      <c r="H90" s="5"/>
      <c r="I90" s="3"/>
      <c r="J90" s="103"/>
      <c r="K90" s="3"/>
      <c r="L90" s="3"/>
      <c r="M90" s="117"/>
      <c r="N90" s="3"/>
      <c r="O90" s="104"/>
      <c r="P90" s="104"/>
      <c r="Q90" s="3"/>
      <c r="R90" s="3"/>
      <c r="S90" s="103"/>
      <c r="T90" s="104"/>
      <c r="U90" s="104"/>
      <c r="V90" s="3"/>
      <c r="W90" s="3"/>
      <c r="X90" s="3"/>
      <c r="Y90" s="7"/>
      <c r="Z90" s="8"/>
      <c r="AA90" s="9"/>
      <c r="AB90" s="10"/>
      <c r="AC90" s="11"/>
      <c r="AD90" s="105"/>
      <c r="AE90" s="105"/>
      <c r="AF90" s="105"/>
      <c r="AG90" s="105"/>
      <c r="AH90" s="105"/>
      <c r="AI90" s="105"/>
      <c r="AJ90" s="116"/>
      <c r="AK90" s="116"/>
    </row>
    <row r="91" ht="15.75" customHeight="1">
      <c r="A91" s="113"/>
      <c r="B91" s="3"/>
      <c r="C91" s="103"/>
      <c r="D91" s="103"/>
      <c r="E91" s="103"/>
      <c r="F91" s="5"/>
      <c r="G91" s="5"/>
      <c r="H91" s="5"/>
      <c r="I91" s="3"/>
      <c r="J91" s="103"/>
      <c r="K91" s="3"/>
      <c r="L91" s="3"/>
      <c r="M91" s="117"/>
      <c r="N91" s="3"/>
      <c r="O91" s="104"/>
      <c r="P91" s="104"/>
      <c r="Q91" s="3"/>
      <c r="R91" s="3"/>
      <c r="S91" s="103"/>
      <c r="T91" s="104"/>
      <c r="U91" s="104"/>
      <c r="V91" s="3"/>
      <c r="W91" s="3"/>
      <c r="X91" s="3"/>
      <c r="Y91" s="7"/>
      <c r="Z91" s="8"/>
      <c r="AA91" s="9"/>
      <c r="AB91" s="10"/>
      <c r="AC91" s="11"/>
      <c r="AD91" s="105"/>
      <c r="AE91" s="105"/>
      <c r="AF91" s="105"/>
      <c r="AG91" s="105"/>
      <c r="AH91" s="105"/>
      <c r="AI91" s="105"/>
      <c r="AJ91" s="116"/>
      <c r="AK91" s="116"/>
    </row>
    <row r="92" ht="15.75" customHeight="1">
      <c r="A92" s="113"/>
      <c r="B92" s="3"/>
      <c r="C92" s="103"/>
      <c r="D92" s="103"/>
      <c r="E92" s="103"/>
      <c r="F92" s="5"/>
      <c r="G92" s="5"/>
      <c r="H92" s="5"/>
      <c r="I92" s="3"/>
      <c r="J92" s="103"/>
      <c r="K92" s="3"/>
      <c r="L92" s="3"/>
      <c r="M92" s="117"/>
      <c r="N92" s="3"/>
      <c r="O92" s="104"/>
      <c r="P92" s="104"/>
      <c r="Q92" s="3"/>
      <c r="R92" s="3"/>
      <c r="S92" s="103"/>
      <c r="T92" s="104"/>
      <c r="U92" s="104"/>
      <c r="V92" s="3"/>
      <c r="W92" s="3"/>
      <c r="X92" s="3"/>
      <c r="Y92" s="7"/>
      <c r="Z92" s="8"/>
      <c r="AA92" s="9"/>
      <c r="AB92" s="10"/>
      <c r="AC92" s="11"/>
      <c r="AD92" s="105"/>
      <c r="AE92" s="105"/>
      <c r="AF92" s="105"/>
      <c r="AG92" s="105"/>
      <c r="AH92" s="105"/>
      <c r="AI92" s="105"/>
      <c r="AJ92" s="116"/>
      <c r="AK92" s="116"/>
    </row>
    <row r="93" ht="15.75" customHeight="1">
      <c r="A93" s="113"/>
      <c r="B93" s="3"/>
      <c r="C93" s="103"/>
      <c r="D93" s="103"/>
      <c r="E93" s="103"/>
      <c r="F93" s="5"/>
      <c r="G93" s="5"/>
      <c r="H93" s="5"/>
      <c r="I93" s="3"/>
      <c r="J93" s="103"/>
      <c r="K93" s="3"/>
      <c r="L93" s="3"/>
      <c r="M93" s="117"/>
      <c r="N93" s="3"/>
      <c r="O93" s="104"/>
      <c r="P93" s="104"/>
      <c r="Q93" s="3"/>
      <c r="R93" s="3"/>
      <c r="S93" s="103"/>
      <c r="T93" s="104"/>
      <c r="U93" s="104"/>
      <c r="V93" s="3"/>
      <c r="W93" s="3"/>
      <c r="X93" s="3"/>
      <c r="Y93" s="7"/>
      <c r="Z93" s="8"/>
      <c r="AA93" s="9"/>
      <c r="AB93" s="10"/>
      <c r="AC93" s="11"/>
      <c r="AD93" s="105"/>
      <c r="AE93" s="105"/>
      <c r="AF93" s="105"/>
      <c r="AG93" s="105"/>
      <c r="AH93" s="105"/>
      <c r="AI93" s="105"/>
      <c r="AJ93" s="116"/>
      <c r="AK93" s="116"/>
    </row>
    <row r="94" ht="15.75" customHeight="1">
      <c r="A94" s="113"/>
      <c r="B94" s="3"/>
      <c r="C94" s="103"/>
      <c r="D94" s="103"/>
      <c r="E94" s="103"/>
      <c r="F94" s="5"/>
      <c r="G94" s="5"/>
      <c r="H94" s="5"/>
      <c r="I94" s="3"/>
      <c r="J94" s="103"/>
      <c r="K94" s="3"/>
      <c r="L94" s="3"/>
      <c r="M94" s="117"/>
      <c r="N94" s="3"/>
      <c r="O94" s="104"/>
      <c r="P94" s="104"/>
      <c r="Q94" s="3"/>
      <c r="R94" s="3"/>
      <c r="S94" s="103"/>
      <c r="T94" s="104"/>
      <c r="U94" s="104"/>
      <c r="V94" s="3"/>
      <c r="W94" s="3"/>
      <c r="X94" s="3"/>
      <c r="Y94" s="7"/>
      <c r="Z94" s="8"/>
      <c r="AA94" s="9"/>
      <c r="AB94" s="10"/>
      <c r="AC94" s="11"/>
      <c r="AD94" s="105"/>
      <c r="AE94" s="105"/>
      <c r="AF94" s="105"/>
      <c r="AG94" s="105"/>
      <c r="AH94" s="105"/>
      <c r="AI94" s="105"/>
      <c r="AJ94" s="116"/>
      <c r="AK94" s="116"/>
    </row>
    <row r="95" ht="15.75" customHeight="1">
      <c r="A95" s="113"/>
      <c r="B95" s="3"/>
      <c r="C95" s="103"/>
      <c r="D95" s="103"/>
      <c r="E95" s="103"/>
      <c r="F95" s="5"/>
      <c r="G95" s="5"/>
      <c r="H95" s="5"/>
      <c r="I95" s="3"/>
      <c r="J95" s="103"/>
      <c r="K95" s="3"/>
      <c r="L95" s="3"/>
      <c r="M95" s="117"/>
      <c r="N95" s="3"/>
      <c r="O95" s="104"/>
      <c r="P95" s="104"/>
      <c r="Q95" s="3"/>
      <c r="R95" s="3"/>
      <c r="S95" s="103"/>
      <c r="T95" s="104"/>
      <c r="U95" s="104"/>
      <c r="V95" s="3"/>
      <c r="W95" s="3"/>
      <c r="X95" s="3"/>
      <c r="Y95" s="7"/>
      <c r="Z95" s="8"/>
      <c r="AA95" s="9"/>
      <c r="AB95" s="10"/>
      <c r="AC95" s="11"/>
      <c r="AD95" s="105"/>
      <c r="AE95" s="105"/>
      <c r="AF95" s="105"/>
      <c r="AG95" s="105"/>
      <c r="AH95" s="105"/>
      <c r="AI95" s="105"/>
      <c r="AJ95" s="116"/>
      <c r="AK95" s="116"/>
    </row>
    <row r="96" ht="15.75" customHeight="1">
      <c r="A96" s="113"/>
      <c r="B96" s="3"/>
      <c r="C96" s="103"/>
      <c r="D96" s="103"/>
      <c r="E96" s="103"/>
      <c r="F96" s="5"/>
      <c r="G96" s="5"/>
      <c r="H96" s="5"/>
      <c r="I96" s="3"/>
      <c r="J96" s="103"/>
      <c r="K96" s="3"/>
      <c r="L96" s="3"/>
      <c r="M96" s="117"/>
      <c r="N96" s="3"/>
      <c r="O96" s="104"/>
      <c r="P96" s="104"/>
      <c r="Q96" s="3"/>
      <c r="R96" s="3"/>
      <c r="S96" s="103"/>
      <c r="T96" s="104"/>
      <c r="U96" s="104"/>
      <c r="V96" s="3"/>
      <c r="W96" s="3"/>
      <c r="X96" s="3"/>
      <c r="Y96" s="7"/>
      <c r="Z96" s="8"/>
      <c r="AA96" s="9"/>
      <c r="AB96" s="10"/>
      <c r="AC96" s="11"/>
      <c r="AD96" s="105"/>
      <c r="AE96" s="105"/>
      <c r="AF96" s="105"/>
      <c r="AG96" s="105"/>
      <c r="AH96" s="105"/>
      <c r="AI96" s="105"/>
      <c r="AJ96" s="116"/>
      <c r="AK96" s="116"/>
    </row>
    <row r="97" ht="15.75" customHeight="1">
      <c r="A97" s="113"/>
      <c r="B97" s="3"/>
      <c r="C97" s="103"/>
      <c r="D97" s="103"/>
      <c r="E97" s="103"/>
      <c r="F97" s="5"/>
      <c r="G97" s="5"/>
      <c r="H97" s="5"/>
      <c r="I97" s="3"/>
      <c r="J97" s="103"/>
      <c r="K97" s="3"/>
      <c r="L97" s="3"/>
      <c r="M97" s="117"/>
      <c r="N97" s="3"/>
      <c r="O97" s="104"/>
      <c r="P97" s="104"/>
      <c r="Q97" s="3"/>
      <c r="R97" s="3"/>
      <c r="S97" s="103"/>
      <c r="T97" s="104"/>
      <c r="U97" s="104"/>
      <c r="V97" s="3"/>
      <c r="W97" s="3"/>
      <c r="X97" s="3"/>
      <c r="Y97" s="7"/>
      <c r="Z97" s="8"/>
      <c r="AA97" s="9"/>
      <c r="AB97" s="10"/>
      <c r="AC97" s="11"/>
      <c r="AD97" s="105"/>
      <c r="AE97" s="105"/>
      <c r="AF97" s="105"/>
      <c r="AG97" s="105"/>
      <c r="AH97" s="105"/>
      <c r="AI97" s="105"/>
      <c r="AJ97" s="116"/>
      <c r="AK97" s="116"/>
    </row>
    <row r="98" ht="15.75" customHeight="1">
      <c r="A98" s="113"/>
      <c r="B98" s="3"/>
      <c r="C98" s="103"/>
      <c r="D98" s="103"/>
      <c r="E98" s="103"/>
      <c r="F98" s="5"/>
      <c r="G98" s="5"/>
      <c r="H98" s="5"/>
      <c r="I98" s="3"/>
      <c r="J98" s="103"/>
      <c r="K98" s="3"/>
      <c r="L98" s="3"/>
      <c r="M98" s="117"/>
      <c r="N98" s="3"/>
      <c r="O98" s="104"/>
      <c r="P98" s="104"/>
      <c r="Q98" s="3"/>
      <c r="R98" s="3"/>
      <c r="S98" s="103"/>
      <c r="T98" s="104"/>
      <c r="U98" s="104"/>
      <c r="V98" s="3"/>
      <c r="W98" s="3"/>
      <c r="X98" s="3"/>
      <c r="Y98" s="7"/>
      <c r="Z98" s="8"/>
      <c r="AA98" s="9"/>
      <c r="AB98" s="10"/>
      <c r="AC98" s="11"/>
      <c r="AD98" s="105"/>
      <c r="AE98" s="105"/>
      <c r="AF98" s="105"/>
      <c r="AG98" s="105"/>
      <c r="AH98" s="105"/>
      <c r="AI98" s="105"/>
      <c r="AJ98" s="116"/>
      <c r="AK98" s="116"/>
    </row>
    <row r="99" ht="15.75" customHeight="1">
      <c r="A99" s="113"/>
      <c r="B99" s="3"/>
      <c r="C99" s="103"/>
      <c r="D99" s="103"/>
      <c r="E99" s="103"/>
      <c r="F99" s="5"/>
      <c r="G99" s="5"/>
      <c r="H99" s="5"/>
      <c r="I99" s="3"/>
      <c r="J99" s="103"/>
      <c r="K99" s="3"/>
      <c r="L99" s="3"/>
      <c r="M99" s="117"/>
      <c r="N99" s="3"/>
      <c r="O99" s="104"/>
      <c r="P99" s="104"/>
      <c r="Q99" s="3"/>
      <c r="R99" s="3"/>
      <c r="S99" s="103"/>
      <c r="T99" s="104"/>
      <c r="U99" s="104"/>
      <c r="V99" s="3"/>
      <c r="W99" s="3"/>
      <c r="X99" s="3"/>
      <c r="Y99" s="7"/>
      <c r="Z99" s="8"/>
      <c r="AA99" s="9"/>
      <c r="AB99" s="10"/>
      <c r="AC99" s="11"/>
      <c r="AD99" s="105"/>
      <c r="AE99" s="105"/>
      <c r="AF99" s="105"/>
      <c r="AG99" s="105"/>
      <c r="AH99" s="105"/>
      <c r="AI99" s="105"/>
      <c r="AJ99" s="116"/>
      <c r="AK99" s="116"/>
    </row>
    <row r="100" ht="15.75" customHeight="1">
      <c r="A100" s="113"/>
      <c r="B100" s="3"/>
      <c r="C100" s="103"/>
      <c r="D100" s="103"/>
      <c r="E100" s="103"/>
      <c r="F100" s="5"/>
      <c r="G100" s="5"/>
      <c r="H100" s="5"/>
      <c r="I100" s="3"/>
      <c r="J100" s="103"/>
      <c r="K100" s="3"/>
      <c r="L100" s="3"/>
      <c r="M100" s="117"/>
      <c r="N100" s="3"/>
      <c r="O100" s="104"/>
      <c r="P100" s="104"/>
      <c r="Q100" s="3"/>
      <c r="R100" s="3"/>
      <c r="S100" s="103"/>
      <c r="T100" s="104"/>
      <c r="U100" s="104"/>
      <c r="V100" s="3"/>
      <c r="W100" s="3"/>
      <c r="X100" s="3"/>
      <c r="Y100" s="7"/>
      <c r="Z100" s="8"/>
      <c r="AA100" s="9"/>
      <c r="AB100" s="10"/>
      <c r="AC100" s="11"/>
      <c r="AD100" s="105"/>
      <c r="AE100" s="105"/>
      <c r="AF100" s="105"/>
      <c r="AG100" s="105"/>
      <c r="AH100" s="105"/>
      <c r="AI100" s="105"/>
      <c r="AJ100" s="116"/>
      <c r="AK100" s="116"/>
    </row>
    <row r="101" ht="15.75" customHeight="1">
      <c r="A101" s="113"/>
      <c r="B101" s="3"/>
      <c r="C101" s="103"/>
      <c r="D101" s="103"/>
      <c r="E101" s="103"/>
      <c r="F101" s="5"/>
      <c r="G101" s="5"/>
      <c r="H101" s="5"/>
      <c r="I101" s="3"/>
      <c r="J101" s="103"/>
      <c r="K101" s="3"/>
      <c r="L101" s="3"/>
      <c r="M101" s="117"/>
      <c r="N101" s="3"/>
      <c r="O101" s="104"/>
      <c r="P101" s="104"/>
      <c r="Q101" s="3"/>
      <c r="R101" s="3"/>
      <c r="S101" s="103"/>
      <c r="T101" s="104"/>
      <c r="U101" s="104"/>
      <c r="V101" s="3"/>
      <c r="W101" s="3"/>
      <c r="X101" s="3"/>
      <c r="Y101" s="7"/>
      <c r="Z101" s="8"/>
      <c r="AA101" s="9"/>
      <c r="AB101" s="10"/>
      <c r="AC101" s="11"/>
      <c r="AD101" s="105"/>
      <c r="AE101" s="105"/>
      <c r="AF101" s="105"/>
      <c r="AG101" s="105"/>
      <c r="AH101" s="105"/>
      <c r="AI101" s="105"/>
      <c r="AJ101" s="116"/>
      <c r="AK101" s="116"/>
    </row>
    <row r="102" ht="15.75" customHeight="1">
      <c r="A102" s="113"/>
      <c r="B102" s="3"/>
      <c r="C102" s="103"/>
      <c r="D102" s="103"/>
      <c r="E102" s="103"/>
      <c r="F102" s="5"/>
      <c r="G102" s="5"/>
      <c r="H102" s="5"/>
      <c r="I102" s="3"/>
      <c r="J102" s="3"/>
      <c r="K102" s="3"/>
      <c r="L102" s="3"/>
      <c r="M102" s="117"/>
      <c r="N102" s="3"/>
      <c r="O102" s="104"/>
      <c r="P102" s="104"/>
      <c r="Q102" s="3"/>
      <c r="R102" s="3"/>
      <c r="S102" s="103"/>
      <c r="T102" s="104"/>
      <c r="U102" s="104"/>
      <c r="V102" s="3"/>
      <c r="W102" s="3"/>
      <c r="X102" s="3"/>
      <c r="Y102" s="7"/>
      <c r="Z102" s="8"/>
      <c r="AA102" s="9"/>
      <c r="AB102" s="10"/>
      <c r="AC102" s="11"/>
      <c r="AD102" s="105"/>
      <c r="AE102" s="105"/>
      <c r="AF102" s="105"/>
      <c r="AG102" s="105"/>
      <c r="AH102" s="105"/>
      <c r="AI102" s="105"/>
      <c r="AJ102" s="116"/>
      <c r="AK102" s="116"/>
    </row>
    <row r="103" ht="15.75" customHeight="1">
      <c r="A103" s="113"/>
      <c r="B103" s="3"/>
      <c r="C103" s="3"/>
      <c r="D103" s="3"/>
      <c r="E103" s="3"/>
      <c r="F103" s="5"/>
      <c r="G103" s="5"/>
      <c r="H103" s="5"/>
      <c r="I103" s="3"/>
      <c r="J103" s="3"/>
      <c r="K103" s="3"/>
      <c r="L103" s="3"/>
      <c r="M103" s="117"/>
      <c r="N103" s="3"/>
      <c r="O103" s="3"/>
      <c r="P103" s="3"/>
      <c r="Q103" s="3"/>
      <c r="R103" s="3"/>
      <c r="S103" s="3"/>
      <c r="T103" s="3"/>
      <c r="U103" s="3"/>
      <c r="V103" s="3"/>
      <c r="W103" s="3"/>
      <c r="X103" s="3"/>
      <c r="Y103" s="7"/>
      <c r="Z103" s="8"/>
      <c r="AA103" s="9"/>
      <c r="AB103" s="10"/>
      <c r="AC103" s="11"/>
      <c r="AD103" s="105"/>
      <c r="AE103" s="105"/>
      <c r="AF103" s="105"/>
      <c r="AG103" s="105"/>
      <c r="AH103" s="105"/>
      <c r="AI103" s="105"/>
      <c r="AJ103" s="116"/>
      <c r="AK103" s="116"/>
    </row>
    <row r="104" ht="15.75" customHeight="1">
      <c r="A104" s="113"/>
      <c r="B104" s="3"/>
      <c r="C104" s="3"/>
      <c r="D104" s="3"/>
      <c r="E104" s="3"/>
      <c r="F104" s="5"/>
      <c r="G104" s="5"/>
      <c r="H104" s="5"/>
      <c r="I104" s="3"/>
      <c r="J104" s="3"/>
      <c r="K104" s="3"/>
      <c r="L104" s="3"/>
      <c r="M104" s="117"/>
      <c r="N104" s="3"/>
      <c r="O104" s="3"/>
      <c r="P104" s="3"/>
      <c r="Q104" s="3"/>
      <c r="R104" s="3"/>
      <c r="S104" s="3"/>
      <c r="T104" s="3"/>
      <c r="U104" s="3"/>
      <c r="V104" s="3"/>
      <c r="W104" s="3"/>
      <c r="X104" s="3"/>
      <c r="Y104" s="7"/>
      <c r="Z104" s="8"/>
      <c r="AA104" s="9"/>
      <c r="AB104" s="10"/>
      <c r="AC104" s="11"/>
      <c r="AD104" s="105"/>
      <c r="AE104" s="105"/>
      <c r="AF104" s="105"/>
      <c r="AG104" s="105"/>
      <c r="AH104" s="105"/>
      <c r="AI104" s="105"/>
      <c r="AJ104" s="116"/>
      <c r="AK104" s="116"/>
    </row>
    <row r="105" ht="15.75" customHeight="1">
      <c r="A105" s="113"/>
      <c r="B105" s="3"/>
      <c r="C105" s="3"/>
      <c r="D105" s="3"/>
      <c r="E105" s="3"/>
      <c r="F105" s="5"/>
      <c r="G105" s="5"/>
      <c r="H105" s="5"/>
      <c r="I105" s="3"/>
      <c r="J105" s="3"/>
      <c r="K105" s="3"/>
      <c r="L105" s="3"/>
      <c r="M105" s="117"/>
      <c r="N105" s="3"/>
      <c r="O105" s="3"/>
      <c r="P105" s="3"/>
      <c r="Q105" s="3"/>
      <c r="R105" s="3"/>
      <c r="S105" s="3"/>
      <c r="T105" s="3"/>
      <c r="U105" s="3"/>
      <c r="V105" s="3"/>
      <c r="W105" s="3"/>
      <c r="X105" s="3"/>
      <c r="Y105" s="7"/>
      <c r="Z105" s="8"/>
      <c r="AA105" s="9"/>
      <c r="AB105" s="10"/>
      <c r="AC105" s="11"/>
      <c r="AD105" s="105"/>
      <c r="AE105" s="105"/>
      <c r="AF105" s="105"/>
      <c r="AG105" s="105"/>
      <c r="AH105" s="105"/>
      <c r="AI105" s="105"/>
      <c r="AJ105" s="116"/>
      <c r="AK105" s="116"/>
    </row>
    <row r="106" ht="15.75" customHeight="1">
      <c r="A106" s="113"/>
      <c r="B106" s="3"/>
      <c r="C106" s="3"/>
      <c r="D106" s="3"/>
      <c r="E106" s="3"/>
      <c r="F106" s="5"/>
      <c r="G106" s="5"/>
      <c r="H106" s="5"/>
      <c r="I106" s="3"/>
      <c r="J106" s="3"/>
      <c r="K106" s="3"/>
      <c r="L106" s="3"/>
      <c r="M106" s="117"/>
      <c r="N106" s="3"/>
      <c r="O106" s="3"/>
      <c r="P106" s="3"/>
      <c r="Q106" s="3"/>
      <c r="R106" s="3"/>
      <c r="S106" s="3"/>
      <c r="T106" s="3"/>
      <c r="U106" s="3"/>
      <c r="V106" s="3"/>
      <c r="W106" s="3"/>
      <c r="X106" s="3"/>
      <c r="Y106" s="7"/>
      <c r="Z106" s="8"/>
      <c r="AA106" s="9"/>
      <c r="AB106" s="10"/>
      <c r="AC106" s="11"/>
      <c r="AD106" s="105"/>
      <c r="AE106" s="105"/>
      <c r="AF106" s="105"/>
      <c r="AG106" s="105"/>
      <c r="AH106" s="105"/>
      <c r="AI106" s="105"/>
      <c r="AJ106" s="116"/>
      <c r="AK106" s="116"/>
    </row>
    <row r="107" ht="15.75" customHeight="1">
      <c r="A107" s="113"/>
      <c r="B107" s="3"/>
      <c r="C107" s="3"/>
      <c r="D107" s="3"/>
      <c r="E107" s="3"/>
      <c r="F107" s="5"/>
      <c r="G107" s="5"/>
      <c r="H107" s="5"/>
      <c r="I107" s="3"/>
      <c r="J107" s="3"/>
      <c r="K107" s="3"/>
      <c r="L107" s="3"/>
      <c r="M107" s="117"/>
      <c r="N107" s="3"/>
      <c r="O107" s="3"/>
      <c r="P107" s="3"/>
      <c r="Q107" s="3"/>
      <c r="R107" s="3"/>
      <c r="S107" s="3"/>
      <c r="T107" s="3"/>
      <c r="U107" s="3"/>
      <c r="V107" s="3"/>
      <c r="W107" s="3"/>
      <c r="X107" s="3"/>
      <c r="Y107" s="7"/>
      <c r="Z107" s="8"/>
      <c r="AA107" s="9"/>
      <c r="AB107" s="10"/>
      <c r="AC107" s="11"/>
      <c r="AD107" s="105"/>
      <c r="AE107" s="105"/>
      <c r="AF107" s="105"/>
      <c r="AG107" s="105"/>
      <c r="AH107" s="105"/>
      <c r="AI107" s="105"/>
      <c r="AJ107" s="116"/>
      <c r="AK107" s="116"/>
    </row>
    <row r="108" ht="15.75" customHeight="1">
      <c r="A108" s="113"/>
      <c r="B108" s="3"/>
      <c r="C108" s="3"/>
      <c r="D108" s="3"/>
      <c r="E108" s="3"/>
      <c r="F108" s="5"/>
      <c r="G108" s="5"/>
      <c r="H108" s="5"/>
      <c r="I108" s="3"/>
      <c r="J108" s="3"/>
      <c r="K108" s="3"/>
      <c r="L108" s="3"/>
      <c r="M108" s="117"/>
      <c r="N108" s="3"/>
      <c r="O108" s="3"/>
      <c r="P108" s="3"/>
      <c r="Q108" s="3"/>
      <c r="R108" s="3"/>
      <c r="S108" s="3"/>
      <c r="T108" s="3"/>
      <c r="U108" s="3"/>
      <c r="V108" s="3"/>
      <c r="W108" s="3"/>
      <c r="X108" s="3"/>
      <c r="Y108" s="7"/>
      <c r="Z108" s="8"/>
      <c r="AA108" s="9"/>
      <c r="AB108" s="10"/>
      <c r="AC108" s="11"/>
      <c r="AD108" s="105"/>
      <c r="AE108" s="105"/>
      <c r="AF108" s="105"/>
      <c r="AG108" s="105"/>
      <c r="AH108" s="105"/>
      <c r="AI108" s="105"/>
      <c r="AJ108" s="116"/>
      <c r="AK108" s="116"/>
    </row>
    <row r="109" ht="15.75" customHeight="1">
      <c r="A109" s="113"/>
      <c r="B109" s="3"/>
      <c r="C109" s="3"/>
      <c r="D109" s="3"/>
      <c r="E109" s="3"/>
      <c r="F109" s="5"/>
      <c r="G109" s="5"/>
      <c r="H109" s="5"/>
      <c r="I109" s="3"/>
      <c r="J109" s="3"/>
      <c r="K109" s="3"/>
      <c r="L109" s="3"/>
      <c r="M109" s="117"/>
      <c r="N109" s="3"/>
      <c r="O109" s="3"/>
      <c r="P109" s="3"/>
      <c r="Q109" s="3"/>
      <c r="R109" s="3"/>
      <c r="S109" s="3"/>
      <c r="T109" s="3"/>
      <c r="U109" s="3"/>
      <c r="V109" s="3"/>
      <c r="W109" s="3"/>
      <c r="X109" s="3"/>
      <c r="Y109" s="7"/>
      <c r="Z109" s="8"/>
      <c r="AA109" s="9"/>
      <c r="AB109" s="10"/>
      <c r="AC109" s="11"/>
      <c r="AD109" s="105"/>
      <c r="AE109" s="105"/>
      <c r="AF109" s="105"/>
      <c r="AG109" s="105"/>
      <c r="AH109" s="105"/>
      <c r="AI109" s="105"/>
      <c r="AJ109" s="116"/>
      <c r="AK109" s="116"/>
    </row>
    <row r="110" ht="15.75" customHeight="1">
      <c r="A110" s="113"/>
      <c r="B110" s="3"/>
      <c r="C110" s="3"/>
      <c r="D110" s="3"/>
      <c r="E110" s="3"/>
      <c r="F110" s="5"/>
      <c r="G110" s="5"/>
      <c r="H110" s="5"/>
      <c r="I110" s="3"/>
      <c r="J110" s="3"/>
      <c r="K110" s="3"/>
      <c r="L110" s="3"/>
      <c r="M110" s="117"/>
      <c r="N110" s="3"/>
      <c r="O110" s="3"/>
      <c r="P110" s="3"/>
      <c r="Q110" s="3"/>
      <c r="R110" s="3"/>
      <c r="S110" s="3"/>
      <c r="T110" s="3"/>
      <c r="U110" s="3"/>
      <c r="V110" s="3"/>
      <c r="W110" s="3"/>
      <c r="X110" s="3"/>
      <c r="Y110" s="7"/>
      <c r="Z110" s="8"/>
      <c r="AA110" s="9"/>
      <c r="AB110" s="10"/>
      <c r="AC110" s="11"/>
      <c r="AD110" s="105"/>
      <c r="AE110" s="105"/>
      <c r="AF110" s="105"/>
      <c r="AG110" s="105"/>
      <c r="AH110" s="105"/>
      <c r="AI110" s="105"/>
      <c r="AJ110" s="116"/>
      <c r="AK110" s="116"/>
    </row>
    <row r="111" ht="15.75" customHeight="1">
      <c r="A111" s="113"/>
      <c r="B111" s="3"/>
      <c r="C111" s="3"/>
      <c r="D111" s="3"/>
      <c r="E111" s="3"/>
      <c r="F111" s="5"/>
      <c r="G111" s="5"/>
      <c r="H111" s="5"/>
      <c r="I111" s="3"/>
      <c r="J111" s="3"/>
      <c r="K111" s="3"/>
      <c r="L111" s="3"/>
      <c r="M111" s="117"/>
      <c r="N111" s="3"/>
      <c r="O111" s="3"/>
      <c r="P111" s="3"/>
      <c r="Q111" s="3"/>
      <c r="R111" s="3"/>
      <c r="S111" s="3"/>
      <c r="T111" s="3"/>
      <c r="U111" s="3"/>
      <c r="V111" s="3"/>
      <c r="W111" s="3"/>
      <c r="X111" s="3"/>
      <c r="Y111" s="7"/>
      <c r="Z111" s="8"/>
      <c r="AA111" s="9"/>
      <c r="AB111" s="10"/>
      <c r="AC111" s="11"/>
      <c r="AD111" s="105"/>
      <c r="AE111" s="105"/>
      <c r="AF111" s="105"/>
      <c r="AG111" s="105"/>
      <c r="AH111" s="105"/>
      <c r="AI111" s="105"/>
      <c r="AJ111" s="116"/>
      <c r="AK111" s="116"/>
    </row>
    <row r="112" ht="15.75" customHeight="1">
      <c r="A112" s="113"/>
      <c r="B112" s="3"/>
      <c r="C112" s="3"/>
      <c r="D112" s="3"/>
      <c r="E112" s="3"/>
      <c r="F112" s="5"/>
      <c r="G112" s="5"/>
      <c r="H112" s="5"/>
      <c r="I112" s="3"/>
      <c r="J112" s="3"/>
      <c r="K112" s="3"/>
      <c r="L112" s="3"/>
      <c r="M112" s="117"/>
      <c r="N112" s="3"/>
      <c r="O112" s="3"/>
      <c r="P112" s="3"/>
      <c r="Q112" s="3"/>
      <c r="R112" s="3"/>
      <c r="S112" s="3"/>
      <c r="T112" s="3"/>
      <c r="U112" s="3"/>
      <c r="V112" s="3"/>
      <c r="W112" s="3"/>
      <c r="X112" s="3"/>
      <c r="Y112" s="7"/>
      <c r="Z112" s="8"/>
      <c r="AA112" s="9"/>
      <c r="AB112" s="10"/>
      <c r="AC112" s="11"/>
      <c r="AD112" s="105"/>
      <c r="AE112" s="105"/>
      <c r="AF112" s="105"/>
      <c r="AG112" s="105"/>
      <c r="AH112" s="105"/>
      <c r="AI112" s="105"/>
      <c r="AJ112" s="116"/>
      <c r="AK112" s="116"/>
    </row>
    <row r="113" ht="15.75" customHeight="1">
      <c r="A113" s="113"/>
      <c r="B113" s="3"/>
      <c r="C113" s="3"/>
      <c r="D113" s="3"/>
      <c r="E113" s="3"/>
      <c r="F113" s="5"/>
      <c r="G113" s="5"/>
      <c r="H113" s="5"/>
      <c r="I113" s="3"/>
      <c r="J113" s="3"/>
      <c r="K113" s="3"/>
      <c r="L113" s="3"/>
      <c r="M113" s="117"/>
      <c r="N113" s="3"/>
      <c r="O113" s="3"/>
      <c r="P113" s="3"/>
      <c r="Q113" s="3"/>
      <c r="R113" s="3"/>
      <c r="S113" s="3"/>
      <c r="T113" s="3"/>
      <c r="U113" s="3"/>
      <c r="V113" s="3"/>
      <c r="W113" s="3"/>
      <c r="X113" s="3"/>
      <c r="Y113" s="7"/>
      <c r="Z113" s="8"/>
      <c r="AA113" s="9"/>
      <c r="AB113" s="10"/>
      <c r="AC113" s="11"/>
      <c r="AD113" s="105"/>
      <c r="AE113" s="105"/>
      <c r="AF113" s="105"/>
      <c r="AG113" s="105"/>
      <c r="AH113" s="105"/>
      <c r="AI113" s="105"/>
      <c r="AJ113" s="116"/>
      <c r="AK113" s="116"/>
    </row>
    <row r="114" ht="15.75" customHeight="1">
      <c r="A114" s="113"/>
      <c r="B114" s="3"/>
      <c r="C114" s="3"/>
      <c r="D114" s="3"/>
      <c r="E114" s="3"/>
      <c r="F114" s="5"/>
      <c r="G114" s="5"/>
      <c r="H114" s="5"/>
      <c r="I114" s="3"/>
      <c r="J114" s="3"/>
      <c r="K114" s="3"/>
      <c r="L114" s="3"/>
      <c r="M114" s="117"/>
      <c r="N114" s="3"/>
      <c r="O114" s="3"/>
      <c r="P114" s="3"/>
      <c r="Q114" s="3"/>
      <c r="R114" s="3"/>
      <c r="S114" s="3"/>
      <c r="T114" s="3"/>
      <c r="U114" s="3"/>
      <c r="V114" s="3"/>
      <c r="W114" s="3"/>
      <c r="X114" s="3"/>
      <c r="Y114" s="7"/>
      <c r="Z114" s="8"/>
      <c r="AA114" s="9"/>
      <c r="AB114" s="10"/>
      <c r="AC114" s="11"/>
      <c r="AD114" s="105"/>
      <c r="AE114" s="105"/>
      <c r="AF114" s="105"/>
      <c r="AG114" s="105"/>
      <c r="AH114" s="105"/>
      <c r="AI114" s="105"/>
      <c r="AJ114" s="116"/>
      <c r="AK114" s="116"/>
    </row>
    <row r="115" ht="15.75" customHeight="1">
      <c r="A115" s="113"/>
      <c r="B115" s="3"/>
      <c r="C115" s="3"/>
      <c r="D115" s="3"/>
      <c r="E115" s="3"/>
      <c r="F115" s="5"/>
      <c r="G115" s="5"/>
      <c r="H115" s="5"/>
      <c r="I115" s="3"/>
      <c r="J115" s="3"/>
      <c r="K115" s="3"/>
      <c r="L115" s="3"/>
      <c r="M115" s="117"/>
      <c r="N115" s="3"/>
      <c r="O115" s="3"/>
      <c r="P115" s="3"/>
      <c r="Q115" s="3"/>
      <c r="R115" s="3"/>
      <c r="S115" s="3"/>
      <c r="T115" s="3"/>
      <c r="U115" s="3"/>
      <c r="V115" s="3"/>
      <c r="W115" s="3"/>
      <c r="X115" s="3"/>
      <c r="Y115" s="7"/>
      <c r="Z115" s="8"/>
      <c r="AA115" s="9"/>
      <c r="AB115" s="10"/>
      <c r="AC115" s="11"/>
      <c r="AD115" s="105"/>
      <c r="AE115" s="105"/>
      <c r="AF115" s="105"/>
      <c r="AG115" s="105"/>
      <c r="AH115" s="105"/>
      <c r="AI115" s="105"/>
      <c r="AJ115" s="116"/>
      <c r="AK115" s="116"/>
    </row>
    <row r="116" ht="15.75" customHeight="1">
      <c r="A116" s="113"/>
      <c r="B116" s="3"/>
      <c r="C116" s="3"/>
      <c r="D116" s="3"/>
      <c r="E116" s="3"/>
      <c r="F116" s="5"/>
      <c r="G116" s="5"/>
      <c r="H116" s="5"/>
      <c r="I116" s="3"/>
      <c r="J116" s="3"/>
      <c r="K116" s="3"/>
      <c r="L116" s="3"/>
      <c r="M116" s="117"/>
      <c r="N116" s="3"/>
      <c r="O116" s="3"/>
      <c r="P116" s="3"/>
      <c r="Q116" s="3"/>
      <c r="R116" s="3"/>
      <c r="S116" s="3"/>
      <c r="T116" s="3"/>
      <c r="U116" s="3"/>
      <c r="V116" s="3"/>
      <c r="W116" s="3"/>
      <c r="X116" s="3"/>
      <c r="Y116" s="7"/>
      <c r="Z116" s="8"/>
      <c r="AA116" s="9"/>
      <c r="AB116" s="10"/>
      <c r="AC116" s="11"/>
      <c r="AD116" s="105"/>
      <c r="AE116" s="105"/>
      <c r="AF116" s="105"/>
      <c r="AG116" s="105"/>
      <c r="AH116" s="105"/>
      <c r="AI116" s="105"/>
      <c r="AJ116" s="116"/>
      <c r="AK116" s="116"/>
    </row>
    <row r="117" ht="15.75" customHeight="1">
      <c r="A117" s="113"/>
      <c r="B117" s="3"/>
      <c r="C117" s="3"/>
      <c r="D117" s="3"/>
      <c r="E117" s="3"/>
      <c r="F117" s="5"/>
      <c r="G117" s="5"/>
      <c r="H117" s="5"/>
      <c r="I117" s="3"/>
      <c r="J117" s="3"/>
      <c r="K117" s="3"/>
      <c r="L117" s="3"/>
      <c r="M117" s="117"/>
      <c r="N117" s="3"/>
      <c r="O117" s="3"/>
      <c r="P117" s="3"/>
      <c r="Q117" s="3"/>
      <c r="R117" s="3"/>
      <c r="S117" s="3"/>
      <c r="T117" s="3"/>
      <c r="U117" s="3"/>
      <c r="V117" s="3"/>
      <c r="W117" s="3"/>
      <c r="X117" s="3"/>
      <c r="Y117" s="7"/>
      <c r="Z117" s="8"/>
      <c r="AA117" s="9"/>
      <c r="AB117" s="10"/>
      <c r="AC117" s="11"/>
      <c r="AD117" s="105"/>
      <c r="AE117" s="105"/>
      <c r="AF117" s="105"/>
      <c r="AG117" s="105"/>
      <c r="AH117" s="105"/>
      <c r="AI117" s="105"/>
      <c r="AJ117" s="116"/>
      <c r="AK117" s="116"/>
    </row>
    <row r="118" ht="15.75" customHeight="1">
      <c r="A118" s="113"/>
      <c r="B118" s="3"/>
      <c r="C118" s="3"/>
      <c r="D118" s="3"/>
      <c r="E118" s="3"/>
      <c r="F118" s="5"/>
      <c r="G118" s="5"/>
      <c r="H118" s="5"/>
      <c r="I118" s="3"/>
      <c r="J118" s="3"/>
      <c r="K118" s="3"/>
      <c r="L118" s="3"/>
      <c r="M118" s="117"/>
      <c r="N118" s="3"/>
      <c r="O118" s="3"/>
      <c r="P118" s="3"/>
      <c r="Q118" s="3"/>
      <c r="R118" s="3"/>
      <c r="S118" s="3"/>
      <c r="T118" s="3"/>
      <c r="U118" s="3"/>
      <c r="V118" s="3"/>
      <c r="W118" s="3"/>
      <c r="X118" s="3"/>
      <c r="Y118" s="7"/>
      <c r="Z118" s="8"/>
      <c r="AA118" s="9"/>
      <c r="AB118" s="10"/>
      <c r="AC118" s="11"/>
      <c r="AD118" s="105"/>
      <c r="AE118" s="105"/>
      <c r="AF118" s="105"/>
      <c r="AG118" s="105"/>
      <c r="AH118" s="105"/>
      <c r="AI118" s="105"/>
      <c r="AJ118" s="116"/>
      <c r="AK118" s="116"/>
    </row>
    <row r="119" ht="15.75" customHeight="1">
      <c r="A119" s="113"/>
      <c r="B119" s="3"/>
      <c r="C119" s="3"/>
      <c r="D119" s="3"/>
      <c r="E119" s="3"/>
      <c r="F119" s="5"/>
      <c r="G119" s="5"/>
      <c r="H119" s="5"/>
      <c r="I119" s="3"/>
      <c r="J119" s="3"/>
      <c r="K119" s="3"/>
      <c r="L119" s="3"/>
      <c r="M119" s="117"/>
      <c r="N119" s="3"/>
      <c r="O119" s="3"/>
      <c r="P119" s="3"/>
      <c r="Q119" s="3"/>
      <c r="R119" s="3"/>
      <c r="S119" s="3"/>
      <c r="T119" s="3"/>
      <c r="U119" s="3"/>
      <c r="V119" s="3"/>
      <c r="W119" s="3"/>
      <c r="X119" s="3"/>
      <c r="Y119" s="7"/>
      <c r="Z119" s="8"/>
      <c r="AA119" s="9"/>
      <c r="AB119" s="10"/>
      <c r="AC119" s="11"/>
      <c r="AD119" s="105"/>
      <c r="AE119" s="105"/>
      <c r="AF119" s="105"/>
      <c r="AG119" s="105"/>
      <c r="AH119" s="105"/>
      <c r="AI119" s="105"/>
      <c r="AJ119" s="116"/>
      <c r="AK119" s="116"/>
    </row>
    <row r="120" ht="15.75" customHeight="1">
      <c r="A120" s="113"/>
      <c r="B120" s="3"/>
      <c r="C120" s="3"/>
      <c r="D120" s="3"/>
      <c r="E120" s="3"/>
      <c r="F120" s="5"/>
      <c r="G120" s="5"/>
      <c r="H120" s="5"/>
      <c r="I120" s="3"/>
      <c r="J120" s="3"/>
      <c r="K120" s="3"/>
      <c r="L120" s="3"/>
      <c r="M120" s="117"/>
      <c r="N120" s="3"/>
      <c r="O120" s="3"/>
      <c r="P120" s="3"/>
      <c r="Q120" s="3"/>
      <c r="R120" s="3"/>
      <c r="S120" s="3"/>
      <c r="T120" s="3"/>
      <c r="U120" s="3"/>
      <c r="V120" s="3"/>
      <c r="W120" s="3"/>
      <c r="X120" s="3"/>
      <c r="Y120" s="7"/>
      <c r="Z120" s="8"/>
      <c r="AA120" s="9"/>
      <c r="AB120" s="10"/>
      <c r="AC120" s="11"/>
      <c r="AD120" s="105"/>
      <c r="AE120" s="105"/>
      <c r="AF120" s="105"/>
      <c r="AG120" s="105"/>
      <c r="AH120" s="105"/>
      <c r="AI120" s="105"/>
      <c r="AJ120" s="116"/>
      <c r="AK120" s="116"/>
    </row>
    <row r="121" ht="15.75" customHeight="1">
      <c r="A121" s="113"/>
      <c r="B121" s="3"/>
      <c r="C121" s="3"/>
      <c r="D121" s="3"/>
      <c r="E121" s="3"/>
      <c r="F121" s="5"/>
      <c r="G121" s="5"/>
      <c r="H121" s="5"/>
      <c r="I121" s="3"/>
      <c r="J121" s="3"/>
      <c r="K121" s="3"/>
      <c r="L121" s="3"/>
      <c r="M121" s="117"/>
      <c r="N121" s="3"/>
      <c r="O121" s="3"/>
      <c r="P121" s="3"/>
      <c r="Q121" s="3"/>
      <c r="R121" s="3"/>
      <c r="S121" s="3"/>
      <c r="T121" s="3"/>
      <c r="U121" s="3"/>
      <c r="V121" s="3"/>
      <c r="W121" s="3"/>
      <c r="X121" s="3"/>
      <c r="Y121" s="7"/>
      <c r="Z121" s="8"/>
      <c r="AA121" s="9"/>
      <c r="AB121" s="10"/>
      <c r="AC121" s="11"/>
      <c r="AD121" s="105"/>
      <c r="AE121" s="105"/>
      <c r="AF121" s="105"/>
      <c r="AG121" s="105"/>
      <c r="AH121" s="105"/>
      <c r="AI121" s="105"/>
      <c r="AJ121" s="116"/>
      <c r="AK121" s="116"/>
    </row>
    <row r="122" ht="15.75" customHeight="1">
      <c r="A122" s="113"/>
      <c r="B122" s="3"/>
      <c r="C122" s="3"/>
      <c r="D122" s="3"/>
      <c r="E122" s="3"/>
      <c r="F122" s="5"/>
      <c r="G122" s="5"/>
      <c r="H122" s="5"/>
      <c r="I122" s="3"/>
      <c r="J122" s="3"/>
      <c r="K122" s="3"/>
      <c r="L122" s="3"/>
      <c r="M122" s="117"/>
      <c r="N122" s="3"/>
      <c r="O122" s="3"/>
      <c r="P122" s="3"/>
      <c r="Q122" s="3"/>
      <c r="R122" s="3"/>
      <c r="S122" s="3"/>
      <c r="T122" s="3"/>
      <c r="U122" s="3"/>
      <c r="V122" s="3"/>
      <c r="W122" s="3"/>
      <c r="X122" s="3"/>
      <c r="Y122" s="7"/>
      <c r="Z122" s="8"/>
      <c r="AA122" s="9"/>
      <c r="AB122" s="10"/>
      <c r="AC122" s="11"/>
      <c r="AD122" s="105"/>
      <c r="AE122" s="105"/>
      <c r="AF122" s="105"/>
      <c r="AG122" s="105"/>
      <c r="AH122" s="105"/>
      <c r="AI122" s="105"/>
      <c r="AJ122" s="116"/>
      <c r="AK122" s="116"/>
    </row>
    <row r="123" ht="15.75" customHeight="1">
      <c r="A123" s="113"/>
      <c r="B123" s="3"/>
      <c r="C123" s="3"/>
      <c r="D123" s="3"/>
      <c r="E123" s="3"/>
      <c r="F123" s="5"/>
      <c r="G123" s="5"/>
      <c r="H123" s="5"/>
      <c r="I123" s="3"/>
      <c r="J123" s="3"/>
      <c r="K123" s="3"/>
      <c r="L123" s="3"/>
      <c r="M123" s="117"/>
      <c r="N123" s="3"/>
      <c r="O123" s="3"/>
      <c r="P123" s="3"/>
      <c r="Q123" s="3"/>
      <c r="R123" s="3"/>
      <c r="S123" s="3"/>
      <c r="T123" s="3"/>
      <c r="U123" s="3"/>
      <c r="V123" s="3"/>
      <c r="W123" s="3"/>
      <c r="X123" s="3"/>
      <c r="Y123" s="7"/>
      <c r="Z123" s="8"/>
      <c r="AA123" s="9"/>
      <c r="AB123" s="10"/>
      <c r="AC123" s="11"/>
      <c r="AD123" s="105"/>
      <c r="AE123" s="105"/>
      <c r="AF123" s="105"/>
      <c r="AG123" s="105"/>
      <c r="AH123" s="105"/>
      <c r="AI123" s="105"/>
      <c r="AJ123" s="116"/>
      <c r="AK123" s="116"/>
    </row>
    <row r="124" ht="15.75" customHeight="1">
      <c r="A124" s="113"/>
      <c r="B124" s="3"/>
      <c r="C124" s="3"/>
      <c r="D124" s="3"/>
      <c r="E124" s="3"/>
      <c r="F124" s="5"/>
      <c r="G124" s="5"/>
      <c r="H124" s="5"/>
      <c r="I124" s="3"/>
      <c r="J124" s="3"/>
      <c r="K124" s="3"/>
      <c r="L124" s="3"/>
      <c r="M124" s="117"/>
      <c r="N124" s="3"/>
      <c r="O124" s="3"/>
      <c r="P124" s="3"/>
      <c r="Q124" s="3"/>
      <c r="R124" s="3"/>
      <c r="S124" s="3"/>
      <c r="T124" s="3"/>
      <c r="U124" s="3"/>
      <c r="V124" s="3"/>
      <c r="W124" s="3"/>
      <c r="X124" s="3"/>
      <c r="Y124" s="7"/>
      <c r="Z124" s="8"/>
      <c r="AA124" s="9"/>
      <c r="AB124" s="10"/>
      <c r="AC124" s="11"/>
      <c r="AD124" s="105"/>
      <c r="AE124" s="105"/>
      <c r="AF124" s="105"/>
      <c r="AG124" s="105"/>
      <c r="AH124" s="105"/>
      <c r="AI124" s="105"/>
      <c r="AJ124" s="116"/>
      <c r="AK124" s="116"/>
    </row>
    <row r="125" ht="15.75" customHeight="1">
      <c r="A125" s="113"/>
      <c r="B125" s="3"/>
      <c r="C125" s="3"/>
      <c r="D125" s="3"/>
      <c r="E125" s="3"/>
      <c r="F125" s="5"/>
      <c r="G125" s="5"/>
      <c r="H125" s="5"/>
      <c r="I125" s="3"/>
      <c r="J125" s="3"/>
      <c r="K125" s="3"/>
      <c r="L125" s="3"/>
      <c r="M125" s="117"/>
      <c r="N125" s="3"/>
      <c r="O125" s="3"/>
      <c r="P125" s="3"/>
      <c r="Q125" s="3"/>
      <c r="R125" s="3"/>
      <c r="S125" s="3"/>
      <c r="T125" s="3"/>
      <c r="U125" s="3"/>
      <c r="V125" s="3"/>
      <c r="W125" s="3"/>
      <c r="X125" s="3"/>
      <c r="Y125" s="7"/>
      <c r="Z125" s="8"/>
      <c r="AA125" s="9"/>
      <c r="AB125" s="10"/>
      <c r="AC125" s="11"/>
      <c r="AD125" s="105"/>
      <c r="AE125" s="105"/>
      <c r="AF125" s="105"/>
      <c r="AG125" s="105"/>
      <c r="AH125" s="105"/>
      <c r="AI125" s="105"/>
      <c r="AJ125" s="116"/>
      <c r="AK125" s="116"/>
    </row>
    <row r="126" ht="15.75" customHeight="1">
      <c r="A126" s="113"/>
      <c r="B126" s="3"/>
      <c r="C126" s="3"/>
      <c r="D126" s="3"/>
      <c r="E126" s="3"/>
      <c r="F126" s="5"/>
      <c r="G126" s="5"/>
      <c r="H126" s="5"/>
      <c r="I126" s="3"/>
      <c r="J126" s="3"/>
      <c r="K126" s="3"/>
      <c r="L126" s="3"/>
      <c r="M126" s="117"/>
      <c r="N126" s="3"/>
      <c r="O126" s="3"/>
      <c r="P126" s="3"/>
      <c r="Q126" s="3"/>
      <c r="R126" s="3"/>
      <c r="S126" s="3"/>
      <c r="T126" s="3"/>
      <c r="U126" s="3"/>
      <c r="V126" s="3"/>
      <c r="W126" s="3"/>
      <c r="X126" s="3"/>
      <c r="Y126" s="7"/>
      <c r="Z126" s="8"/>
      <c r="AA126" s="9"/>
      <c r="AB126" s="10"/>
      <c r="AC126" s="11"/>
      <c r="AD126" s="105"/>
      <c r="AE126" s="105"/>
      <c r="AF126" s="105"/>
      <c r="AG126" s="105"/>
      <c r="AH126" s="105"/>
      <c r="AI126" s="105"/>
      <c r="AJ126" s="116"/>
      <c r="AK126" s="116"/>
    </row>
    <row r="127" ht="15.75" customHeight="1">
      <c r="A127" s="113"/>
      <c r="B127" s="3"/>
      <c r="C127" s="3"/>
      <c r="D127" s="3"/>
      <c r="E127" s="3"/>
      <c r="F127" s="5"/>
      <c r="G127" s="5"/>
      <c r="H127" s="5"/>
      <c r="I127" s="3"/>
      <c r="J127" s="3"/>
      <c r="K127" s="3"/>
      <c r="L127" s="3"/>
      <c r="M127" s="117"/>
      <c r="N127" s="3"/>
      <c r="O127" s="3"/>
      <c r="P127" s="3"/>
      <c r="Q127" s="3"/>
      <c r="R127" s="3"/>
      <c r="S127" s="3"/>
      <c r="T127" s="3"/>
      <c r="U127" s="3"/>
      <c r="V127" s="3"/>
      <c r="W127" s="3"/>
      <c r="X127" s="3"/>
      <c r="Y127" s="7"/>
      <c r="Z127" s="8"/>
      <c r="AA127" s="9"/>
      <c r="AB127" s="10"/>
      <c r="AC127" s="11"/>
      <c r="AD127" s="105"/>
      <c r="AE127" s="105"/>
      <c r="AF127" s="105"/>
      <c r="AG127" s="105"/>
      <c r="AH127" s="105"/>
      <c r="AI127" s="105"/>
      <c r="AJ127" s="116"/>
      <c r="AK127" s="116"/>
    </row>
    <row r="128" ht="15.75" customHeight="1">
      <c r="A128" s="113"/>
      <c r="B128" s="3"/>
      <c r="C128" s="3"/>
      <c r="D128" s="3"/>
      <c r="E128" s="3"/>
      <c r="F128" s="5"/>
      <c r="G128" s="5"/>
      <c r="H128" s="5"/>
      <c r="I128" s="3"/>
      <c r="J128" s="3"/>
      <c r="K128" s="3"/>
      <c r="L128" s="3"/>
      <c r="M128" s="117"/>
      <c r="N128" s="3"/>
      <c r="O128" s="3"/>
      <c r="P128" s="3"/>
      <c r="Q128" s="3"/>
      <c r="R128" s="3"/>
      <c r="S128" s="3"/>
      <c r="T128" s="3"/>
      <c r="U128" s="3"/>
      <c r="V128" s="3"/>
      <c r="W128" s="3"/>
      <c r="X128" s="3"/>
      <c r="Y128" s="7"/>
      <c r="Z128" s="8"/>
      <c r="AA128" s="9"/>
      <c r="AB128" s="10"/>
      <c r="AC128" s="11"/>
      <c r="AD128" s="105"/>
      <c r="AE128" s="105"/>
      <c r="AF128" s="105"/>
      <c r="AG128" s="105"/>
      <c r="AH128" s="105"/>
      <c r="AI128" s="105"/>
      <c r="AJ128" s="116"/>
      <c r="AK128" s="116"/>
    </row>
    <row r="129" ht="15.75" customHeight="1">
      <c r="A129" s="113"/>
      <c r="B129" s="3"/>
      <c r="C129" s="3"/>
      <c r="D129" s="3"/>
      <c r="E129" s="3"/>
      <c r="F129" s="5"/>
      <c r="G129" s="5"/>
      <c r="H129" s="5"/>
      <c r="I129" s="3"/>
      <c r="J129" s="3"/>
      <c r="K129" s="3"/>
      <c r="L129" s="3"/>
      <c r="M129" s="117"/>
      <c r="N129" s="3"/>
      <c r="O129" s="3"/>
      <c r="P129" s="3"/>
      <c r="Q129" s="3"/>
      <c r="R129" s="3"/>
      <c r="S129" s="3"/>
      <c r="T129" s="3"/>
      <c r="U129" s="3"/>
      <c r="V129" s="3"/>
      <c r="W129" s="3"/>
      <c r="X129" s="3"/>
      <c r="Y129" s="7"/>
      <c r="Z129" s="8"/>
      <c r="AA129" s="9"/>
      <c r="AB129" s="10"/>
      <c r="AC129" s="11"/>
      <c r="AD129" s="105"/>
      <c r="AE129" s="105"/>
      <c r="AF129" s="105"/>
      <c r="AG129" s="105"/>
      <c r="AH129" s="105"/>
      <c r="AI129" s="105"/>
      <c r="AJ129" s="116"/>
      <c r="AK129" s="116"/>
    </row>
    <row r="130" ht="15.75" customHeight="1">
      <c r="A130" s="113"/>
      <c r="B130" s="3"/>
      <c r="C130" s="3"/>
      <c r="D130" s="3"/>
      <c r="E130" s="3"/>
      <c r="F130" s="5"/>
      <c r="G130" s="5"/>
      <c r="H130" s="5"/>
      <c r="I130" s="3"/>
      <c r="J130" s="3"/>
      <c r="K130" s="3"/>
      <c r="L130" s="3"/>
      <c r="M130" s="117"/>
      <c r="N130" s="3"/>
      <c r="O130" s="3"/>
      <c r="P130" s="3"/>
      <c r="Q130" s="3"/>
      <c r="R130" s="3"/>
      <c r="S130" s="3"/>
      <c r="T130" s="3"/>
      <c r="U130" s="3"/>
      <c r="V130" s="3"/>
      <c r="W130" s="3"/>
      <c r="X130" s="3"/>
      <c r="Y130" s="7"/>
      <c r="Z130" s="8"/>
      <c r="AA130" s="9"/>
      <c r="AB130" s="10"/>
      <c r="AC130" s="11"/>
      <c r="AD130" s="105"/>
      <c r="AE130" s="105"/>
      <c r="AF130" s="105"/>
      <c r="AG130" s="105"/>
      <c r="AH130" s="105"/>
      <c r="AI130" s="105"/>
      <c r="AJ130" s="116"/>
      <c r="AK130" s="116"/>
    </row>
    <row r="131" ht="15.75" customHeight="1">
      <c r="A131" s="113"/>
      <c r="B131" s="3"/>
      <c r="C131" s="3"/>
      <c r="D131" s="3"/>
      <c r="E131" s="3"/>
      <c r="F131" s="5"/>
      <c r="G131" s="5"/>
      <c r="H131" s="5"/>
      <c r="I131" s="3"/>
      <c r="J131" s="3"/>
      <c r="K131" s="3"/>
      <c r="L131" s="3"/>
      <c r="M131" s="117"/>
      <c r="N131" s="3"/>
      <c r="O131" s="3"/>
      <c r="P131" s="3"/>
      <c r="Q131" s="3"/>
      <c r="R131" s="3"/>
      <c r="S131" s="3"/>
      <c r="T131" s="3"/>
      <c r="U131" s="3"/>
      <c r="V131" s="3"/>
      <c r="W131" s="3"/>
      <c r="X131" s="3"/>
      <c r="Y131" s="7"/>
      <c r="Z131" s="8"/>
      <c r="AA131" s="9"/>
      <c r="AB131" s="10"/>
      <c r="AC131" s="11"/>
      <c r="AD131" s="105"/>
      <c r="AE131" s="105"/>
      <c r="AF131" s="105"/>
      <c r="AG131" s="105"/>
      <c r="AH131" s="105"/>
      <c r="AI131" s="105"/>
      <c r="AJ131" s="116"/>
      <c r="AK131" s="116"/>
    </row>
    <row r="132" ht="15.75" customHeight="1">
      <c r="A132" s="113"/>
      <c r="B132" s="3"/>
      <c r="C132" s="3"/>
      <c r="D132" s="3"/>
      <c r="E132" s="3"/>
      <c r="F132" s="5"/>
      <c r="G132" s="5"/>
      <c r="H132" s="5"/>
      <c r="I132" s="3"/>
      <c r="J132" s="3"/>
      <c r="K132" s="3"/>
      <c r="L132" s="3"/>
      <c r="M132" s="117"/>
      <c r="N132" s="3"/>
      <c r="O132" s="3"/>
      <c r="P132" s="3"/>
      <c r="Q132" s="3"/>
      <c r="R132" s="3"/>
      <c r="S132" s="3"/>
      <c r="T132" s="3"/>
      <c r="U132" s="3"/>
      <c r="V132" s="3"/>
      <c r="W132" s="3"/>
      <c r="X132" s="3"/>
      <c r="Y132" s="7"/>
      <c r="Z132" s="8"/>
      <c r="AA132" s="9"/>
      <c r="AB132" s="10"/>
      <c r="AC132" s="11"/>
      <c r="AD132" s="105"/>
      <c r="AE132" s="105"/>
      <c r="AF132" s="105"/>
      <c r="AG132" s="105"/>
      <c r="AH132" s="105"/>
      <c r="AI132" s="105"/>
      <c r="AJ132" s="116"/>
      <c r="AK132" s="116"/>
    </row>
    <row r="133" ht="15.75" customHeight="1">
      <c r="A133" s="113"/>
      <c r="B133" s="3"/>
      <c r="C133" s="3"/>
      <c r="D133" s="3"/>
      <c r="E133" s="3"/>
      <c r="F133" s="5"/>
      <c r="G133" s="5"/>
      <c r="H133" s="5"/>
      <c r="I133" s="3"/>
      <c r="J133" s="3"/>
      <c r="K133" s="3"/>
      <c r="L133" s="3"/>
      <c r="M133" s="117"/>
      <c r="N133" s="3"/>
      <c r="O133" s="3"/>
      <c r="P133" s="3"/>
      <c r="Q133" s="3"/>
      <c r="R133" s="3"/>
      <c r="S133" s="3"/>
      <c r="T133" s="3"/>
      <c r="U133" s="3"/>
      <c r="V133" s="3"/>
      <c r="W133" s="3"/>
      <c r="X133" s="3"/>
      <c r="Y133" s="7"/>
      <c r="Z133" s="8"/>
      <c r="AA133" s="9"/>
      <c r="AB133" s="10"/>
      <c r="AC133" s="11"/>
      <c r="AD133" s="105"/>
      <c r="AE133" s="105"/>
      <c r="AF133" s="105"/>
      <c r="AG133" s="105"/>
      <c r="AH133" s="105"/>
      <c r="AI133" s="105"/>
      <c r="AJ133" s="116"/>
      <c r="AK133" s="116"/>
    </row>
    <row r="134" ht="15.75" customHeight="1">
      <c r="A134" s="113"/>
      <c r="B134" s="3"/>
      <c r="C134" s="3"/>
      <c r="D134" s="3"/>
      <c r="E134" s="3"/>
      <c r="F134" s="5"/>
      <c r="G134" s="5"/>
      <c r="H134" s="5"/>
      <c r="I134" s="3"/>
      <c r="J134" s="3"/>
      <c r="K134" s="3"/>
      <c r="L134" s="3"/>
      <c r="M134" s="117"/>
      <c r="N134" s="3"/>
      <c r="O134" s="3"/>
      <c r="P134" s="3"/>
      <c r="Q134" s="3"/>
      <c r="R134" s="3"/>
      <c r="S134" s="3"/>
      <c r="T134" s="3"/>
      <c r="U134" s="3"/>
      <c r="V134" s="3"/>
      <c r="W134" s="3"/>
      <c r="X134" s="3"/>
      <c r="Y134" s="7"/>
      <c r="Z134" s="8"/>
      <c r="AA134" s="9"/>
      <c r="AB134" s="10"/>
      <c r="AC134" s="11"/>
      <c r="AD134" s="105"/>
      <c r="AE134" s="105"/>
      <c r="AF134" s="105"/>
      <c r="AG134" s="105"/>
      <c r="AH134" s="105"/>
      <c r="AI134" s="105"/>
      <c r="AJ134" s="116"/>
      <c r="AK134" s="116"/>
    </row>
    <row r="135" ht="15.75" customHeight="1">
      <c r="A135" s="113"/>
      <c r="B135" s="3"/>
      <c r="C135" s="3"/>
      <c r="D135" s="3"/>
      <c r="E135" s="3"/>
      <c r="F135" s="5"/>
      <c r="G135" s="5"/>
      <c r="H135" s="5"/>
      <c r="I135" s="3"/>
      <c r="J135" s="3"/>
      <c r="K135" s="3"/>
      <c r="L135" s="3"/>
      <c r="M135" s="117"/>
      <c r="N135" s="3"/>
      <c r="O135" s="3"/>
      <c r="P135" s="3"/>
      <c r="Q135" s="3"/>
      <c r="R135" s="3"/>
      <c r="S135" s="3"/>
      <c r="T135" s="3"/>
      <c r="U135" s="3"/>
      <c r="V135" s="3"/>
      <c r="W135" s="3"/>
      <c r="X135" s="3"/>
      <c r="Y135" s="7"/>
      <c r="Z135" s="8"/>
      <c r="AA135" s="9"/>
      <c r="AB135" s="10"/>
      <c r="AC135" s="11"/>
      <c r="AD135" s="105"/>
      <c r="AE135" s="105"/>
      <c r="AF135" s="105"/>
      <c r="AG135" s="105"/>
      <c r="AH135" s="105"/>
      <c r="AI135" s="105"/>
      <c r="AJ135" s="116"/>
      <c r="AK135" s="116"/>
    </row>
    <row r="136" ht="15.75" customHeight="1">
      <c r="A136" s="113"/>
      <c r="B136" s="3"/>
      <c r="C136" s="3"/>
      <c r="D136" s="3"/>
      <c r="E136" s="3"/>
      <c r="F136" s="5"/>
      <c r="G136" s="5"/>
      <c r="H136" s="5"/>
      <c r="I136" s="3"/>
      <c r="J136" s="3"/>
      <c r="K136" s="3"/>
      <c r="L136" s="3"/>
      <c r="M136" s="117"/>
      <c r="N136" s="3"/>
      <c r="O136" s="3"/>
      <c r="P136" s="3"/>
      <c r="Q136" s="3"/>
      <c r="R136" s="3"/>
      <c r="S136" s="3"/>
      <c r="T136" s="3"/>
      <c r="U136" s="3"/>
      <c r="V136" s="3"/>
      <c r="W136" s="3"/>
      <c r="X136" s="3"/>
      <c r="Y136" s="7"/>
      <c r="Z136" s="8"/>
      <c r="AA136" s="9"/>
      <c r="AB136" s="10"/>
      <c r="AC136" s="11"/>
      <c r="AD136" s="105"/>
      <c r="AE136" s="105"/>
      <c r="AF136" s="105"/>
      <c r="AG136" s="105"/>
      <c r="AH136" s="105"/>
      <c r="AI136" s="105"/>
      <c r="AJ136" s="116"/>
      <c r="AK136" s="116"/>
    </row>
    <row r="137" ht="15.75" customHeight="1">
      <c r="A137" s="113"/>
      <c r="B137" s="3"/>
      <c r="C137" s="3"/>
      <c r="D137" s="3"/>
      <c r="E137" s="3"/>
      <c r="F137" s="5"/>
      <c r="G137" s="5"/>
      <c r="H137" s="5"/>
      <c r="I137" s="3"/>
      <c r="J137" s="3"/>
      <c r="K137" s="3"/>
      <c r="L137" s="3"/>
      <c r="M137" s="117"/>
      <c r="N137" s="3"/>
      <c r="O137" s="3"/>
      <c r="P137" s="3"/>
      <c r="Q137" s="3"/>
      <c r="R137" s="3"/>
      <c r="S137" s="3"/>
      <c r="T137" s="3"/>
      <c r="U137" s="3"/>
      <c r="V137" s="3"/>
      <c r="W137" s="3"/>
      <c r="X137" s="3"/>
      <c r="Y137" s="7"/>
      <c r="Z137" s="8"/>
      <c r="AA137" s="9"/>
      <c r="AB137" s="10"/>
      <c r="AC137" s="11"/>
      <c r="AD137" s="105"/>
      <c r="AE137" s="105"/>
      <c r="AF137" s="105"/>
      <c r="AG137" s="105"/>
      <c r="AH137" s="105"/>
      <c r="AI137" s="105"/>
      <c r="AJ137" s="116"/>
      <c r="AK137" s="116"/>
    </row>
    <row r="138" ht="15.75" customHeight="1">
      <c r="A138" s="113"/>
      <c r="B138" s="3"/>
      <c r="C138" s="3"/>
      <c r="D138" s="3"/>
      <c r="E138" s="3"/>
      <c r="F138" s="5"/>
      <c r="G138" s="5"/>
      <c r="H138" s="5"/>
      <c r="I138" s="3"/>
      <c r="J138" s="3"/>
      <c r="K138" s="3"/>
      <c r="L138" s="3"/>
      <c r="M138" s="117"/>
      <c r="N138" s="3"/>
      <c r="O138" s="3"/>
      <c r="P138" s="3"/>
      <c r="Q138" s="3"/>
      <c r="R138" s="3"/>
      <c r="S138" s="3"/>
      <c r="T138" s="3"/>
      <c r="U138" s="3"/>
      <c r="V138" s="3"/>
      <c r="W138" s="3"/>
      <c r="X138" s="3"/>
      <c r="Y138" s="7"/>
      <c r="Z138" s="8"/>
      <c r="AA138" s="9"/>
      <c r="AB138" s="10"/>
      <c r="AC138" s="11"/>
      <c r="AD138" s="105"/>
      <c r="AE138" s="105"/>
      <c r="AF138" s="105"/>
      <c r="AG138" s="105"/>
      <c r="AH138" s="105"/>
      <c r="AI138" s="105"/>
      <c r="AJ138" s="116"/>
      <c r="AK138" s="116"/>
    </row>
    <row r="139" ht="15.75" customHeight="1">
      <c r="A139" s="113"/>
      <c r="B139" s="3"/>
      <c r="C139" s="3"/>
      <c r="D139" s="3"/>
      <c r="E139" s="3"/>
      <c r="F139" s="5"/>
      <c r="G139" s="5"/>
      <c r="H139" s="5"/>
      <c r="I139" s="3"/>
      <c r="J139" s="3"/>
      <c r="K139" s="3"/>
      <c r="L139" s="3"/>
      <c r="M139" s="117"/>
      <c r="N139" s="3"/>
      <c r="O139" s="3"/>
      <c r="P139" s="3"/>
      <c r="Q139" s="3"/>
      <c r="R139" s="3"/>
      <c r="S139" s="3"/>
      <c r="T139" s="3"/>
      <c r="U139" s="3"/>
      <c r="V139" s="3"/>
      <c r="W139" s="3"/>
      <c r="X139" s="3"/>
      <c r="Y139" s="7"/>
      <c r="Z139" s="8"/>
      <c r="AA139" s="9"/>
      <c r="AB139" s="10"/>
      <c r="AC139" s="11"/>
      <c r="AD139" s="105"/>
      <c r="AE139" s="105"/>
      <c r="AF139" s="105"/>
      <c r="AG139" s="105"/>
      <c r="AH139" s="105"/>
      <c r="AI139" s="105"/>
      <c r="AJ139" s="116"/>
      <c r="AK139" s="116"/>
    </row>
    <row r="140" ht="15.75" customHeight="1">
      <c r="A140" s="113"/>
      <c r="B140" s="3"/>
      <c r="C140" s="3"/>
      <c r="D140" s="3"/>
      <c r="E140" s="3"/>
      <c r="F140" s="5"/>
      <c r="G140" s="5"/>
      <c r="H140" s="5"/>
      <c r="I140" s="3"/>
      <c r="J140" s="3"/>
      <c r="K140" s="3"/>
      <c r="L140" s="3"/>
      <c r="M140" s="117"/>
      <c r="N140" s="3"/>
      <c r="O140" s="3"/>
      <c r="P140" s="3"/>
      <c r="Q140" s="3"/>
      <c r="R140" s="3"/>
      <c r="S140" s="3"/>
      <c r="T140" s="3"/>
      <c r="U140" s="3"/>
      <c r="V140" s="3"/>
      <c r="W140" s="3"/>
      <c r="X140" s="3"/>
      <c r="Y140" s="7"/>
      <c r="Z140" s="8"/>
      <c r="AA140" s="9"/>
      <c r="AB140" s="10"/>
      <c r="AC140" s="11"/>
      <c r="AD140" s="105"/>
      <c r="AE140" s="105"/>
      <c r="AF140" s="105"/>
      <c r="AG140" s="105"/>
      <c r="AH140" s="105"/>
      <c r="AI140" s="105"/>
      <c r="AJ140" s="116"/>
      <c r="AK140" s="116"/>
    </row>
    <row r="141" ht="15.75" customHeight="1">
      <c r="A141" s="113"/>
      <c r="B141" s="3"/>
      <c r="C141" s="3"/>
      <c r="D141" s="3"/>
      <c r="E141" s="3"/>
      <c r="F141" s="5"/>
      <c r="G141" s="5"/>
      <c r="H141" s="5"/>
      <c r="I141" s="3"/>
      <c r="J141" s="3"/>
      <c r="K141" s="3"/>
      <c r="L141" s="3"/>
      <c r="M141" s="117"/>
      <c r="N141" s="3"/>
      <c r="O141" s="3"/>
      <c r="P141" s="3"/>
      <c r="Q141" s="3"/>
      <c r="R141" s="3"/>
      <c r="S141" s="3"/>
      <c r="T141" s="3"/>
      <c r="U141" s="3"/>
      <c r="V141" s="3"/>
      <c r="W141" s="3"/>
      <c r="X141" s="3"/>
      <c r="Y141" s="7"/>
      <c r="Z141" s="8"/>
      <c r="AA141" s="9"/>
      <c r="AB141" s="10"/>
      <c r="AC141" s="11"/>
      <c r="AD141" s="105"/>
      <c r="AE141" s="105"/>
      <c r="AF141" s="105"/>
      <c r="AG141" s="105"/>
      <c r="AH141" s="105"/>
      <c r="AI141" s="105"/>
      <c r="AJ141" s="116"/>
      <c r="AK141" s="116"/>
    </row>
    <row r="142" ht="15.75" customHeight="1">
      <c r="A142" s="113"/>
      <c r="B142" s="3"/>
      <c r="C142" s="3"/>
      <c r="D142" s="3"/>
      <c r="E142" s="3"/>
      <c r="F142" s="5"/>
      <c r="G142" s="5"/>
      <c r="H142" s="5"/>
      <c r="I142" s="3"/>
      <c r="J142" s="3"/>
      <c r="K142" s="3"/>
      <c r="L142" s="3"/>
      <c r="M142" s="117"/>
      <c r="N142" s="3"/>
      <c r="O142" s="3"/>
      <c r="P142" s="3"/>
      <c r="Q142" s="3"/>
      <c r="R142" s="3"/>
      <c r="S142" s="3"/>
      <c r="T142" s="3"/>
      <c r="U142" s="3"/>
      <c r="V142" s="3"/>
      <c r="W142" s="3"/>
      <c r="X142" s="3"/>
      <c r="Y142" s="7"/>
      <c r="Z142" s="8"/>
      <c r="AA142" s="9"/>
      <c r="AB142" s="10"/>
      <c r="AC142" s="11"/>
      <c r="AD142" s="105"/>
      <c r="AE142" s="105"/>
      <c r="AF142" s="105"/>
      <c r="AG142" s="105"/>
      <c r="AH142" s="105"/>
      <c r="AI142" s="105"/>
      <c r="AJ142" s="116"/>
      <c r="AK142" s="116"/>
    </row>
    <row r="143" ht="15.75" customHeight="1">
      <c r="A143" s="113"/>
      <c r="B143" s="3"/>
      <c r="C143" s="3"/>
      <c r="D143" s="3"/>
      <c r="E143" s="3"/>
      <c r="F143" s="5"/>
      <c r="G143" s="5"/>
      <c r="H143" s="5"/>
      <c r="I143" s="3"/>
      <c r="J143" s="3"/>
      <c r="K143" s="3"/>
      <c r="L143" s="3"/>
      <c r="M143" s="117"/>
      <c r="N143" s="3"/>
      <c r="O143" s="3"/>
      <c r="P143" s="3"/>
      <c r="Q143" s="3"/>
      <c r="R143" s="3"/>
      <c r="S143" s="3"/>
      <c r="T143" s="3"/>
      <c r="U143" s="3"/>
      <c r="V143" s="3"/>
      <c r="W143" s="3"/>
      <c r="X143" s="3"/>
      <c r="Y143" s="7"/>
      <c r="Z143" s="8"/>
      <c r="AA143" s="9"/>
      <c r="AB143" s="10"/>
      <c r="AC143" s="11"/>
      <c r="AD143" s="105"/>
      <c r="AE143" s="105"/>
      <c r="AF143" s="105"/>
      <c r="AG143" s="105"/>
      <c r="AH143" s="105"/>
      <c r="AI143" s="105"/>
      <c r="AJ143" s="116"/>
      <c r="AK143" s="116"/>
    </row>
    <row r="144" ht="15.75" customHeight="1">
      <c r="A144" s="113"/>
      <c r="B144" s="3"/>
      <c r="C144" s="3"/>
      <c r="D144" s="3"/>
      <c r="E144" s="3"/>
      <c r="F144" s="5"/>
      <c r="G144" s="5"/>
      <c r="H144" s="5"/>
      <c r="I144" s="3"/>
      <c r="J144" s="3"/>
      <c r="K144" s="3"/>
      <c r="L144" s="3"/>
      <c r="M144" s="117"/>
      <c r="N144" s="3"/>
      <c r="O144" s="3"/>
      <c r="P144" s="3"/>
      <c r="Q144" s="3"/>
      <c r="R144" s="3"/>
      <c r="S144" s="3"/>
      <c r="T144" s="3"/>
      <c r="U144" s="3"/>
      <c r="V144" s="3"/>
      <c r="W144" s="3"/>
      <c r="X144" s="3"/>
      <c r="Y144" s="7"/>
      <c r="Z144" s="8"/>
      <c r="AA144" s="9"/>
      <c r="AB144" s="10"/>
      <c r="AC144" s="11"/>
      <c r="AD144" s="105"/>
      <c r="AE144" s="105"/>
      <c r="AF144" s="105"/>
      <c r="AG144" s="105"/>
      <c r="AH144" s="105"/>
      <c r="AI144" s="105"/>
      <c r="AJ144" s="116"/>
      <c r="AK144" s="116"/>
    </row>
    <row r="145" ht="15.75" customHeight="1">
      <c r="A145" s="113"/>
      <c r="B145" s="3"/>
      <c r="C145" s="3"/>
      <c r="D145" s="3"/>
      <c r="E145" s="3"/>
      <c r="F145" s="5"/>
      <c r="G145" s="5"/>
      <c r="H145" s="5"/>
      <c r="I145" s="3"/>
      <c r="J145" s="3"/>
      <c r="K145" s="3"/>
      <c r="L145" s="3"/>
      <c r="M145" s="117"/>
      <c r="N145" s="3"/>
      <c r="O145" s="3"/>
      <c r="P145" s="3"/>
      <c r="Q145" s="3"/>
      <c r="R145" s="3"/>
      <c r="S145" s="3"/>
      <c r="T145" s="3"/>
      <c r="U145" s="3"/>
      <c r="V145" s="3"/>
      <c r="W145" s="3"/>
      <c r="X145" s="3"/>
      <c r="Y145" s="7"/>
      <c r="Z145" s="8"/>
      <c r="AA145" s="9"/>
      <c r="AB145" s="10"/>
      <c r="AC145" s="11"/>
      <c r="AD145" s="105"/>
      <c r="AE145" s="105"/>
      <c r="AF145" s="105"/>
      <c r="AG145" s="105"/>
      <c r="AH145" s="105"/>
      <c r="AI145" s="105"/>
      <c r="AJ145" s="116"/>
      <c r="AK145" s="116"/>
    </row>
    <row r="146" ht="15.75" customHeight="1">
      <c r="A146" s="113"/>
      <c r="B146" s="3"/>
      <c r="C146" s="3"/>
      <c r="D146" s="3"/>
      <c r="E146" s="3"/>
      <c r="F146" s="5"/>
      <c r="G146" s="5"/>
      <c r="H146" s="5"/>
      <c r="I146" s="3"/>
      <c r="J146" s="3"/>
      <c r="K146" s="3"/>
      <c r="L146" s="3"/>
      <c r="M146" s="117"/>
      <c r="N146" s="3"/>
      <c r="O146" s="3"/>
      <c r="P146" s="3"/>
      <c r="Q146" s="3"/>
      <c r="R146" s="3"/>
      <c r="S146" s="3"/>
      <c r="T146" s="3"/>
      <c r="U146" s="3"/>
      <c r="V146" s="3"/>
      <c r="W146" s="3"/>
      <c r="X146" s="3"/>
      <c r="Y146" s="7"/>
      <c r="Z146" s="8"/>
      <c r="AA146" s="9"/>
      <c r="AB146" s="10"/>
      <c r="AC146" s="11"/>
      <c r="AD146" s="105"/>
      <c r="AE146" s="105"/>
      <c r="AF146" s="105"/>
      <c r="AG146" s="105"/>
      <c r="AH146" s="105"/>
      <c r="AI146" s="105"/>
      <c r="AJ146" s="116"/>
      <c r="AK146" s="116"/>
    </row>
    <row r="147" ht="15.75" customHeight="1">
      <c r="A147" s="113"/>
      <c r="B147" s="3"/>
      <c r="C147" s="3"/>
      <c r="D147" s="3"/>
      <c r="E147" s="3"/>
      <c r="F147" s="5"/>
      <c r="G147" s="5"/>
      <c r="H147" s="5"/>
      <c r="I147" s="3"/>
      <c r="J147" s="3"/>
      <c r="K147" s="3"/>
      <c r="L147" s="3"/>
      <c r="M147" s="117"/>
      <c r="N147" s="3"/>
      <c r="O147" s="3"/>
      <c r="P147" s="3"/>
      <c r="Q147" s="3"/>
      <c r="R147" s="3"/>
      <c r="S147" s="3"/>
      <c r="T147" s="3"/>
      <c r="U147" s="3"/>
      <c r="V147" s="3"/>
      <c r="W147" s="3"/>
      <c r="X147" s="3"/>
      <c r="Y147" s="7"/>
      <c r="Z147" s="8"/>
      <c r="AA147" s="9"/>
      <c r="AB147" s="10"/>
      <c r="AC147" s="11"/>
      <c r="AD147" s="105"/>
      <c r="AE147" s="105"/>
      <c r="AF147" s="105"/>
      <c r="AG147" s="105"/>
      <c r="AH147" s="105"/>
      <c r="AI147" s="105"/>
      <c r="AJ147" s="116"/>
      <c r="AK147" s="116"/>
    </row>
    <row r="148" ht="15.75" customHeight="1">
      <c r="A148" s="113"/>
      <c r="B148" s="3"/>
      <c r="C148" s="3"/>
      <c r="D148" s="3"/>
      <c r="E148" s="3"/>
      <c r="F148" s="5"/>
      <c r="G148" s="5"/>
      <c r="H148" s="5"/>
      <c r="I148" s="3"/>
      <c r="J148" s="3"/>
      <c r="K148" s="3"/>
      <c r="L148" s="3"/>
      <c r="M148" s="117"/>
      <c r="N148" s="3"/>
      <c r="O148" s="3"/>
      <c r="P148" s="3"/>
      <c r="Q148" s="3"/>
      <c r="R148" s="3"/>
      <c r="S148" s="3"/>
      <c r="T148" s="3"/>
      <c r="U148" s="3"/>
      <c r="V148" s="3"/>
      <c r="W148" s="3"/>
      <c r="X148" s="3"/>
      <c r="Y148" s="7"/>
      <c r="Z148" s="8"/>
      <c r="AA148" s="9"/>
      <c r="AB148" s="10"/>
      <c r="AC148" s="11"/>
      <c r="AD148" s="105"/>
      <c r="AE148" s="105"/>
      <c r="AF148" s="105"/>
      <c r="AG148" s="105"/>
      <c r="AH148" s="105"/>
      <c r="AI148" s="105"/>
      <c r="AJ148" s="116"/>
      <c r="AK148" s="116"/>
    </row>
    <row r="149" ht="15.75" customHeight="1">
      <c r="A149" s="113"/>
      <c r="B149" s="3"/>
      <c r="C149" s="3"/>
      <c r="D149" s="3"/>
      <c r="E149" s="3"/>
      <c r="F149" s="5"/>
      <c r="G149" s="5"/>
      <c r="H149" s="5"/>
      <c r="I149" s="3"/>
      <c r="J149" s="3"/>
      <c r="K149" s="3"/>
      <c r="L149" s="3"/>
      <c r="M149" s="117"/>
      <c r="N149" s="3"/>
      <c r="O149" s="3"/>
      <c r="P149" s="3"/>
      <c r="Q149" s="3"/>
      <c r="R149" s="3"/>
      <c r="S149" s="3"/>
      <c r="T149" s="3"/>
      <c r="U149" s="3"/>
      <c r="V149" s="3"/>
      <c r="W149" s="3"/>
      <c r="X149" s="3"/>
      <c r="Y149" s="7"/>
      <c r="Z149" s="8"/>
      <c r="AA149" s="9"/>
      <c r="AB149" s="10"/>
      <c r="AC149" s="11"/>
      <c r="AD149" s="105"/>
      <c r="AE149" s="105"/>
      <c r="AF149" s="105"/>
      <c r="AG149" s="105"/>
      <c r="AH149" s="105"/>
      <c r="AI149" s="105"/>
      <c r="AJ149" s="116"/>
      <c r="AK149" s="116"/>
    </row>
    <row r="150" ht="15.75" customHeight="1">
      <c r="A150" s="113"/>
      <c r="B150" s="3"/>
      <c r="C150" s="3"/>
      <c r="D150" s="3"/>
      <c r="E150" s="3"/>
      <c r="F150" s="5"/>
      <c r="G150" s="5"/>
      <c r="H150" s="5"/>
      <c r="I150" s="3"/>
      <c r="J150" s="3"/>
      <c r="K150" s="3"/>
      <c r="L150" s="3"/>
      <c r="M150" s="117"/>
      <c r="N150" s="3"/>
      <c r="O150" s="3"/>
      <c r="P150" s="3"/>
      <c r="Q150" s="3"/>
      <c r="R150" s="3"/>
      <c r="S150" s="3"/>
      <c r="T150" s="3"/>
      <c r="U150" s="3"/>
      <c r="V150" s="3"/>
      <c r="W150" s="3"/>
      <c r="X150" s="3"/>
      <c r="Y150" s="7"/>
      <c r="Z150" s="8"/>
      <c r="AA150" s="9"/>
      <c r="AB150" s="10"/>
      <c r="AC150" s="11"/>
      <c r="AD150" s="105"/>
      <c r="AE150" s="105"/>
      <c r="AF150" s="105"/>
      <c r="AG150" s="105"/>
      <c r="AH150" s="105"/>
      <c r="AI150" s="105"/>
      <c r="AJ150" s="116"/>
      <c r="AK150" s="116"/>
    </row>
    <row r="151" ht="15.75" customHeight="1">
      <c r="A151" s="113"/>
      <c r="B151" s="3"/>
      <c r="C151" s="3"/>
      <c r="D151" s="3"/>
      <c r="E151" s="3"/>
      <c r="F151" s="5"/>
      <c r="G151" s="5"/>
      <c r="H151" s="5"/>
      <c r="I151" s="3"/>
      <c r="J151" s="3"/>
      <c r="K151" s="3"/>
      <c r="L151" s="3"/>
      <c r="M151" s="117"/>
      <c r="N151" s="3"/>
      <c r="O151" s="3"/>
      <c r="P151" s="3"/>
      <c r="Q151" s="3"/>
      <c r="R151" s="3"/>
      <c r="S151" s="3"/>
      <c r="T151" s="3"/>
      <c r="U151" s="3"/>
      <c r="V151" s="3"/>
      <c r="W151" s="3"/>
      <c r="X151" s="3"/>
      <c r="Y151" s="7"/>
      <c r="Z151" s="8"/>
      <c r="AA151" s="9"/>
      <c r="AB151" s="10"/>
      <c r="AC151" s="11"/>
      <c r="AD151" s="105"/>
      <c r="AE151" s="105"/>
      <c r="AF151" s="105"/>
      <c r="AG151" s="105"/>
      <c r="AH151" s="105"/>
      <c r="AI151" s="105"/>
      <c r="AJ151" s="116"/>
      <c r="AK151" s="116"/>
    </row>
    <row r="152" ht="15.75" customHeight="1">
      <c r="A152" s="113"/>
      <c r="B152" s="3"/>
      <c r="C152" s="3"/>
      <c r="D152" s="3"/>
      <c r="E152" s="3"/>
      <c r="F152" s="5"/>
      <c r="G152" s="5"/>
      <c r="H152" s="5"/>
      <c r="I152" s="3"/>
      <c r="J152" s="3"/>
      <c r="K152" s="3"/>
      <c r="L152" s="3"/>
      <c r="M152" s="117"/>
      <c r="N152" s="3"/>
      <c r="O152" s="3"/>
      <c r="P152" s="3"/>
      <c r="Q152" s="3"/>
      <c r="R152" s="3"/>
      <c r="S152" s="3"/>
      <c r="T152" s="3"/>
      <c r="U152" s="3"/>
      <c r="V152" s="3"/>
      <c r="W152" s="3"/>
      <c r="X152" s="3"/>
      <c r="Y152" s="7"/>
      <c r="Z152" s="8"/>
      <c r="AA152" s="9"/>
      <c r="AB152" s="10"/>
      <c r="AC152" s="11"/>
      <c r="AD152" s="105"/>
      <c r="AE152" s="105"/>
      <c r="AF152" s="105"/>
      <c r="AG152" s="105"/>
      <c r="AH152" s="105"/>
      <c r="AI152" s="105"/>
      <c r="AJ152" s="116"/>
      <c r="AK152" s="116"/>
    </row>
    <row r="153" ht="15.75" customHeight="1">
      <c r="A153" s="113"/>
      <c r="B153" s="3"/>
      <c r="C153" s="3"/>
      <c r="D153" s="3"/>
      <c r="E153" s="3"/>
      <c r="F153" s="5"/>
      <c r="G153" s="5"/>
      <c r="H153" s="5"/>
      <c r="I153" s="3"/>
      <c r="J153" s="3"/>
      <c r="K153" s="3"/>
      <c r="L153" s="3"/>
      <c r="M153" s="117"/>
      <c r="N153" s="3"/>
      <c r="O153" s="3"/>
      <c r="P153" s="3"/>
      <c r="Q153" s="3"/>
      <c r="R153" s="3"/>
      <c r="S153" s="3"/>
      <c r="T153" s="3"/>
      <c r="U153" s="3"/>
      <c r="V153" s="3"/>
      <c r="W153" s="3"/>
      <c r="X153" s="3"/>
      <c r="Y153" s="7"/>
      <c r="Z153" s="8"/>
      <c r="AA153" s="9"/>
      <c r="AB153" s="10"/>
      <c r="AC153" s="11"/>
      <c r="AD153" s="105"/>
      <c r="AE153" s="105"/>
      <c r="AF153" s="105"/>
      <c r="AG153" s="105"/>
      <c r="AH153" s="105"/>
      <c r="AI153" s="105"/>
      <c r="AJ153" s="116"/>
      <c r="AK153" s="116"/>
    </row>
    <row r="154" ht="15.75" customHeight="1">
      <c r="A154" s="113"/>
      <c r="B154" s="3"/>
      <c r="C154" s="3"/>
      <c r="D154" s="3"/>
      <c r="E154" s="3"/>
      <c r="F154" s="5"/>
      <c r="G154" s="5"/>
      <c r="H154" s="5"/>
      <c r="I154" s="3"/>
      <c r="J154" s="3"/>
      <c r="K154" s="3"/>
      <c r="L154" s="3"/>
      <c r="M154" s="117"/>
      <c r="N154" s="3"/>
      <c r="O154" s="3"/>
      <c r="P154" s="3"/>
      <c r="Q154" s="3"/>
      <c r="R154" s="3"/>
      <c r="S154" s="3"/>
      <c r="T154" s="3"/>
      <c r="U154" s="3"/>
      <c r="V154" s="3"/>
      <c r="W154" s="3"/>
      <c r="X154" s="3"/>
      <c r="Y154" s="7"/>
      <c r="Z154" s="8"/>
      <c r="AA154" s="9"/>
      <c r="AB154" s="10"/>
      <c r="AC154" s="11"/>
      <c r="AD154" s="105"/>
      <c r="AE154" s="105"/>
      <c r="AF154" s="105"/>
      <c r="AG154" s="105"/>
      <c r="AH154" s="105"/>
      <c r="AI154" s="105"/>
      <c r="AJ154" s="116"/>
      <c r="AK154" s="116"/>
    </row>
    <row r="155" ht="15.75" customHeight="1">
      <c r="A155" s="113"/>
      <c r="B155" s="3"/>
      <c r="C155" s="3"/>
      <c r="D155" s="3"/>
      <c r="E155" s="3"/>
      <c r="F155" s="5"/>
      <c r="G155" s="5"/>
      <c r="H155" s="5"/>
      <c r="I155" s="3"/>
      <c r="J155" s="3"/>
      <c r="K155" s="3"/>
      <c r="L155" s="3"/>
      <c r="M155" s="117"/>
      <c r="N155" s="3"/>
      <c r="O155" s="3"/>
      <c r="P155" s="3"/>
      <c r="Q155" s="3"/>
      <c r="R155" s="3"/>
      <c r="S155" s="3"/>
      <c r="T155" s="3"/>
      <c r="U155" s="3"/>
      <c r="V155" s="3"/>
      <c r="W155" s="3"/>
      <c r="X155" s="3"/>
      <c r="Y155" s="7"/>
      <c r="Z155" s="8"/>
      <c r="AA155" s="9"/>
      <c r="AB155" s="10"/>
      <c r="AC155" s="11"/>
      <c r="AD155" s="105"/>
      <c r="AE155" s="105"/>
      <c r="AF155" s="105"/>
      <c r="AG155" s="105"/>
      <c r="AH155" s="105"/>
      <c r="AI155" s="105"/>
      <c r="AJ155" s="116"/>
      <c r="AK155" s="116"/>
    </row>
    <row r="156" ht="15.75" customHeight="1">
      <c r="A156" s="113"/>
      <c r="B156" s="3"/>
      <c r="C156" s="3"/>
      <c r="D156" s="3"/>
      <c r="E156" s="3"/>
      <c r="F156" s="5"/>
      <c r="G156" s="5"/>
      <c r="H156" s="5"/>
      <c r="I156" s="3"/>
      <c r="J156" s="3"/>
      <c r="K156" s="3"/>
      <c r="L156" s="3"/>
      <c r="M156" s="117"/>
      <c r="N156" s="3"/>
      <c r="O156" s="3"/>
      <c r="P156" s="3"/>
      <c r="Q156" s="3"/>
      <c r="R156" s="3"/>
      <c r="S156" s="3"/>
      <c r="T156" s="3"/>
      <c r="U156" s="3"/>
      <c r="V156" s="3"/>
      <c r="W156" s="3"/>
      <c r="X156" s="3"/>
      <c r="Y156" s="7"/>
      <c r="Z156" s="8"/>
      <c r="AA156" s="9"/>
      <c r="AB156" s="10"/>
      <c r="AC156" s="11"/>
      <c r="AD156" s="105"/>
      <c r="AE156" s="105"/>
      <c r="AF156" s="105"/>
      <c r="AG156" s="105"/>
      <c r="AH156" s="105"/>
      <c r="AI156" s="105"/>
      <c r="AJ156" s="116"/>
      <c r="AK156" s="116"/>
    </row>
    <row r="157" ht="15.75" customHeight="1">
      <c r="A157" s="113"/>
      <c r="B157" s="3"/>
      <c r="C157" s="3"/>
      <c r="D157" s="3"/>
      <c r="E157" s="3"/>
      <c r="F157" s="5"/>
      <c r="G157" s="5"/>
      <c r="H157" s="5"/>
      <c r="I157" s="3"/>
      <c r="J157" s="3"/>
      <c r="K157" s="3"/>
      <c r="L157" s="3"/>
      <c r="M157" s="117"/>
      <c r="N157" s="3"/>
      <c r="O157" s="3"/>
      <c r="P157" s="3"/>
      <c r="Q157" s="3"/>
      <c r="R157" s="3"/>
      <c r="S157" s="3"/>
      <c r="T157" s="3"/>
      <c r="U157" s="3"/>
      <c r="V157" s="3"/>
      <c r="W157" s="3"/>
      <c r="X157" s="3"/>
      <c r="Y157" s="7"/>
      <c r="Z157" s="8"/>
      <c r="AA157" s="9"/>
      <c r="AB157" s="10"/>
      <c r="AC157" s="11"/>
      <c r="AD157" s="105"/>
      <c r="AE157" s="105"/>
      <c r="AF157" s="105"/>
      <c r="AG157" s="105"/>
      <c r="AH157" s="105"/>
      <c r="AI157" s="105"/>
      <c r="AJ157" s="116"/>
      <c r="AK157" s="116"/>
    </row>
    <row r="158" ht="15.75" customHeight="1">
      <c r="A158" s="113"/>
      <c r="B158" s="3"/>
      <c r="C158" s="3"/>
      <c r="D158" s="3"/>
      <c r="E158" s="3"/>
      <c r="F158" s="5"/>
      <c r="G158" s="5"/>
      <c r="H158" s="5"/>
      <c r="I158" s="3"/>
      <c r="J158" s="3"/>
      <c r="K158" s="3"/>
      <c r="L158" s="3"/>
      <c r="M158" s="117"/>
      <c r="N158" s="3"/>
      <c r="O158" s="3"/>
      <c r="P158" s="3"/>
      <c r="Q158" s="3"/>
      <c r="R158" s="3"/>
      <c r="S158" s="3"/>
      <c r="T158" s="3"/>
      <c r="U158" s="3"/>
      <c r="V158" s="3"/>
      <c r="W158" s="3"/>
      <c r="X158" s="3"/>
      <c r="Y158" s="7"/>
      <c r="Z158" s="8"/>
      <c r="AA158" s="9"/>
      <c r="AB158" s="10"/>
      <c r="AC158" s="11"/>
      <c r="AD158" s="105"/>
      <c r="AE158" s="105"/>
      <c r="AF158" s="105"/>
      <c r="AG158" s="105"/>
      <c r="AH158" s="105"/>
      <c r="AI158" s="105"/>
      <c r="AJ158" s="101"/>
      <c r="AK158" s="101"/>
    </row>
    <row r="159" ht="15.75" customHeight="1">
      <c r="A159" s="113"/>
      <c r="B159" s="3"/>
      <c r="C159" s="3"/>
      <c r="D159" s="3"/>
      <c r="E159" s="3"/>
      <c r="F159" s="5"/>
      <c r="G159" s="5"/>
      <c r="H159" s="5"/>
      <c r="I159" s="3"/>
      <c r="J159" s="3"/>
      <c r="K159" s="3"/>
      <c r="L159" s="3"/>
      <c r="M159" s="117"/>
      <c r="N159" s="3"/>
      <c r="O159" s="3"/>
      <c r="P159" s="3"/>
      <c r="Q159" s="3"/>
      <c r="R159" s="3"/>
      <c r="S159" s="3"/>
      <c r="T159" s="3"/>
      <c r="U159" s="3"/>
      <c r="V159" s="3"/>
      <c r="W159" s="3"/>
      <c r="X159" s="3"/>
      <c r="Y159" s="7"/>
      <c r="Z159" s="8"/>
      <c r="AA159" s="9"/>
      <c r="AB159" s="10"/>
      <c r="AC159" s="11"/>
      <c r="AD159" s="105"/>
      <c r="AE159" s="105"/>
      <c r="AF159" s="105"/>
      <c r="AG159" s="105"/>
      <c r="AH159" s="105"/>
      <c r="AI159" s="105"/>
      <c r="AJ159" s="101"/>
      <c r="AK159" s="101"/>
    </row>
    <row r="160" ht="15.75" customHeight="1">
      <c r="A160" s="113"/>
      <c r="B160" s="3"/>
      <c r="C160" s="3"/>
      <c r="D160" s="3"/>
      <c r="E160" s="3"/>
      <c r="F160" s="5"/>
      <c r="G160" s="5"/>
      <c r="H160" s="5"/>
      <c r="I160" s="3"/>
      <c r="J160" s="3"/>
      <c r="K160" s="3"/>
      <c r="L160" s="3"/>
      <c r="M160" s="117"/>
      <c r="N160" s="3"/>
      <c r="O160" s="3"/>
      <c r="P160" s="3"/>
      <c r="Q160" s="3"/>
      <c r="R160" s="3"/>
      <c r="S160" s="3"/>
      <c r="T160" s="3"/>
      <c r="U160" s="3"/>
      <c r="V160" s="3"/>
      <c r="W160" s="3"/>
      <c r="X160" s="3"/>
      <c r="Y160" s="7"/>
      <c r="Z160" s="8"/>
      <c r="AA160" s="9"/>
      <c r="AB160" s="10"/>
      <c r="AC160" s="11"/>
      <c r="AD160" s="105"/>
      <c r="AE160" s="105"/>
      <c r="AF160" s="105"/>
      <c r="AG160" s="105"/>
      <c r="AH160" s="105"/>
      <c r="AI160" s="105"/>
      <c r="AJ160" s="101"/>
      <c r="AK160" s="101"/>
    </row>
    <row r="161" ht="15.75" customHeight="1">
      <c r="A161" s="113"/>
      <c r="B161" s="3"/>
      <c r="C161" s="3"/>
      <c r="D161" s="3"/>
      <c r="E161" s="3"/>
      <c r="F161" s="5"/>
      <c r="G161" s="5"/>
      <c r="H161" s="5"/>
      <c r="I161" s="3"/>
      <c r="J161" s="3"/>
      <c r="K161" s="3"/>
      <c r="L161" s="3"/>
      <c r="M161" s="117"/>
      <c r="N161" s="3"/>
      <c r="O161" s="3"/>
      <c r="P161" s="3"/>
      <c r="Q161" s="3"/>
      <c r="R161" s="3"/>
      <c r="S161" s="3"/>
      <c r="T161" s="3"/>
      <c r="U161" s="3"/>
      <c r="V161" s="3"/>
      <c r="W161" s="3"/>
      <c r="X161" s="3"/>
      <c r="Y161" s="7"/>
      <c r="Z161" s="8"/>
      <c r="AA161" s="9"/>
      <c r="AB161" s="10"/>
      <c r="AC161" s="11"/>
      <c r="AD161" s="105"/>
      <c r="AE161" s="105"/>
      <c r="AF161" s="105"/>
      <c r="AG161" s="105"/>
      <c r="AH161" s="105"/>
      <c r="AI161" s="105"/>
      <c r="AJ161" s="101"/>
      <c r="AK161" s="101"/>
    </row>
    <row r="162" ht="15.75" customHeight="1">
      <c r="A162" s="113"/>
      <c r="B162" s="3"/>
      <c r="C162" s="3"/>
      <c r="D162" s="3"/>
      <c r="E162" s="3"/>
      <c r="F162" s="5"/>
      <c r="G162" s="5"/>
      <c r="H162" s="5"/>
      <c r="I162" s="3"/>
      <c r="J162" s="3"/>
      <c r="K162" s="3"/>
      <c r="L162" s="3"/>
      <c r="M162" s="117"/>
      <c r="N162" s="3"/>
      <c r="O162" s="3"/>
      <c r="P162" s="3"/>
      <c r="Q162" s="3"/>
      <c r="R162" s="3"/>
      <c r="S162" s="3"/>
      <c r="T162" s="3"/>
      <c r="U162" s="3"/>
      <c r="V162" s="3"/>
      <c r="W162" s="3"/>
      <c r="X162" s="3"/>
      <c r="Y162" s="7"/>
      <c r="Z162" s="8"/>
      <c r="AA162" s="9"/>
      <c r="AB162" s="10"/>
      <c r="AC162" s="11"/>
      <c r="AD162" s="105"/>
      <c r="AE162" s="105"/>
      <c r="AF162" s="105"/>
      <c r="AG162" s="105"/>
      <c r="AH162" s="105"/>
      <c r="AI162" s="105"/>
      <c r="AJ162" s="101"/>
      <c r="AK162" s="101"/>
    </row>
    <row r="163" ht="15.75" customHeight="1">
      <c r="A163" s="113"/>
      <c r="B163" s="3"/>
      <c r="C163" s="3"/>
      <c r="D163" s="3"/>
      <c r="E163" s="3"/>
      <c r="F163" s="5"/>
      <c r="G163" s="5"/>
      <c r="H163" s="5"/>
      <c r="I163" s="3"/>
      <c r="J163" s="3"/>
      <c r="K163" s="3"/>
      <c r="L163" s="3"/>
      <c r="M163" s="117"/>
      <c r="N163" s="3"/>
      <c r="O163" s="3"/>
      <c r="P163" s="3"/>
      <c r="Q163" s="3"/>
      <c r="R163" s="3"/>
      <c r="S163" s="3"/>
      <c r="T163" s="3"/>
      <c r="U163" s="3"/>
      <c r="V163" s="3"/>
      <c r="W163" s="3"/>
      <c r="X163" s="3"/>
      <c r="Y163" s="7"/>
      <c r="Z163" s="8"/>
      <c r="AA163" s="9"/>
      <c r="AB163" s="10"/>
      <c r="AC163" s="11"/>
      <c r="AD163" s="105"/>
      <c r="AE163" s="105"/>
      <c r="AF163" s="105"/>
      <c r="AG163" s="105"/>
      <c r="AH163" s="105"/>
      <c r="AI163" s="105"/>
      <c r="AJ163" s="101"/>
      <c r="AK163" s="101"/>
    </row>
    <row r="164" ht="15.75" customHeight="1">
      <c r="A164" s="113"/>
      <c r="B164" s="3"/>
      <c r="C164" s="3"/>
      <c r="D164" s="3"/>
      <c r="E164" s="3"/>
      <c r="F164" s="5"/>
      <c r="G164" s="5"/>
      <c r="H164" s="5"/>
      <c r="I164" s="3"/>
      <c r="J164" s="3"/>
      <c r="K164" s="3"/>
      <c r="L164" s="3"/>
      <c r="M164" s="117"/>
      <c r="N164" s="3"/>
      <c r="O164" s="3"/>
      <c r="P164" s="3"/>
      <c r="Q164" s="3"/>
      <c r="R164" s="3"/>
      <c r="S164" s="3"/>
      <c r="T164" s="3"/>
      <c r="U164" s="3"/>
      <c r="V164" s="3"/>
      <c r="W164" s="3"/>
      <c r="X164" s="3"/>
      <c r="Y164" s="7"/>
      <c r="Z164" s="8"/>
      <c r="AA164" s="9"/>
      <c r="AB164" s="10"/>
      <c r="AC164" s="11"/>
      <c r="AD164" s="105"/>
      <c r="AE164" s="105"/>
      <c r="AF164" s="105"/>
      <c r="AG164" s="105"/>
      <c r="AH164" s="105"/>
      <c r="AI164" s="105"/>
      <c r="AJ164" s="101"/>
      <c r="AK164" s="101"/>
    </row>
    <row r="165" ht="15.75" customHeight="1">
      <c r="A165" s="113"/>
      <c r="B165" s="3"/>
      <c r="C165" s="3"/>
      <c r="D165" s="3"/>
      <c r="E165" s="3"/>
      <c r="F165" s="5"/>
      <c r="G165" s="5"/>
      <c r="H165" s="5"/>
      <c r="I165" s="3"/>
      <c r="J165" s="3"/>
      <c r="K165" s="3"/>
      <c r="L165" s="3"/>
      <c r="M165" s="117"/>
      <c r="N165" s="3"/>
      <c r="O165" s="3"/>
      <c r="P165" s="3"/>
      <c r="Q165" s="3"/>
      <c r="R165" s="3"/>
      <c r="S165" s="3"/>
      <c r="T165" s="3"/>
      <c r="U165" s="3"/>
      <c r="V165" s="3"/>
      <c r="W165" s="3"/>
      <c r="X165" s="3"/>
      <c r="Y165" s="7"/>
      <c r="Z165" s="8"/>
      <c r="AA165" s="9"/>
      <c r="AB165" s="10"/>
      <c r="AC165" s="11"/>
      <c r="AD165" s="105"/>
      <c r="AE165" s="105"/>
      <c r="AF165" s="105"/>
      <c r="AG165" s="105"/>
      <c r="AH165" s="105"/>
      <c r="AI165" s="105"/>
      <c r="AJ165" s="101"/>
      <c r="AK165" s="101"/>
    </row>
    <row r="166" ht="15.75" customHeight="1">
      <c r="A166" s="113"/>
      <c r="B166" s="3"/>
      <c r="C166" s="3"/>
      <c r="D166" s="3"/>
      <c r="E166" s="3"/>
      <c r="F166" s="5"/>
      <c r="G166" s="5"/>
      <c r="H166" s="5"/>
      <c r="I166" s="3"/>
      <c r="J166" s="3"/>
      <c r="K166" s="3"/>
      <c r="L166" s="3"/>
      <c r="M166" s="117"/>
      <c r="N166" s="3"/>
      <c r="O166" s="3"/>
      <c r="P166" s="3"/>
      <c r="Q166" s="3"/>
      <c r="R166" s="3"/>
      <c r="S166" s="3"/>
      <c r="T166" s="3"/>
      <c r="U166" s="3"/>
      <c r="V166" s="3"/>
      <c r="W166" s="3"/>
      <c r="X166" s="3"/>
      <c r="Y166" s="7"/>
      <c r="Z166" s="8"/>
      <c r="AA166" s="9"/>
      <c r="AB166" s="10"/>
      <c r="AC166" s="11"/>
      <c r="AD166" s="105"/>
      <c r="AE166" s="105"/>
      <c r="AF166" s="105"/>
      <c r="AG166" s="105"/>
      <c r="AH166" s="105"/>
      <c r="AI166" s="105"/>
      <c r="AJ166" s="101"/>
      <c r="AK166" s="101"/>
    </row>
    <row r="167" ht="15.75" customHeight="1">
      <c r="A167" s="113"/>
      <c r="B167" s="3"/>
      <c r="C167" s="3"/>
      <c r="D167" s="3"/>
      <c r="E167" s="3"/>
      <c r="F167" s="5"/>
      <c r="G167" s="5"/>
      <c r="H167" s="5"/>
      <c r="I167" s="3"/>
      <c r="J167" s="3"/>
      <c r="K167" s="3"/>
      <c r="L167" s="3"/>
      <c r="M167" s="117"/>
      <c r="N167" s="3"/>
      <c r="O167" s="3"/>
      <c r="P167" s="3"/>
      <c r="Q167" s="3"/>
      <c r="R167" s="3"/>
      <c r="S167" s="3"/>
      <c r="T167" s="3"/>
      <c r="U167" s="3"/>
      <c r="V167" s="3"/>
      <c r="W167" s="3"/>
      <c r="X167" s="3"/>
      <c r="Y167" s="7"/>
      <c r="Z167" s="8"/>
      <c r="AA167" s="9"/>
      <c r="AB167" s="10"/>
      <c r="AC167" s="11"/>
      <c r="AD167" s="105"/>
      <c r="AE167" s="105"/>
      <c r="AF167" s="105"/>
      <c r="AG167" s="105"/>
      <c r="AH167" s="105"/>
      <c r="AI167" s="105"/>
      <c r="AJ167" s="101"/>
      <c r="AK167" s="101"/>
    </row>
    <row r="168" ht="15.75" customHeight="1">
      <c r="A168" s="113"/>
      <c r="B168" s="3"/>
      <c r="C168" s="3"/>
      <c r="D168" s="3"/>
      <c r="E168" s="3"/>
      <c r="F168" s="5"/>
      <c r="G168" s="5"/>
      <c r="H168" s="5"/>
      <c r="I168" s="3"/>
      <c r="J168" s="3"/>
      <c r="K168" s="3"/>
      <c r="L168" s="3"/>
      <c r="M168" s="117"/>
      <c r="N168" s="3"/>
      <c r="O168" s="3"/>
      <c r="P168" s="3"/>
      <c r="Q168" s="3"/>
      <c r="R168" s="3"/>
      <c r="S168" s="3"/>
      <c r="T168" s="3"/>
      <c r="U168" s="3"/>
      <c r="V168" s="3"/>
      <c r="W168" s="3"/>
      <c r="X168" s="3"/>
      <c r="Y168" s="7"/>
      <c r="Z168" s="8"/>
      <c r="AA168" s="9"/>
      <c r="AB168" s="10"/>
      <c r="AC168" s="11"/>
      <c r="AD168" s="105"/>
      <c r="AE168" s="105"/>
      <c r="AF168" s="105"/>
      <c r="AG168" s="105"/>
      <c r="AH168" s="105"/>
      <c r="AI168" s="105"/>
      <c r="AJ168" s="101"/>
      <c r="AK168" s="101"/>
    </row>
    <row r="169" ht="15.75" customHeight="1">
      <c r="A169" s="113"/>
      <c r="B169" s="3"/>
      <c r="C169" s="3"/>
      <c r="D169" s="3"/>
      <c r="E169" s="3"/>
      <c r="F169" s="5"/>
      <c r="G169" s="5"/>
      <c r="H169" s="5"/>
      <c r="I169" s="3"/>
      <c r="J169" s="3"/>
      <c r="K169" s="3"/>
      <c r="L169" s="3"/>
      <c r="M169" s="117"/>
      <c r="N169" s="3"/>
      <c r="O169" s="3"/>
      <c r="P169" s="3"/>
      <c r="Q169" s="3"/>
      <c r="R169" s="3"/>
      <c r="S169" s="3"/>
      <c r="T169" s="3"/>
      <c r="U169" s="3"/>
      <c r="V169" s="3"/>
      <c r="W169" s="3"/>
      <c r="X169" s="3"/>
      <c r="Y169" s="7"/>
      <c r="Z169" s="8"/>
      <c r="AA169" s="9"/>
      <c r="AB169" s="10"/>
      <c r="AC169" s="11"/>
      <c r="AD169" s="105"/>
      <c r="AE169" s="105"/>
      <c r="AF169" s="105"/>
      <c r="AG169" s="105"/>
      <c r="AH169" s="105"/>
      <c r="AI169" s="105"/>
      <c r="AJ169" s="101"/>
      <c r="AK169" s="101"/>
    </row>
    <row r="170" ht="15.75" customHeight="1">
      <c r="A170" s="113"/>
      <c r="B170" s="3"/>
      <c r="C170" s="3"/>
      <c r="D170" s="3"/>
      <c r="E170" s="3"/>
      <c r="F170" s="5"/>
      <c r="G170" s="5"/>
      <c r="H170" s="5"/>
      <c r="I170" s="3"/>
      <c r="J170" s="3"/>
      <c r="K170" s="3"/>
      <c r="L170" s="3"/>
      <c r="M170" s="117"/>
      <c r="N170" s="3"/>
      <c r="O170" s="3"/>
      <c r="P170" s="3"/>
      <c r="Q170" s="3"/>
      <c r="R170" s="3"/>
      <c r="S170" s="3"/>
      <c r="T170" s="3"/>
      <c r="U170" s="3"/>
      <c r="V170" s="3"/>
      <c r="W170" s="3"/>
      <c r="X170" s="3"/>
      <c r="Y170" s="7"/>
      <c r="Z170" s="8"/>
      <c r="AA170" s="9"/>
      <c r="AB170" s="10"/>
      <c r="AC170" s="11"/>
      <c r="AD170" s="105"/>
      <c r="AE170" s="105"/>
      <c r="AF170" s="105"/>
      <c r="AG170" s="105"/>
      <c r="AH170" s="105"/>
      <c r="AI170" s="105"/>
      <c r="AJ170" s="101"/>
      <c r="AK170" s="101"/>
    </row>
    <row r="171" ht="15.75" customHeight="1">
      <c r="A171" s="113"/>
      <c r="B171" s="3"/>
      <c r="C171" s="3"/>
      <c r="D171" s="3"/>
      <c r="E171" s="3"/>
      <c r="F171" s="5"/>
      <c r="G171" s="5"/>
      <c r="H171" s="5"/>
      <c r="I171" s="3"/>
      <c r="J171" s="3"/>
      <c r="K171" s="3"/>
      <c r="L171" s="3"/>
      <c r="M171" s="117"/>
      <c r="N171" s="3"/>
      <c r="O171" s="3"/>
      <c r="P171" s="3"/>
      <c r="Q171" s="3"/>
      <c r="R171" s="3"/>
      <c r="S171" s="3"/>
      <c r="T171" s="3"/>
      <c r="U171" s="3"/>
      <c r="V171" s="3"/>
      <c r="W171" s="3"/>
      <c r="X171" s="3"/>
      <c r="Y171" s="7"/>
      <c r="Z171" s="8"/>
      <c r="AA171" s="9"/>
      <c r="AB171" s="10"/>
      <c r="AC171" s="11"/>
      <c r="AD171" s="105"/>
      <c r="AE171" s="105"/>
      <c r="AF171" s="105"/>
      <c r="AG171" s="105"/>
      <c r="AH171" s="105"/>
      <c r="AI171" s="105"/>
      <c r="AJ171" s="101"/>
      <c r="AK171" s="101"/>
    </row>
    <row r="172" ht="15.75" customHeight="1">
      <c r="A172" s="113"/>
      <c r="B172" s="3"/>
      <c r="C172" s="3"/>
      <c r="D172" s="3"/>
      <c r="E172" s="3"/>
      <c r="F172" s="5"/>
      <c r="G172" s="5"/>
      <c r="H172" s="5"/>
      <c r="I172" s="3"/>
      <c r="J172" s="3"/>
      <c r="K172" s="3"/>
      <c r="L172" s="3"/>
      <c r="M172" s="117"/>
      <c r="N172" s="3"/>
      <c r="O172" s="3"/>
      <c r="P172" s="3"/>
      <c r="Q172" s="3"/>
      <c r="R172" s="3"/>
      <c r="S172" s="3"/>
      <c r="T172" s="3"/>
      <c r="U172" s="3"/>
      <c r="V172" s="3"/>
      <c r="W172" s="3"/>
      <c r="X172" s="3"/>
      <c r="Y172" s="7"/>
      <c r="Z172" s="8"/>
      <c r="AA172" s="9"/>
      <c r="AB172" s="10"/>
      <c r="AC172" s="11"/>
      <c r="AD172" s="105"/>
      <c r="AE172" s="105"/>
      <c r="AF172" s="105"/>
      <c r="AG172" s="105"/>
      <c r="AH172" s="105"/>
      <c r="AI172" s="105"/>
      <c r="AJ172" s="101"/>
      <c r="AK172" s="101"/>
    </row>
    <row r="173" ht="15.75" customHeight="1">
      <c r="A173" s="113"/>
      <c r="B173" s="3"/>
      <c r="C173" s="3"/>
      <c r="D173" s="3"/>
      <c r="E173" s="3"/>
      <c r="F173" s="5"/>
      <c r="G173" s="5"/>
      <c r="H173" s="5"/>
      <c r="I173" s="3"/>
      <c r="J173" s="3"/>
      <c r="K173" s="3"/>
      <c r="L173" s="3"/>
      <c r="M173" s="117"/>
      <c r="N173" s="3"/>
      <c r="O173" s="3"/>
      <c r="P173" s="3"/>
      <c r="Q173" s="3"/>
      <c r="R173" s="3"/>
      <c r="S173" s="3"/>
      <c r="T173" s="3"/>
      <c r="U173" s="3"/>
      <c r="V173" s="3"/>
      <c r="W173" s="3"/>
      <c r="X173" s="3"/>
      <c r="Y173" s="7"/>
      <c r="Z173" s="8"/>
      <c r="AA173" s="9"/>
      <c r="AB173" s="10"/>
      <c r="AC173" s="11"/>
      <c r="AD173" s="105"/>
      <c r="AE173" s="105"/>
      <c r="AF173" s="105"/>
      <c r="AG173" s="105"/>
      <c r="AH173" s="105"/>
      <c r="AI173" s="105"/>
      <c r="AJ173" s="101"/>
      <c r="AK173" s="101"/>
    </row>
    <row r="174" ht="15.75" customHeight="1">
      <c r="A174" s="113"/>
      <c r="B174" s="3"/>
      <c r="C174" s="3"/>
      <c r="D174" s="3"/>
      <c r="E174" s="3"/>
      <c r="F174" s="5"/>
      <c r="G174" s="5"/>
      <c r="H174" s="5"/>
      <c r="I174" s="3"/>
      <c r="J174" s="3"/>
      <c r="K174" s="3"/>
      <c r="L174" s="3"/>
      <c r="M174" s="117"/>
      <c r="N174" s="3"/>
      <c r="O174" s="3"/>
      <c r="P174" s="3"/>
      <c r="Q174" s="3"/>
      <c r="R174" s="3"/>
      <c r="S174" s="3"/>
      <c r="T174" s="3"/>
      <c r="U174" s="3"/>
      <c r="V174" s="3"/>
      <c r="W174" s="3"/>
      <c r="X174" s="3"/>
      <c r="Y174" s="7"/>
      <c r="Z174" s="8"/>
      <c r="AA174" s="9"/>
      <c r="AB174" s="10"/>
      <c r="AC174" s="11"/>
      <c r="AD174" s="105"/>
      <c r="AE174" s="105"/>
      <c r="AF174" s="105"/>
      <c r="AG174" s="105"/>
      <c r="AH174" s="105"/>
      <c r="AI174" s="105"/>
      <c r="AJ174" s="101"/>
      <c r="AK174" s="101"/>
    </row>
    <row r="175" ht="15.75" customHeight="1">
      <c r="A175" s="113"/>
      <c r="B175" s="3"/>
      <c r="C175" s="3"/>
      <c r="D175" s="3"/>
      <c r="E175" s="3"/>
      <c r="F175" s="5"/>
      <c r="G175" s="5"/>
      <c r="H175" s="5"/>
      <c r="I175" s="3"/>
      <c r="J175" s="3"/>
      <c r="K175" s="3"/>
      <c r="L175" s="3"/>
      <c r="M175" s="117"/>
      <c r="N175" s="3"/>
      <c r="O175" s="3"/>
      <c r="P175" s="3"/>
      <c r="Q175" s="3"/>
      <c r="R175" s="3"/>
      <c r="S175" s="3"/>
      <c r="T175" s="3"/>
      <c r="U175" s="3"/>
      <c r="V175" s="3"/>
      <c r="W175" s="3"/>
      <c r="X175" s="3"/>
      <c r="Y175" s="7"/>
      <c r="Z175" s="8"/>
      <c r="AA175" s="9"/>
      <c r="AB175" s="10"/>
      <c r="AC175" s="11"/>
      <c r="AD175" s="105"/>
      <c r="AE175" s="105"/>
      <c r="AF175" s="105"/>
      <c r="AG175" s="105"/>
      <c r="AH175" s="105"/>
      <c r="AI175" s="105"/>
      <c r="AJ175" s="101"/>
      <c r="AK175" s="101"/>
    </row>
    <row r="176" ht="15.75" customHeight="1">
      <c r="A176" s="113"/>
      <c r="B176" s="3"/>
      <c r="C176" s="3"/>
      <c r="D176" s="3"/>
      <c r="E176" s="3"/>
      <c r="F176" s="5"/>
      <c r="G176" s="5"/>
      <c r="H176" s="5"/>
      <c r="I176" s="3"/>
      <c r="J176" s="3"/>
      <c r="K176" s="3"/>
      <c r="L176" s="3"/>
      <c r="M176" s="117"/>
      <c r="N176" s="3"/>
      <c r="O176" s="3"/>
      <c r="P176" s="3"/>
      <c r="Q176" s="3"/>
      <c r="R176" s="3"/>
      <c r="S176" s="3"/>
      <c r="T176" s="3"/>
      <c r="U176" s="3"/>
      <c r="V176" s="3"/>
      <c r="W176" s="3"/>
      <c r="X176" s="3"/>
      <c r="Y176" s="7"/>
      <c r="Z176" s="8"/>
      <c r="AA176" s="9"/>
      <c r="AB176" s="10"/>
      <c r="AC176" s="11"/>
      <c r="AD176" s="105"/>
      <c r="AE176" s="105"/>
      <c r="AF176" s="105"/>
      <c r="AG176" s="105"/>
      <c r="AH176" s="105"/>
      <c r="AI176" s="105"/>
      <c r="AJ176" s="101"/>
      <c r="AK176" s="101"/>
    </row>
    <row r="177" ht="15.75" customHeight="1">
      <c r="A177" s="113"/>
      <c r="B177" s="3"/>
      <c r="C177" s="3"/>
      <c r="D177" s="3"/>
      <c r="E177" s="3"/>
      <c r="F177" s="5"/>
      <c r="G177" s="5"/>
      <c r="H177" s="5"/>
      <c r="I177" s="3"/>
      <c r="J177" s="3"/>
      <c r="K177" s="3"/>
      <c r="L177" s="3"/>
      <c r="M177" s="117"/>
      <c r="N177" s="3"/>
      <c r="O177" s="3"/>
      <c r="P177" s="3"/>
      <c r="Q177" s="3"/>
      <c r="R177" s="3"/>
      <c r="S177" s="3"/>
      <c r="T177" s="3"/>
      <c r="U177" s="3"/>
      <c r="V177" s="3"/>
      <c r="W177" s="3"/>
      <c r="X177" s="3"/>
      <c r="Y177" s="7"/>
      <c r="Z177" s="8"/>
      <c r="AA177" s="9"/>
      <c r="AB177" s="10"/>
      <c r="AC177" s="11"/>
      <c r="AD177" s="105"/>
      <c r="AE177" s="105"/>
      <c r="AF177" s="105"/>
      <c r="AG177" s="105"/>
      <c r="AH177" s="105"/>
      <c r="AI177" s="105"/>
      <c r="AJ177" s="101"/>
      <c r="AK177" s="101"/>
    </row>
    <row r="178" ht="15.75" customHeight="1">
      <c r="A178" s="113"/>
      <c r="B178" s="3"/>
      <c r="C178" s="3"/>
      <c r="D178" s="3"/>
      <c r="E178" s="3"/>
      <c r="F178" s="5"/>
      <c r="G178" s="5"/>
      <c r="H178" s="5"/>
      <c r="I178" s="3"/>
      <c r="J178" s="3"/>
      <c r="K178" s="3"/>
      <c r="L178" s="3"/>
      <c r="M178" s="117"/>
      <c r="N178" s="3"/>
      <c r="O178" s="3"/>
      <c r="P178" s="3"/>
      <c r="Q178" s="3"/>
      <c r="R178" s="3"/>
      <c r="S178" s="3"/>
      <c r="T178" s="3"/>
      <c r="U178" s="3"/>
      <c r="V178" s="3"/>
      <c r="W178" s="3"/>
      <c r="X178" s="3"/>
      <c r="Y178" s="7"/>
      <c r="Z178" s="8"/>
      <c r="AA178" s="9"/>
      <c r="AB178" s="10"/>
      <c r="AC178" s="11"/>
      <c r="AD178" s="105"/>
      <c r="AE178" s="105"/>
      <c r="AF178" s="105"/>
      <c r="AG178" s="105"/>
      <c r="AH178" s="105"/>
      <c r="AI178" s="105"/>
      <c r="AJ178" s="101"/>
      <c r="AK178" s="101"/>
    </row>
    <row r="179" ht="15.75" customHeight="1">
      <c r="A179" s="113"/>
      <c r="B179" s="3"/>
      <c r="C179" s="3"/>
      <c r="D179" s="3"/>
      <c r="E179" s="3"/>
      <c r="F179" s="5"/>
      <c r="G179" s="5"/>
      <c r="H179" s="5"/>
      <c r="I179" s="3"/>
      <c r="J179" s="3"/>
      <c r="K179" s="3"/>
      <c r="L179" s="3"/>
      <c r="M179" s="117"/>
      <c r="N179" s="3"/>
      <c r="O179" s="3"/>
      <c r="P179" s="3"/>
      <c r="Q179" s="3"/>
      <c r="R179" s="3"/>
      <c r="S179" s="3"/>
      <c r="T179" s="3"/>
      <c r="U179" s="3"/>
      <c r="V179" s="3"/>
      <c r="W179" s="3"/>
      <c r="X179" s="3"/>
      <c r="Y179" s="7"/>
      <c r="Z179" s="8"/>
      <c r="AA179" s="9"/>
      <c r="AB179" s="10"/>
      <c r="AC179" s="11"/>
      <c r="AD179" s="105"/>
      <c r="AE179" s="105"/>
      <c r="AF179" s="105"/>
      <c r="AG179" s="105"/>
      <c r="AH179" s="105"/>
      <c r="AI179" s="105"/>
      <c r="AJ179" s="101"/>
      <c r="AK179" s="101"/>
    </row>
    <row r="180" ht="15.75" customHeight="1">
      <c r="A180" s="113"/>
      <c r="B180" s="3"/>
      <c r="C180" s="3"/>
      <c r="D180" s="3"/>
      <c r="E180" s="3"/>
      <c r="F180" s="5"/>
      <c r="G180" s="5"/>
      <c r="H180" s="5"/>
      <c r="I180" s="3"/>
      <c r="J180" s="3"/>
      <c r="K180" s="3"/>
      <c r="L180" s="3"/>
      <c r="M180" s="117"/>
      <c r="N180" s="3"/>
      <c r="O180" s="3"/>
      <c r="P180" s="3"/>
      <c r="Q180" s="3"/>
      <c r="R180" s="3"/>
      <c r="S180" s="3"/>
      <c r="T180" s="3"/>
      <c r="U180" s="3"/>
      <c r="V180" s="3"/>
      <c r="W180" s="3"/>
      <c r="X180" s="3"/>
      <c r="Y180" s="7"/>
      <c r="Z180" s="8"/>
      <c r="AA180" s="9"/>
      <c r="AB180" s="10"/>
      <c r="AC180" s="11"/>
      <c r="AD180" s="105"/>
      <c r="AE180" s="105"/>
      <c r="AF180" s="105"/>
      <c r="AG180" s="105"/>
      <c r="AH180" s="105"/>
      <c r="AI180" s="105"/>
      <c r="AJ180" s="101"/>
      <c r="AK180" s="101"/>
    </row>
    <row r="181" ht="15.75" customHeight="1">
      <c r="A181" s="113"/>
      <c r="B181" s="3"/>
      <c r="C181" s="3"/>
      <c r="D181" s="3"/>
      <c r="E181" s="3"/>
      <c r="F181" s="5"/>
      <c r="G181" s="5"/>
      <c r="H181" s="5"/>
      <c r="I181" s="3"/>
      <c r="J181" s="3"/>
      <c r="K181" s="3"/>
      <c r="L181" s="3"/>
      <c r="M181" s="117"/>
      <c r="N181" s="3"/>
      <c r="O181" s="3"/>
      <c r="P181" s="3"/>
      <c r="Q181" s="3"/>
      <c r="R181" s="3"/>
      <c r="S181" s="3"/>
      <c r="T181" s="3"/>
      <c r="U181" s="3"/>
      <c r="V181" s="3"/>
      <c r="W181" s="3"/>
      <c r="X181" s="3"/>
      <c r="Y181" s="7"/>
      <c r="Z181" s="8"/>
      <c r="AA181" s="9"/>
      <c r="AB181" s="10"/>
      <c r="AC181" s="11"/>
      <c r="AD181" s="105"/>
      <c r="AE181" s="105"/>
      <c r="AF181" s="105"/>
      <c r="AG181" s="105"/>
      <c r="AH181" s="105"/>
      <c r="AI181" s="105"/>
      <c r="AJ181" s="101"/>
      <c r="AK181" s="101"/>
    </row>
    <row r="182" ht="15.75" customHeight="1">
      <c r="A182" s="113"/>
      <c r="B182" s="3"/>
      <c r="C182" s="3"/>
      <c r="D182" s="3"/>
      <c r="E182" s="3"/>
      <c r="F182" s="5"/>
      <c r="G182" s="5"/>
      <c r="H182" s="5"/>
      <c r="I182" s="3"/>
      <c r="J182" s="3"/>
      <c r="K182" s="3"/>
      <c r="L182" s="3"/>
      <c r="M182" s="117"/>
      <c r="N182" s="3"/>
      <c r="O182" s="3"/>
      <c r="P182" s="3"/>
      <c r="Q182" s="3"/>
      <c r="R182" s="3"/>
      <c r="S182" s="3"/>
      <c r="T182" s="3"/>
      <c r="U182" s="3"/>
      <c r="V182" s="3"/>
      <c r="W182" s="3"/>
      <c r="X182" s="3"/>
      <c r="Y182" s="7"/>
      <c r="Z182" s="8"/>
      <c r="AA182" s="9"/>
      <c r="AB182" s="10"/>
      <c r="AC182" s="11"/>
      <c r="AD182" s="105"/>
      <c r="AE182" s="105"/>
      <c r="AF182" s="105"/>
      <c r="AG182" s="105"/>
      <c r="AH182" s="105"/>
      <c r="AI182" s="105"/>
      <c r="AJ182" s="101"/>
      <c r="AK182" s="101"/>
    </row>
    <row r="183" ht="15.75" customHeight="1">
      <c r="A183" s="113"/>
      <c r="B183" s="3"/>
      <c r="C183" s="3"/>
      <c r="D183" s="3"/>
      <c r="E183" s="3"/>
      <c r="F183" s="5"/>
      <c r="G183" s="5"/>
      <c r="H183" s="5"/>
      <c r="I183" s="3"/>
      <c r="J183" s="3"/>
      <c r="K183" s="3"/>
      <c r="L183" s="3"/>
      <c r="M183" s="117"/>
      <c r="N183" s="3"/>
      <c r="O183" s="3"/>
      <c r="P183" s="3"/>
      <c r="Q183" s="3"/>
      <c r="R183" s="3"/>
      <c r="S183" s="3"/>
      <c r="T183" s="3"/>
      <c r="U183" s="3"/>
      <c r="V183" s="3"/>
      <c r="W183" s="3"/>
      <c r="X183" s="3"/>
      <c r="Y183" s="7"/>
      <c r="Z183" s="8"/>
      <c r="AA183" s="9"/>
      <c r="AB183" s="10"/>
      <c r="AC183" s="11"/>
      <c r="AD183" s="105"/>
      <c r="AE183" s="105"/>
      <c r="AF183" s="105"/>
      <c r="AG183" s="105"/>
      <c r="AH183" s="105"/>
      <c r="AI183" s="105"/>
      <c r="AJ183" s="101"/>
      <c r="AK183" s="101"/>
    </row>
    <row r="184" ht="15.75" customHeight="1">
      <c r="A184" s="113"/>
      <c r="B184" s="3"/>
      <c r="C184" s="3"/>
      <c r="D184" s="3"/>
      <c r="E184" s="3"/>
      <c r="F184" s="5"/>
      <c r="G184" s="5"/>
      <c r="H184" s="5"/>
      <c r="I184" s="3"/>
      <c r="J184" s="3"/>
      <c r="K184" s="3"/>
      <c r="L184" s="3"/>
      <c r="M184" s="117"/>
      <c r="N184" s="3"/>
      <c r="O184" s="3"/>
      <c r="P184" s="3"/>
      <c r="Q184" s="3"/>
      <c r="R184" s="3"/>
      <c r="S184" s="3"/>
      <c r="T184" s="3"/>
      <c r="U184" s="3"/>
      <c r="V184" s="3"/>
      <c r="W184" s="3"/>
      <c r="X184" s="3"/>
      <c r="Y184" s="7"/>
      <c r="Z184" s="8"/>
      <c r="AA184" s="9"/>
      <c r="AB184" s="10"/>
      <c r="AC184" s="11"/>
      <c r="AD184" s="105"/>
      <c r="AE184" s="105"/>
      <c r="AF184" s="105"/>
      <c r="AG184" s="105"/>
      <c r="AH184" s="105"/>
      <c r="AI184" s="105"/>
      <c r="AJ184" s="101"/>
      <c r="AK184" s="101"/>
    </row>
    <row r="185" ht="15.75" customHeight="1">
      <c r="A185" s="113"/>
      <c r="B185" s="3"/>
      <c r="C185" s="3"/>
      <c r="D185" s="3"/>
      <c r="E185" s="3"/>
      <c r="F185" s="5"/>
      <c r="G185" s="5"/>
      <c r="H185" s="5"/>
      <c r="I185" s="3"/>
      <c r="J185" s="3"/>
      <c r="K185" s="3"/>
      <c r="L185" s="3"/>
      <c r="M185" s="117"/>
      <c r="N185" s="3"/>
      <c r="O185" s="3"/>
      <c r="P185" s="3"/>
      <c r="Q185" s="3"/>
      <c r="R185" s="3"/>
      <c r="S185" s="3"/>
      <c r="T185" s="3"/>
      <c r="U185" s="3"/>
      <c r="V185" s="3"/>
      <c r="W185" s="3"/>
      <c r="X185" s="3"/>
      <c r="Y185" s="7"/>
      <c r="Z185" s="8"/>
      <c r="AA185" s="9"/>
      <c r="AB185" s="10"/>
      <c r="AC185" s="11"/>
      <c r="AD185" s="105"/>
      <c r="AE185" s="105"/>
      <c r="AF185" s="105"/>
      <c r="AG185" s="105"/>
      <c r="AH185" s="105"/>
      <c r="AI185" s="105"/>
      <c r="AJ185" s="101"/>
      <c r="AK185" s="101"/>
    </row>
    <row r="186" ht="15.75" customHeight="1">
      <c r="A186" s="113"/>
      <c r="B186" s="3"/>
      <c r="C186" s="3"/>
      <c r="D186" s="3"/>
      <c r="E186" s="3"/>
      <c r="F186" s="5"/>
      <c r="G186" s="5"/>
      <c r="H186" s="5"/>
      <c r="I186" s="3"/>
      <c r="J186" s="3"/>
      <c r="K186" s="3"/>
      <c r="L186" s="3"/>
      <c r="M186" s="117"/>
      <c r="N186" s="3"/>
      <c r="O186" s="3"/>
      <c r="P186" s="3"/>
      <c r="Q186" s="3"/>
      <c r="R186" s="3"/>
      <c r="S186" s="3"/>
      <c r="T186" s="3"/>
      <c r="U186" s="3"/>
      <c r="V186" s="3"/>
      <c r="W186" s="3"/>
      <c r="X186" s="3"/>
      <c r="Y186" s="7"/>
      <c r="Z186" s="8"/>
      <c r="AA186" s="9"/>
      <c r="AB186" s="10"/>
      <c r="AC186" s="11"/>
      <c r="AD186" s="105"/>
      <c r="AE186" s="105"/>
      <c r="AF186" s="105"/>
      <c r="AG186" s="105"/>
      <c r="AH186" s="105"/>
      <c r="AI186" s="105"/>
      <c r="AJ186" s="101"/>
      <c r="AK186" s="101"/>
    </row>
    <row r="187" ht="15.75" customHeight="1">
      <c r="A187" s="113"/>
      <c r="B187" s="3"/>
      <c r="C187" s="3"/>
      <c r="D187" s="3"/>
      <c r="E187" s="3"/>
      <c r="F187" s="5"/>
      <c r="G187" s="5"/>
      <c r="H187" s="5"/>
      <c r="I187" s="3"/>
      <c r="J187" s="3"/>
      <c r="K187" s="3"/>
      <c r="L187" s="3"/>
      <c r="M187" s="117"/>
      <c r="N187" s="3"/>
      <c r="O187" s="3"/>
      <c r="P187" s="3"/>
      <c r="Q187" s="3"/>
      <c r="R187" s="3"/>
      <c r="S187" s="3"/>
      <c r="T187" s="3"/>
      <c r="U187" s="3"/>
      <c r="V187" s="3"/>
      <c r="W187" s="3"/>
      <c r="X187" s="3"/>
      <c r="Y187" s="7"/>
      <c r="Z187" s="8"/>
      <c r="AA187" s="9"/>
      <c r="AB187" s="10"/>
      <c r="AC187" s="11"/>
      <c r="AD187" s="105"/>
      <c r="AE187" s="105"/>
      <c r="AF187" s="105"/>
      <c r="AG187" s="105"/>
      <c r="AH187" s="105"/>
      <c r="AI187" s="105"/>
      <c r="AJ187" s="101"/>
      <c r="AK187" s="101"/>
    </row>
    <row r="188" ht="15.75" customHeight="1">
      <c r="A188" s="113"/>
      <c r="B188" s="3"/>
      <c r="C188" s="3"/>
      <c r="D188" s="3"/>
      <c r="E188" s="3"/>
      <c r="F188" s="5"/>
      <c r="G188" s="5"/>
      <c r="H188" s="5"/>
      <c r="I188" s="3"/>
      <c r="J188" s="3"/>
      <c r="K188" s="3"/>
      <c r="L188" s="3"/>
      <c r="M188" s="117"/>
      <c r="N188" s="3"/>
      <c r="O188" s="3"/>
      <c r="P188" s="3"/>
      <c r="Q188" s="3"/>
      <c r="R188" s="3"/>
      <c r="S188" s="3"/>
      <c r="T188" s="3"/>
      <c r="U188" s="3"/>
      <c r="V188" s="3"/>
      <c r="W188" s="3"/>
      <c r="X188" s="3"/>
      <c r="Y188" s="7"/>
      <c r="Z188" s="8"/>
      <c r="AA188" s="9"/>
      <c r="AB188" s="10"/>
      <c r="AC188" s="11"/>
      <c r="AD188" s="105"/>
      <c r="AE188" s="105"/>
      <c r="AF188" s="105"/>
      <c r="AG188" s="105"/>
      <c r="AH188" s="105"/>
      <c r="AI188" s="105"/>
      <c r="AJ188" s="101"/>
      <c r="AK188" s="101"/>
    </row>
    <row r="189" ht="15.75" customHeight="1">
      <c r="A189" s="113"/>
      <c r="B189" s="3"/>
      <c r="C189" s="3"/>
      <c r="D189" s="3"/>
      <c r="E189" s="3"/>
      <c r="F189" s="5"/>
      <c r="G189" s="5"/>
      <c r="H189" s="5"/>
      <c r="I189" s="3"/>
      <c r="J189" s="3"/>
      <c r="K189" s="3"/>
      <c r="L189" s="3"/>
      <c r="M189" s="117"/>
      <c r="N189" s="3"/>
      <c r="O189" s="3"/>
      <c r="P189" s="3"/>
      <c r="Q189" s="3"/>
      <c r="R189" s="3"/>
      <c r="S189" s="3"/>
      <c r="T189" s="3"/>
      <c r="U189" s="3"/>
      <c r="V189" s="3"/>
      <c r="W189" s="3"/>
      <c r="X189" s="3"/>
      <c r="Y189" s="7"/>
      <c r="Z189" s="8"/>
      <c r="AA189" s="9"/>
      <c r="AB189" s="10"/>
      <c r="AC189" s="11"/>
      <c r="AD189" s="105"/>
      <c r="AE189" s="105"/>
      <c r="AF189" s="105"/>
      <c r="AG189" s="105"/>
      <c r="AH189" s="105"/>
      <c r="AI189" s="105"/>
      <c r="AJ189" s="101"/>
      <c r="AK189" s="101"/>
    </row>
    <row r="190" ht="15.75" customHeight="1">
      <c r="A190" s="113"/>
      <c r="B190" s="3"/>
      <c r="C190" s="3"/>
      <c r="D190" s="3"/>
      <c r="E190" s="3"/>
      <c r="F190" s="5"/>
      <c r="G190" s="5"/>
      <c r="H190" s="5"/>
      <c r="I190" s="3"/>
      <c r="J190" s="3"/>
      <c r="K190" s="3"/>
      <c r="L190" s="3"/>
      <c r="M190" s="117"/>
      <c r="N190" s="3"/>
      <c r="O190" s="3"/>
      <c r="P190" s="3"/>
      <c r="Q190" s="3"/>
      <c r="R190" s="3"/>
      <c r="S190" s="3"/>
      <c r="T190" s="3"/>
      <c r="U190" s="3"/>
      <c r="V190" s="3"/>
      <c r="W190" s="3"/>
      <c r="X190" s="3"/>
      <c r="Y190" s="7"/>
      <c r="Z190" s="8"/>
      <c r="AA190" s="9"/>
      <c r="AB190" s="10"/>
      <c r="AC190" s="11"/>
      <c r="AD190" s="105"/>
      <c r="AE190" s="105"/>
      <c r="AF190" s="105"/>
      <c r="AG190" s="105"/>
      <c r="AH190" s="105"/>
      <c r="AI190" s="105"/>
      <c r="AJ190" s="101"/>
      <c r="AK190" s="101"/>
    </row>
    <row r="191" ht="15.75" customHeight="1">
      <c r="A191" s="113"/>
      <c r="B191" s="3"/>
      <c r="C191" s="3"/>
      <c r="D191" s="3"/>
      <c r="E191" s="3"/>
      <c r="F191" s="5"/>
      <c r="G191" s="5"/>
      <c r="H191" s="5"/>
      <c r="I191" s="3"/>
      <c r="J191" s="3"/>
      <c r="K191" s="3"/>
      <c r="L191" s="3"/>
      <c r="M191" s="117"/>
      <c r="N191" s="3"/>
      <c r="O191" s="3"/>
      <c r="P191" s="3"/>
      <c r="Q191" s="3"/>
      <c r="R191" s="3"/>
      <c r="S191" s="3"/>
      <c r="T191" s="3"/>
      <c r="U191" s="3"/>
      <c r="V191" s="3"/>
      <c r="W191" s="3"/>
      <c r="X191" s="3"/>
      <c r="Y191" s="7"/>
      <c r="Z191" s="8"/>
      <c r="AA191" s="9"/>
      <c r="AB191" s="10"/>
      <c r="AC191" s="11"/>
      <c r="AD191" s="105"/>
      <c r="AE191" s="105"/>
      <c r="AF191" s="105"/>
      <c r="AG191" s="105"/>
      <c r="AH191" s="105"/>
      <c r="AI191" s="105"/>
      <c r="AJ191" s="101"/>
      <c r="AK191" s="101"/>
    </row>
    <row r="192" ht="15.75" customHeight="1">
      <c r="A192" s="113"/>
      <c r="B192" s="3"/>
      <c r="C192" s="3"/>
      <c r="D192" s="3"/>
      <c r="E192" s="3"/>
      <c r="F192" s="5"/>
      <c r="G192" s="5"/>
      <c r="H192" s="5"/>
      <c r="I192" s="3"/>
      <c r="J192" s="3"/>
      <c r="K192" s="3"/>
      <c r="L192" s="3"/>
      <c r="M192" s="117"/>
      <c r="N192" s="3"/>
      <c r="O192" s="3"/>
      <c r="P192" s="3"/>
      <c r="Q192" s="3"/>
      <c r="R192" s="3"/>
      <c r="S192" s="3"/>
      <c r="T192" s="3"/>
      <c r="U192" s="3"/>
      <c r="V192" s="3"/>
      <c r="W192" s="3"/>
      <c r="X192" s="3"/>
      <c r="Y192" s="7"/>
      <c r="Z192" s="8"/>
      <c r="AA192" s="9"/>
      <c r="AB192" s="10"/>
      <c r="AC192" s="11"/>
      <c r="AD192" s="105"/>
      <c r="AE192" s="105"/>
      <c r="AF192" s="105"/>
      <c r="AG192" s="105"/>
      <c r="AH192" s="105"/>
      <c r="AI192" s="105"/>
      <c r="AJ192" s="101"/>
      <c r="AK192" s="101"/>
    </row>
    <row r="193" ht="15.75" customHeight="1">
      <c r="A193" s="113"/>
      <c r="B193" s="3"/>
      <c r="C193" s="3"/>
      <c r="D193" s="3"/>
      <c r="E193" s="3"/>
      <c r="F193" s="5"/>
      <c r="G193" s="5"/>
      <c r="H193" s="5"/>
      <c r="I193" s="3"/>
      <c r="J193" s="3"/>
      <c r="K193" s="3"/>
      <c r="L193" s="3"/>
      <c r="M193" s="117"/>
      <c r="N193" s="3"/>
      <c r="O193" s="3"/>
      <c r="P193" s="3"/>
      <c r="Q193" s="3"/>
      <c r="R193" s="3"/>
      <c r="S193" s="3"/>
      <c r="T193" s="3"/>
      <c r="U193" s="3"/>
      <c r="V193" s="3"/>
      <c r="W193" s="3"/>
      <c r="X193" s="3"/>
      <c r="Y193" s="7"/>
      <c r="Z193" s="8"/>
      <c r="AA193" s="9"/>
      <c r="AB193" s="10"/>
      <c r="AC193" s="11"/>
      <c r="AD193" s="105"/>
      <c r="AE193" s="105"/>
      <c r="AF193" s="105"/>
      <c r="AG193" s="105"/>
      <c r="AH193" s="105"/>
      <c r="AI193" s="105"/>
      <c r="AJ193" s="101"/>
      <c r="AK193" s="101"/>
    </row>
    <row r="194" ht="15.75" customHeight="1">
      <c r="A194" s="113"/>
      <c r="B194" s="3"/>
      <c r="C194" s="3"/>
      <c r="D194" s="3"/>
      <c r="E194" s="3"/>
      <c r="F194" s="5"/>
      <c r="G194" s="5"/>
      <c r="H194" s="5"/>
      <c r="I194" s="3"/>
      <c r="J194" s="3"/>
      <c r="K194" s="3"/>
      <c r="L194" s="3"/>
      <c r="M194" s="117"/>
      <c r="N194" s="3"/>
      <c r="O194" s="3"/>
      <c r="P194" s="3"/>
      <c r="Q194" s="3"/>
      <c r="R194" s="3"/>
      <c r="S194" s="3"/>
      <c r="T194" s="3"/>
      <c r="U194" s="3"/>
      <c r="V194" s="3"/>
      <c r="W194" s="3"/>
      <c r="X194" s="3"/>
      <c r="Y194" s="7"/>
      <c r="Z194" s="8"/>
      <c r="AA194" s="9"/>
      <c r="AB194" s="10"/>
      <c r="AC194" s="11"/>
      <c r="AD194" s="105"/>
      <c r="AE194" s="105"/>
      <c r="AF194" s="105"/>
      <c r="AG194" s="105"/>
      <c r="AH194" s="105"/>
      <c r="AI194" s="105"/>
      <c r="AJ194" s="101"/>
      <c r="AK194" s="101"/>
    </row>
    <row r="195" ht="15.75" customHeight="1">
      <c r="A195" s="113"/>
      <c r="B195" s="3"/>
      <c r="C195" s="3"/>
      <c r="D195" s="3"/>
      <c r="E195" s="3"/>
      <c r="F195" s="5"/>
      <c r="G195" s="5"/>
      <c r="H195" s="5"/>
      <c r="I195" s="3"/>
      <c r="J195" s="3"/>
      <c r="K195" s="3"/>
      <c r="L195" s="3"/>
      <c r="M195" s="117"/>
      <c r="N195" s="3"/>
      <c r="O195" s="3"/>
      <c r="P195" s="3"/>
      <c r="Q195" s="3"/>
      <c r="R195" s="3"/>
      <c r="S195" s="3"/>
      <c r="T195" s="3"/>
      <c r="U195" s="3"/>
      <c r="V195" s="3"/>
      <c r="W195" s="3"/>
      <c r="X195" s="3"/>
      <c r="Y195" s="7"/>
      <c r="Z195" s="8"/>
      <c r="AA195" s="9"/>
      <c r="AB195" s="10"/>
      <c r="AC195" s="11"/>
      <c r="AD195" s="105"/>
      <c r="AE195" s="105"/>
      <c r="AF195" s="105"/>
      <c r="AG195" s="105"/>
      <c r="AH195" s="105"/>
      <c r="AI195" s="105"/>
      <c r="AJ195" s="101"/>
      <c r="AK195" s="101"/>
    </row>
    <row r="196" ht="15.75" customHeight="1">
      <c r="A196" s="113"/>
      <c r="B196" s="3"/>
      <c r="C196" s="3"/>
      <c r="D196" s="3"/>
      <c r="E196" s="3"/>
      <c r="F196" s="5"/>
      <c r="G196" s="5"/>
      <c r="H196" s="5"/>
      <c r="I196" s="3"/>
      <c r="J196" s="3"/>
      <c r="K196" s="3"/>
      <c r="L196" s="3"/>
      <c r="M196" s="117"/>
      <c r="N196" s="3"/>
      <c r="O196" s="3"/>
      <c r="P196" s="3"/>
      <c r="Q196" s="3"/>
      <c r="R196" s="3"/>
      <c r="S196" s="3"/>
      <c r="T196" s="3"/>
      <c r="U196" s="3"/>
      <c r="V196" s="3"/>
      <c r="W196" s="3"/>
      <c r="X196" s="3"/>
      <c r="Y196" s="7"/>
      <c r="Z196" s="8"/>
      <c r="AA196" s="9"/>
      <c r="AB196" s="10"/>
      <c r="AC196" s="11"/>
      <c r="AD196" s="105"/>
      <c r="AE196" s="105"/>
      <c r="AF196" s="105"/>
      <c r="AG196" s="105"/>
      <c r="AH196" s="105"/>
      <c r="AI196" s="105"/>
      <c r="AJ196" s="101"/>
      <c r="AK196" s="101"/>
    </row>
    <row r="197" ht="15.75" customHeight="1">
      <c r="A197" s="113"/>
      <c r="B197" s="3"/>
      <c r="C197" s="3"/>
      <c r="D197" s="3"/>
      <c r="E197" s="3"/>
      <c r="F197" s="5"/>
      <c r="G197" s="5"/>
      <c r="H197" s="5"/>
      <c r="I197" s="3"/>
      <c r="J197" s="3"/>
      <c r="K197" s="3"/>
      <c r="L197" s="3"/>
      <c r="M197" s="117"/>
      <c r="N197" s="3"/>
      <c r="O197" s="3"/>
      <c r="P197" s="3"/>
      <c r="Q197" s="3"/>
      <c r="R197" s="3"/>
      <c r="S197" s="3"/>
      <c r="T197" s="3"/>
      <c r="U197" s="3"/>
      <c r="V197" s="3"/>
      <c r="W197" s="3"/>
      <c r="X197" s="3"/>
      <c r="Y197" s="7"/>
      <c r="Z197" s="8"/>
      <c r="AA197" s="9"/>
      <c r="AB197" s="10"/>
      <c r="AC197" s="11"/>
      <c r="AD197" s="105"/>
      <c r="AE197" s="105"/>
      <c r="AF197" s="105"/>
      <c r="AG197" s="105"/>
      <c r="AH197" s="105"/>
      <c r="AI197" s="105"/>
      <c r="AJ197" s="101"/>
      <c r="AK197" s="101"/>
    </row>
    <row r="198" ht="15.75" customHeight="1">
      <c r="A198" s="113"/>
      <c r="B198" s="3"/>
      <c r="C198" s="3"/>
      <c r="D198" s="3"/>
      <c r="E198" s="3"/>
      <c r="F198" s="5"/>
      <c r="G198" s="5"/>
      <c r="H198" s="5"/>
      <c r="I198" s="3"/>
      <c r="J198" s="3"/>
      <c r="K198" s="3"/>
      <c r="L198" s="3"/>
      <c r="M198" s="117"/>
      <c r="N198" s="3"/>
      <c r="O198" s="3"/>
      <c r="P198" s="3"/>
      <c r="Q198" s="3"/>
      <c r="R198" s="3"/>
      <c r="S198" s="3"/>
      <c r="T198" s="3"/>
      <c r="U198" s="3"/>
      <c r="V198" s="3"/>
      <c r="W198" s="3"/>
      <c r="X198" s="3"/>
      <c r="Y198" s="7"/>
      <c r="Z198" s="8"/>
      <c r="AA198" s="9"/>
      <c r="AB198" s="10"/>
      <c r="AC198" s="11"/>
      <c r="AD198" s="105"/>
      <c r="AE198" s="105"/>
      <c r="AF198" s="105"/>
      <c r="AG198" s="105"/>
      <c r="AH198" s="105"/>
      <c r="AI198" s="105"/>
      <c r="AJ198" s="101"/>
      <c r="AK198" s="101"/>
    </row>
    <row r="199" ht="15.75" customHeight="1">
      <c r="A199" s="113"/>
      <c r="B199" s="3"/>
      <c r="C199" s="3"/>
      <c r="D199" s="3"/>
      <c r="E199" s="3"/>
      <c r="F199" s="5"/>
      <c r="G199" s="5"/>
      <c r="H199" s="5"/>
      <c r="I199" s="3"/>
      <c r="J199" s="3"/>
      <c r="K199" s="3"/>
      <c r="L199" s="3"/>
      <c r="M199" s="117"/>
      <c r="N199" s="3"/>
      <c r="O199" s="3"/>
      <c r="P199" s="3"/>
      <c r="Q199" s="3"/>
      <c r="R199" s="3"/>
      <c r="S199" s="3"/>
      <c r="T199" s="3"/>
      <c r="U199" s="3"/>
      <c r="V199" s="3"/>
      <c r="W199" s="3"/>
      <c r="X199" s="3"/>
      <c r="Y199" s="7"/>
      <c r="Z199" s="8"/>
      <c r="AA199" s="9"/>
      <c r="AB199" s="10"/>
      <c r="AC199" s="11"/>
      <c r="AD199" s="105"/>
      <c r="AE199" s="105"/>
      <c r="AF199" s="105"/>
      <c r="AG199" s="105"/>
      <c r="AH199" s="105"/>
      <c r="AI199" s="105"/>
      <c r="AJ199" s="101"/>
      <c r="AK199" s="101"/>
    </row>
    <row r="200" ht="15.75" customHeight="1">
      <c r="A200" s="113"/>
      <c r="B200" s="3"/>
      <c r="C200" s="3"/>
      <c r="D200" s="3"/>
      <c r="E200" s="3"/>
      <c r="F200" s="5"/>
      <c r="G200" s="5"/>
      <c r="H200" s="5"/>
      <c r="I200" s="3"/>
      <c r="J200" s="3"/>
      <c r="K200" s="3"/>
      <c r="L200" s="3"/>
      <c r="M200" s="117"/>
      <c r="N200" s="3"/>
      <c r="O200" s="3"/>
      <c r="P200" s="3"/>
      <c r="Q200" s="3"/>
      <c r="R200" s="3"/>
      <c r="S200" s="3"/>
      <c r="T200" s="3"/>
      <c r="U200" s="3"/>
      <c r="V200" s="3"/>
      <c r="W200" s="3"/>
      <c r="X200" s="3"/>
      <c r="Y200" s="7"/>
      <c r="Z200" s="8"/>
      <c r="AA200" s="9"/>
      <c r="AB200" s="10"/>
      <c r="AC200" s="11"/>
      <c r="AD200" s="105"/>
      <c r="AE200" s="105"/>
      <c r="AF200" s="105"/>
      <c r="AG200" s="105"/>
      <c r="AH200" s="105"/>
      <c r="AI200" s="105"/>
      <c r="AJ200" s="101"/>
      <c r="AK200" s="101"/>
    </row>
    <row r="201" ht="15.75" customHeight="1">
      <c r="A201" s="113"/>
      <c r="B201" s="3"/>
      <c r="C201" s="3"/>
      <c r="D201" s="3"/>
      <c r="E201" s="3"/>
      <c r="F201" s="5"/>
      <c r="G201" s="5"/>
      <c r="H201" s="5"/>
      <c r="I201" s="3"/>
      <c r="J201" s="3"/>
      <c r="K201" s="3"/>
      <c r="L201" s="3"/>
      <c r="M201" s="117"/>
      <c r="N201" s="3"/>
      <c r="O201" s="3"/>
      <c r="P201" s="3"/>
      <c r="Q201" s="3"/>
      <c r="R201" s="3"/>
      <c r="S201" s="3"/>
      <c r="T201" s="3"/>
      <c r="U201" s="3"/>
      <c r="V201" s="3"/>
      <c r="W201" s="3"/>
      <c r="X201" s="3"/>
      <c r="Y201" s="7"/>
      <c r="Z201" s="8"/>
      <c r="AA201" s="9"/>
      <c r="AB201" s="10"/>
      <c r="AC201" s="11"/>
      <c r="AD201" s="105"/>
      <c r="AE201" s="105"/>
      <c r="AF201" s="105"/>
      <c r="AG201" s="105"/>
      <c r="AH201" s="105"/>
      <c r="AI201" s="105"/>
      <c r="AJ201" s="101"/>
      <c r="AK201" s="101"/>
    </row>
    <row r="202" ht="15.75" customHeight="1">
      <c r="A202" s="113"/>
      <c r="B202" s="3"/>
      <c r="C202" s="3"/>
      <c r="D202" s="3"/>
      <c r="E202" s="3"/>
      <c r="F202" s="5"/>
      <c r="G202" s="5"/>
      <c r="H202" s="5"/>
      <c r="I202" s="3"/>
      <c r="J202" s="3"/>
      <c r="K202" s="3"/>
      <c r="L202" s="3"/>
      <c r="M202" s="117"/>
      <c r="N202" s="3"/>
      <c r="O202" s="3"/>
      <c r="P202" s="3"/>
      <c r="Q202" s="3"/>
      <c r="R202" s="3"/>
      <c r="S202" s="3"/>
      <c r="T202" s="3"/>
      <c r="U202" s="3"/>
      <c r="V202" s="3"/>
      <c r="W202" s="3"/>
      <c r="X202" s="3"/>
      <c r="Y202" s="7"/>
      <c r="Z202" s="8"/>
      <c r="AA202" s="9"/>
      <c r="AB202" s="10"/>
      <c r="AC202" s="11"/>
      <c r="AD202" s="105"/>
      <c r="AE202" s="105"/>
      <c r="AF202" s="105"/>
      <c r="AG202" s="105"/>
      <c r="AH202" s="105"/>
      <c r="AI202" s="105"/>
      <c r="AJ202" s="101"/>
      <c r="AK202" s="101"/>
    </row>
    <row r="203" ht="15.75" customHeight="1">
      <c r="A203" s="113"/>
      <c r="B203" s="3"/>
      <c r="C203" s="3"/>
      <c r="D203" s="3"/>
      <c r="E203" s="3"/>
      <c r="F203" s="5"/>
      <c r="G203" s="5"/>
      <c r="H203" s="5"/>
      <c r="I203" s="3"/>
      <c r="J203" s="3"/>
      <c r="K203" s="3"/>
      <c r="L203" s="3"/>
      <c r="M203" s="117"/>
      <c r="N203" s="3"/>
      <c r="O203" s="3"/>
      <c r="P203" s="3"/>
      <c r="Q203" s="3"/>
      <c r="R203" s="3"/>
      <c r="S203" s="3"/>
      <c r="T203" s="3"/>
      <c r="U203" s="3"/>
      <c r="V203" s="3"/>
      <c r="W203" s="3"/>
      <c r="X203" s="3"/>
      <c r="Y203" s="7"/>
      <c r="Z203" s="8"/>
      <c r="AA203" s="9"/>
      <c r="AB203" s="10"/>
      <c r="AC203" s="11"/>
      <c r="AD203" s="105"/>
      <c r="AE203" s="105"/>
      <c r="AF203" s="105"/>
      <c r="AG203" s="105"/>
      <c r="AH203" s="105"/>
      <c r="AI203" s="105"/>
      <c r="AJ203" s="101"/>
      <c r="AK203" s="101"/>
    </row>
    <row r="204" ht="15.75" customHeight="1">
      <c r="A204" s="113"/>
      <c r="B204" s="3"/>
      <c r="C204" s="3"/>
      <c r="D204" s="3"/>
      <c r="E204" s="3"/>
      <c r="F204" s="5"/>
      <c r="G204" s="5"/>
      <c r="H204" s="5"/>
      <c r="I204" s="3"/>
      <c r="J204" s="3"/>
      <c r="K204" s="3"/>
      <c r="L204" s="3"/>
      <c r="M204" s="117"/>
      <c r="N204" s="3"/>
      <c r="O204" s="3"/>
      <c r="P204" s="3"/>
      <c r="Q204" s="3"/>
      <c r="R204" s="3"/>
      <c r="S204" s="3"/>
      <c r="T204" s="3"/>
      <c r="U204" s="3"/>
      <c r="V204" s="3"/>
      <c r="W204" s="3"/>
      <c r="X204" s="3"/>
      <c r="Y204" s="7"/>
      <c r="Z204" s="8"/>
      <c r="AA204" s="9"/>
      <c r="AB204" s="10"/>
      <c r="AC204" s="11"/>
      <c r="AD204" s="105"/>
      <c r="AE204" s="105"/>
      <c r="AF204" s="105"/>
      <c r="AG204" s="105"/>
      <c r="AH204" s="105"/>
      <c r="AI204" s="105"/>
      <c r="AJ204" s="101"/>
      <c r="AK204" s="101"/>
    </row>
    <row r="205" ht="15.75" customHeight="1">
      <c r="A205" s="113"/>
      <c r="B205" s="3"/>
      <c r="C205" s="3"/>
      <c r="D205" s="3"/>
      <c r="E205" s="3"/>
      <c r="F205" s="5"/>
      <c r="G205" s="5"/>
      <c r="H205" s="5"/>
      <c r="I205" s="3"/>
      <c r="J205" s="3"/>
      <c r="K205" s="3"/>
      <c r="L205" s="3"/>
      <c r="M205" s="117"/>
      <c r="N205" s="3"/>
      <c r="O205" s="3"/>
      <c r="P205" s="3"/>
      <c r="Q205" s="3"/>
      <c r="R205" s="3"/>
      <c r="S205" s="3"/>
      <c r="T205" s="3"/>
      <c r="U205" s="3"/>
      <c r="V205" s="3"/>
      <c r="W205" s="3"/>
      <c r="X205" s="3"/>
      <c r="Y205" s="7"/>
      <c r="Z205" s="8"/>
      <c r="AA205" s="9"/>
      <c r="AB205" s="10"/>
      <c r="AC205" s="11"/>
      <c r="AD205" s="105"/>
      <c r="AE205" s="105"/>
      <c r="AF205" s="105"/>
      <c r="AG205" s="105"/>
      <c r="AH205" s="105"/>
      <c r="AI205" s="105"/>
      <c r="AJ205" s="101"/>
      <c r="AK205" s="101"/>
    </row>
    <row r="206" ht="15.75" customHeight="1">
      <c r="A206" s="113"/>
      <c r="B206" s="3"/>
      <c r="C206" s="3"/>
      <c r="D206" s="3"/>
      <c r="E206" s="3"/>
      <c r="F206" s="5"/>
      <c r="G206" s="5"/>
      <c r="H206" s="5"/>
      <c r="I206" s="3"/>
      <c r="J206" s="3"/>
      <c r="K206" s="3"/>
      <c r="L206" s="3"/>
      <c r="M206" s="117"/>
      <c r="N206" s="3"/>
      <c r="O206" s="3"/>
      <c r="P206" s="3"/>
      <c r="Q206" s="3"/>
      <c r="R206" s="3"/>
      <c r="S206" s="3"/>
      <c r="T206" s="3"/>
      <c r="U206" s="3"/>
      <c r="V206" s="3"/>
      <c r="W206" s="3"/>
      <c r="X206" s="3"/>
      <c r="Y206" s="7"/>
      <c r="Z206" s="8"/>
      <c r="AA206" s="9"/>
      <c r="AB206" s="10"/>
      <c r="AC206" s="11"/>
      <c r="AD206" s="105"/>
      <c r="AE206" s="105"/>
      <c r="AF206" s="105"/>
      <c r="AG206" s="105"/>
      <c r="AH206" s="105"/>
      <c r="AI206" s="105"/>
      <c r="AJ206" s="101"/>
      <c r="AK206" s="101"/>
    </row>
    <row r="207" ht="15.75" customHeight="1">
      <c r="A207" s="113"/>
      <c r="B207" s="3"/>
      <c r="C207" s="3"/>
      <c r="D207" s="3"/>
      <c r="E207" s="3"/>
      <c r="F207" s="5"/>
      <c r="G207" s="5"/>
      <c r="H207" s="5"/>
      <c r="I207" s="3"/>
      <c r="J207" s="3"/>
      <c r="K207" s="3"/>
      <c r="L207" s="3"/>
      <c r="M207" s="117"/>
      <c r="N207" s="3"/>
      <c r="O207" s="3"/>
      <c r="P207" s="3"/>
      <c r="Q207" s="3"/>
      <c r="R207" s="3"/>
      <c r="S207" s="3"/>
      <c r="T207" s="3"/>
      <c r="U207" s="3"/>
      <c r="V207" s="3"/>
      <c r="W207" s="3"/>
      <c r="X207" s="3"/>
      <c r="Y207" s="7"/>
      <c r="Z207" s="8"/>
      <c r="AA207" s="9"/>
      <c r="AB207" s="10"/>
      <c r="AC207" s="11"/>
      <c r="AD207" s="105"/>
      <c r="AE207" s="105"/>
      <c r="AF207" s="105"/>
      <c r="AG207" s="105"/>
      <c r="AH207" s="105"/>
      <c r="AI207" s="105"/>
      <c r="AJ207" s="101"/>
      <c r="AK207" s="101"/>
    </row>
    <row r="208" ht="15.75" customHeight="1">
      <c r="A208" s="113"/>
      <c r="B208" s="3"/>
      <c r="C208" s="3"/>
      <c r="D208" s="3"/>
      <c r="E208" s="3"/>
      <c r="F208" s="5"/>
      <c r="G208" s="5"/>
      <c r="H208" s="5"/>
      <c r="I208" s="3"/>
      <c r="J208" s="3"/>
      <c r="K208" s="3"/>
      <c r="L208" s="3"/>
      <c r="M208" s="117"/>
      <c r="N208" s="3"/>
      <c r="O208" s="3"/>
      <c r="P208" s="3"/>
      <c r="Q208" s="3"/>
      <c r="R208" s="3"/>
      <c r="S208" s="3"/>
      <c r="T208" s="3"/>
      <c r="U208" s="3"/>
      <c r="V208" s="3"/>
      <c r="W208" s="3"/>
      <c r="X208" s="3"/>
      <c r="Y208" s="7"/>
      <c r="Z208" s="8"/>
      <c r="AA208" s="9"/>
      <c r="AB208" s="10"/>
      <c r="AC208" s="11"/>
      <c r="AD208" s="105"/>
      <c r="AE208" s="105"/>
      <c r="AF208" s="105"/>
      <c r="AG208" s="105"/>
      <c r="AH208" s="105"/>
      <c r="AI208" s="105"/>
      <c r="AJ208" s="101"/>
      <c r="AK208" s="101"/>
    </row>
    <row r="209" ht="15.75" customHeight="1">
      <c r="A209" s="113"/>
      <c r="B209" s="3"/>
      <c r="C209" s="3"/>
      <c r="D209" s="3"/>
      <c r="E209" s="3"/>
      <c r="F209" s="5"/>
      <c r="G209" s="5"/>
      <c r="H209" s="5"/>
      <c r="I209" s="3"/>
      <c r="J209" s="3"/>
      <c r="K209" s="3"/>
      <c r="L209" s="3"/>
      <c r="M209" s="117"/>
      <c r="N209" s="3"/>
      <c r="O209" s="3"/>
      <c r="P209" s="3"/>
      <c r="Q209" s="3"/>
      <c r="R209" s="3"/>
      <c r="S209" s="3"/>
      <c r="T209" s="3"/>
      <c r="U209" s="3"/>
      <c r="V209" s="3"/>
      <c r="W209" s="3"/>
      <c r="X209" s="3"/>
      <c r="Y209" s="7"/>
      <c r="Z209" s="8"/>
      <c r="AA209" s="9"/>
      <c r="AB209" s="10"/>
      <c r="AC209" s="11"/>
      <c r="AD209" s="105"/>
      <c r="AE209" s="105"/>
      <c r="AF209" s="105"/>
      <c r="AG209" s="105"/>
      <c r="AH209" s="105"/>
      <c r="AI209" s="105"/>
      <c r="AJ209" s="101"/>
      <c r="AK209" s="101"/>
    </row>
    <row r="210" ht="15.75" customHeight="1">
      <c r="A210" s="113"/>
      <c r="B210" s="3"/>
      <c r="C210" s="3"/>
      <c r="D210" s="3"/>
      <c r="E210" s="3"/>
      <c r="F210" s="5"/>
      <c r="G210" s="5"/>
      <c r="H210" s="5"/>
      <c r="I210" s="3"/>
      <c r="J210" s="3"/>
      <c r="K210" s="3"/>
      <c r="L210" s="3"/>
      <c r="M210" s="117"/>
      <c r="N210" s="3"/>
      <c r="O210" s="3"/>
      <c r="P210" s="3"/>
      <c r="Q210" s="3"/>
      <c r="R210" s="3"/>
      <c r="S210" s="3"/>
      <c r="T210" s="3"/>
      <c r="U210" s="3"/>
      <c r="V210" s="3"/>
      <c r="W210" s="3"/>
      <c r="X210" s="3"/>
      <c r="Y210" s="7"/>
      <c r="Z210" s="8"/>
      <c r="AA210" s="9"/>
      <c r="AB210" s="10"/>
      <c r="AC210" s="11"/>
      <c r="AD210" s="105"/>
      <c r="AE210" s="105"/>
      <c r="AF210" s="105"/>
      <c r="AG210" s="105"/>
      <c r="AH210" s="105"/>
      <c r="AI210" s="105"/>
      <c r="AJ210" s="101"/>
      <c r="AK210" s="101"/>
    </row>
    <row r="211" ht="15.75" customHeight="1">
      <c r="A211" s="113"/>
      <c r="B211" s="3"/>
      <c r="C211" s="3"/>
      <c r="D211" s="3"/>
      <c r="E211" s="3"/>
      <c r="F211" s="5"/>
      <c r="G211" s="5"/>
      <c r="H211" s="5"/>
      <c r="I211" s="3"/>
      <c r="J211" s="3"/>
      <c r="K211" s="3"/>
      <c r="L211" s="3"/>
      <c r="M211" s="117"/>
      <c r="N211" s="3"/>
      <c r="O211" s="3"/>
      <c r="P211" s="3"/>
      <c r="Q211" s="3"/>
      <c r="R211" s="3"/>
      <c r="S211" s="3"/>
      <c r="T211" s="3"/>
      <c r="U211" s="3"/>
      <c r="V211" s="3"/>
      <c r="W211" s="3"/>
      <c r="X211" s="3"/>
      <c r="Y211" s="7"/>
      <c r="Z211" s="8"/>
      <c r="AA211" s="9"/>
      <c r="AB211" s="10"/>
      <c r="AC211" s="11"/>
      <c r="AD211" s="105"/>
      <c r="AE211" s="105"/>
      <c r="AF211" s="105"/>
      <c r="AG211" s="105"/>
      <c r="AH211" s="105"/>
      <c r="AI211" s="105"/>
      <c r="AJ211" s="101"/>
      <c r="AK211" s="101"/>
    </row>
    <row r="212" ht="15.75" customHeight="1">
      <c r="A212" s="113"/>
      <c r="B212" s="3"/>
      <c r="C212" s="3"/>
      <c r="D212" s="3"/>
      <c r="E212" s="3"/>
      <c r="F212" s="5"/>
      <c r="G212" s="5"/>
      <c r="H212" s="5"/>
      <c r="I212" s="3"/>
      <c r="J212" s="3"/>
      <c r="K212" s="3"/>
      <c r="L212" s="3"/>
      <c r="M212" s="117"/>
      <c r="N212" s="3"/>
      <c r="O212" s="3"/>
      <c r="P212" s="3"/>
      <c r="Q212" s="3"/>
      <c r="R212" s="3"/>
      <c r="S212" s="3"/>
      <c r="T212" s="3"/>
      <c r="U212" s="3"/>
      <c r="V212" s="3"/>
      <c r="W212" s="3"/>
      <c r="X212" s="3"/>
      <c r="Y212" s="7"/>
      <c r="Z212" s="8"/>
      <c r="AA212" s="9"/>
      <c r="AB212" s="10"/>
      <c r="AC212" s="11"/>
      <c r="AD212" s="105"/>
      <c r="AE212" s="105"/>
      <c r="AF212" s="105"/>
      <c r="AG212" s="105"/>
      <c r="AH212" s="105"/>
      <c r="AI212" s="105"/>
      <c r="AJ212" s="101"/>
      <c r="AK212" s="101"/>
    </row>
    <row r="213" ht="15.75" customHeight="1">
      <c r="A213" s="113"/>
      <c r="B213" s="3"/>
      <c r="C213" s="3"/>
      <c r="D213" s="3"/>
      <c r="E213" s="3"/>
      <c r="F213" s="5"/>
      <c r="G213" s="5"/>
      <c r="H213" s="5"/>
      <c r="I213" s="3"/>
      <c r="J213" s="3"/>
      <c r="K213" s="3"/>
      <c r="L213" s="3"/>
      <c r="M213" s="117"/>
      <c r="N213" s="3"/>
      <c r="O213" s="3"/>
      <c r="P213" s="3"/>
      <c r="Q213" s="3"/>
      <c r="R213" s="3"/>
      <c r="S213" s="3"/>
      <c r="T213" s="3"/>
      <c r="U213" s="3"/>
      <c r="V213" s="3"/>
      <c r="W213" s="3"/>
      <c r="X213" s="3"/>
      <c r="Y213" s="7"/>
      <c r="Z213" s="8"/>
      <c r="AA213" s="9"/>
      <c r="AB213" s="10"/>
      <c r="AC213" s="11"/>
      <c r="AD213" s="105"/>
      <c r="AE213" s="105"/>
      <c r="AF213" s="105"/>
      <c r="AG213" s="105"/>
      <c r="AH213" s="105"/>
      <c r="AI213" s="105"/>
      <c r="AJ213" s="101"/>
      <c r="AK213" s="101"/>
    </row>
    <row r="214" ht="15.75" customHeight="1">
      <c r="A214" s="113"/>
      <c r="B214" s="3"/>
      <c r="C214" s="3"/>
      <c r="D214" s="3"/>
      <c r="E214" s="3"/>
      <c r="F214" s="5"/>
      <c r="G214" s="5"/>
      <c r="H214" s="5"/>
      <c r="I214" s="3"/>
      <c r="J214" s="3"/>
      <c r="K214" s="3"/>
      <c r="L214" s="3"/>
      <c r="M214" s="117"/>
      <c r="N214" s="3"/>
      <c r="O214" s="3"/>
      <c r="P214" s="3"/>
      <c r="Q214" s="3"/>
      <c r="R214" s="3"/>
      <c r="S214" s="3"/>
      <c r="T214" s="3"/>
      <c r="U214" s="3"/>
      <c r="V214" s="3"/>
      <c r="W214" s="3"/>
      <c r="X214" s="3"/>
      <c r="Y214" s="7"/>
      <c r="Z214" s="8"/>
      <c r="AA214" s="9"/>
      <c r="AB214" s="10"/>
      <c r="AC214" s="11"/>
      <c r="AD214" s="105"/>
      <c r="AE214" s="105"/>
      <c r="AF214" s="105"/>
      <c r="AG214" s="105"/>
      <c r="AH214" s="105"/>
      <c r="AI214" s="105"/>
      <c r="AJ214" s="101"/>
      <c r="AK214" s="101"/>
    </row>
    <row r="215" ht="15.75" customHeight="1">
      <c r="A215" s="113"/>
      <c r="B215" s="3"/>
      <c r="C215" s="3"/>
      <c r="D215" s="3"/>
      <c r="E215" s="3"/>
      <c r="F215" s="5"/>
      <c r="G215" s="5"/>
      <c r="H215" s="5"/>
      <c r="I215" s="3"/>
      <c r="J215" s="3"/>
      <c r="K215" s="3"/>
      <c r="L215" s="3"/>
      <c r="M215" s="117"/>
      <c r="N215" s="3"/>
      <c r="O215" s="3"/>
      <c r="P215" s="3"/>
      <c r="Q215" s="3"/>
      <c r="R215" s="3"/>
      <c r="S215" s="3"/>
      <c r="T215" s="3"/>
      <c r="U215" s="3"/>
      <c r="V215" s="3"/>
      <c r="W215" s="3"/>
      <c r="X215" s="3"/>
      <c r="Y215" s="7"/>
      <c r="Z215" s="8"/>
      <c r="AA215" s="9"/>
      <c r="AB215" s="10"/>
      <c r="AC215" s="11"/>
      <c r="AD215" s="105"/>
      <c r="AE215" s="105"/>
      <c r="AF215" s="105"/>
      <c r="AG215" s="105"/>
      <c r="AH215" s="105"/>
      <c r="AI215" s="105"/>
      <c r="AJ215" s="101"/>
      <c r="AK215" s="101"/>
    </row>
    <row r="216" ht="15.75" customHeight="1">
      <c r="A216" s="113"/>
      <c r="B216" s="3"/>
      <c r="C216" s="3"/>
      <c r="D216" s="3"/>
      <c r="E216" s="3"/>
      <c r="F216" s="5"/>
      <c r="G216" s="5"/>
      <c r="H216" s="5"/>
      <c r="I216" s="3"/>
      <c r="J216" s="3"/>
      <c r="K216" s="3"/>
      <c r="L216" s="3"/>
      <c r="M216" s="117"/>
      <c r="N216" s="3"/>
      <c r="O216" s="3"/>
      <c r="P216" s="3"/>
      <c r="Q216" s="3"/>
      <c r="R216" s="3"/>
      <c r="S216" s="3"/>
      <c r="T216" s="3"/>
      <c r="U216" s="3"/>
      <c r="V216" s="3"/>
      <c r="W216" s="3"/>
      <c r="X216" s="3"/>
      <c r="Y216" s="7"/>
      <c r="Z216" s="8"/>
      <c r="AA216" s="9"/>
      <c r="AB216" s="10"/>
      <c r="AC216" s="11"/>
      <c r="AD216" s="105"/>
      <c r="AE216" s="105"/>
      <c r="AF216" s="105"/>
      <c r="AG216" s="105"/>
      <c r="AH216" s="105"/>
      <c r="AI216" s="105"/>
      <c r="AJ216" s="101"/>
      <c r="AK216" s="101"/>
    </row>
    <row r="217" ht="15.75" customHeight="1">
      <c r="A217" s="113"/>
      <c r="B217" s="3"/>
      <c r="C217" s="3"/>
      <c r="D217" s="3"/>
      <c r="E217" s="3"/>
      <c r="F217" s="5"/>
      <c r="G217" s="5"/>
      <c r="H217" s="5"/>
      <c r="I217" s="3"/>
      <c r="J217" s="3"/>
      <c r="K217" s="3"/>
      <c r="L217" s="3"/>
      <c r="M217" s="117"/>
      <c r="N217" s="3"/>
      <c r="O217" s="3"/>
      <c r="P217" s="3"/>
      <c r="Q217" s="3"/>
      <c r="R217" s="3"/>
      <c r="S217" s="3"/>
      <c r="T217" s="3"/>
      <c r="U217" s="3"/>
      <c r="V217" s="3"/>
      <c r="W217" s="3"/>
      <c r="X217" s="3"/>
      <c r="Y217" s="7"/>
      <c r="Z217" s="8"/>
      <c r="AA217" s="9"/>
      <c r="AB217" s="10"/>
      <c r="AC217" s="11"/>
      <c r="AD217" s="105"/>
      <c r="AE217" s="105"/>
      <c r="AF217" s="105"/>
      <c r="AG217" s="105"/>
      <c r="AH217" s="105"/>
      <c r="AI217" s="105"/>
      <c r="AJ217" s="101"/>
      <c r="AK217" s="101"/>
    </row>
    <row r="218" ht="15.75" customHeight="1">
      <c r="A218" s="113"/>
      <c r="B218" s="3"/>
      <c r="C218" s="3"/>
      <c r="D218" s="3"/>
      <c r="E218" s="3"/>
      <c r="F218" s="5"/>
      <c r="G218" s="5"/>
      <c r="H218" s="5"/>
      <c r="I218" s="3"/>
      <c r="J218" s="3"/>
      <c r="K218" s="3"/>
      <c r="L218" s="3"/>
      <c r="M218" s="117"/>
      <c r="N218" s="3"/>
      <c r="O218" s="3"/>
      <c r="P218" s="3"/>
      <c r="Q218" s="3"/>
      <c r="R218" s="3"/>
      <c r="S218" s="3"/>
      <c r="T218" s="3"/>
      <c r="U218" s="3"/>
      <c r="V218" s="3"/>
      <c r="W218" s="3"/>
      <c r="X218" s="3"/>
      <c r="Y218" s="7"/>
      <c r="Z218" s="8"/>
      <c r="AA218" s="9"/>
      <c r="AB218" s="10"/>
      <c r="AC218" s="11"/>
      <c r="AD218" s="105"/>
      <c r="AE218" s="105"/>
      <c r="AF218" s="105"/>
      <c r="AG218" s="105"/>
      <c r="AH218" s="105"/>
      <c r="AI218" s="105"/>
      <c r="AJ218" s="101"/>
      <c r="AK218" s="101"/>
    </row>
    <row r="219" ht="15.75" customHeight="1">
      <c r="A219" s="113"/>
      <c r="B219" s="3"/>
      <c r="C219" s="3"/>
      <c r="D219" s="3"/>
      <c r="E219" s="3"/>
      <c r="F219" s="5"/>
      <c r="G219" s="5"/>
      <c r="H219" s="5"/>
      <c r="I219" s="3"/>
      <c r="J219" s="3"/>
      <c r="K219" s="3"/>
      <c r="L219" s="3"/>
      <c r="M219" s="117"/>
      <c r="N219" s="3"/>
      <c r="O219" s="3"/>
      <c r="P219" s="3"/>
      <c r="Q219" s="3"/>
      <c r="R219" s="3"/>
      <c r="S219" s="3"/>
      <c r="T219" s="3"/>
      <c r="U219" s="3"/>
      <c r="V219" s="3"/>
      <c r="W219" s="3"/>
      <c r="X219" s="3"/>
      <c r="Y219" s="7"/>
      <c r="Z219" s="8"/>
      <c r="AA219" s="9"/>
      <c r="AB219" s="10"/>
      <c r="AC219" s="11"/>
      <c r="AD219" s="105"/>
      <c r="AE219" s="105"/>
      <c r="AF219" s="105"/>
      <c r="AG219" s="105"/>
      <c r="AH219" s="105"/>
      <c r="AI219" s="105"/>
      <c r="AJ219" s="101"/>
      <c r="AK219" s="101"/>
    </row>
    <row r="220" ht="15.75" customHeight="1">
      <c r="A220" s="113"/>
      <c r="B220" s="3"/>
      <c r="C220" s="3"/>
      <c r="D220" s="3"/>
      <c r="E220" s="3"/>
      <c r="F220" s="5"/>
      <c r="G220" s="5"/>
      <c r="H220" s="5"/>
      <c r="I220" s="3"/>
      <c r="J220" s="3"/>
      <c r="K220" s="3"/>
      <c r="L220" s="3"/>
      <c r="M220" s="117"/>
      <c r="N220" s="3"/>
      <c r="O220" s="3"/>
      <c r="P220" s="3"/>
      <c r="Q220" s="3"/>
      <c r="R220" s="3"/>
      <c r="S220" s="3"/>
      <c r="T220" s="3"/>
      <c r="U220" s="3"/>
      <c r="V220" s="3"/>
      <c r="W220" s="3"/>
      <c r="X220" s="3"/>
      <c r="Y220" s="7"/>
      <c r="Z220" s="8"/>
      <c r="AA220" s="9"/>
      <c r="AB220" s="10"/>
      <c r="AC220" s="11"/>
      <c r="AD220" s="105"/>
      <c r="AE220" s="105"/>
      <c r="AF220" s="105"/>
      <c r="AG220" s="105"/>
      <c r="AH220" s="105"/>
      <c r="AI220" s="105"/>
      <c r="AJ220" s="101"/>
      <c r="AK220" s="101"/>
    </row>
    <row r="221" ht="15.75" customHeight="1">
      <c r="A221" s="113"/>
      <c r="B221" s="3"/>
      <c r="C221" s="3"/>
      <c r="D221" s="3"/>
      <c r="E221" s="3"/>
      <c r="F221" s="5"/>
      <c r="G221" s="5"/>
      <c r="H221" s="5"/>
      <c r="I221" s="3"/>
      <c r="J221" s="3"/>
      <c r="K221" s="3"/>
      <c r="L221" s="3"/>
      <c r="M221" s="117"/>
      <c r="N221" s="3"/>
      <c r="O221" s="3"/>
      <c r="P221" s="3"/>
      <c r="Q221" s="3"/>
      <c r="R221" s="3"/>
      <c r="S221" s="3"/>
      <c r="T221" s="3"/>
      <c r="U221" s="3"/>
      <c r="V221" s="3"/>
      <c r="W221" s="3"/>
      <c r="X221" s="3"/>
      <c r="Y221" s="7"/>
      <c r="Z221" s="8"/>
      <c r="AA221" s="9"/>
      <c r="AB221" s="10"/>
      <c r="AC221" s="11"/>
      <c r="AD221" s="105"/>
      <c r="AE221" s="105"/>
      <c r="AF221" s="105"/>
      <c r="AG221" s="105"/>
      <c r="AH221" s="105"/>
      <c r="AI221" s="105"/>
      <c r="AJ221" s="101"/>
      <c r="AK221" s="101"/>
    </row>
    <row r="222" ht="15.75" customHeight="1">
      <c r="A222" s="113"/>
      <c r="B222" s="3"/>
      <c r="C222" s="3"/>
      <c r="D222" s="3"/>
      <c r="E222" s="3"/>
      <c r="F222" s="5"/>
      <c r="G222" s="5"/>
      <c r="H222" s="5"/>
      <c r="I222" s="3"/>
      <c r="J222" s="3"/>
      <c r="K222" s="3"/>
      <c r="L222" s="3"/>
      <c r="M222" s="117"/>
      <c r="N222" s="3"/>
      <c r="O222" s="3"/>
      <c r="P222" s="3"/>
      <c r="Q222" s="3"/>
      <c r="R222" s="3"/>
      <c r="S222" s="3"/>
      <c r="T222" s="3"/>
      <c r="U222" s="3"/>
      <c r="V222" s="3"/>
      <c r="W222" s="3"/>
      <c r="X222" s="3"/>
      <c r="Y222" s="7"/>
      <c r="Z222" s="8"/>
      <c r="AA222" s="9"/>
      <c r="AB222" s="10"/>
      <c r="AC222" s="11"/>
      <c r="AD222" s="105"/>
      <c r="AE222" s="105"/>
      <c r="AF222" s="105"/>
      <c r="AG222" s="105"/>
      <c r="AH222" s="105"/>
      <c r="AI222" s="105"/>
      <c r="AJ222" s="101"/>
      <c r="AK222" s="101"/>
    </row>
    <row r="223" ht="15.75" customHeight="1">
      <c r="A223" s="113"/>
      <c r="B223" s="3"/>
      <c r="C223" s="3"/>
      <c r="D223" s="3"/>
      <c r="E223" s="3"/>
      <c r="F223" s="5"/>
      <c r="G223" s="5"/>
      <c r="H223" s="5"/>
      <c r="I223" s="3"/>
      <c r="J223" s="3"/>
      <c r="K223" s="3"/>
      <c r="L223" s="3"/>
      <c r="M223" s="117"/>
      <c r="N223" s="3"/>
      <c r="O223" s="3"/>
      <c r="P223" s="3"/>
      <c r="Q223" s="3"/>
      <c r="R223" s="3"/>
      <c r="S223" s="3"/>
      <c r="T223" s="3"/>
      <c r="U223" s="3"/>
      <c r="V223" s="3"/>
      <c r="W223" s="3"/>
      <c r="X223" s="3"/>
      <c r="Y223" s="7"/>
      <c r="Z223" s="8"/>
      <c r="AA223" s="9"/>
      <c r="AB223" s="10"/>
      <c r="AC223" s="11"/>
      <c r="AD223" s="105"/>
      <c r="AE223" s="105"/>
      <c r="AF223" s="105"/>
      <c r="AG223" s="105"/>
      <c r="AH223" s="105"/>
      <c r="AI223" s="105"/>
      <c r="AJ223" s="101"/>
      <c r="AK223" s="101"/>
    </row>
    <row r="224" ht="15.75" customHeight="1">
      <c r="A224" s="113"/>
      <c r="B224" s="3"/>
      <c r="C224" s="3"/>
      <c r="D224" s="3"/>
      <c r="E224" s="3"/>
      <c r="F224" s="5"/>
      <c r="G224" s="5"/>
      <c r="H224" s="5"/>
      <c r="I224" s="3"/>
      <c r="J224" s="3"/>
      <c r="K224" s="3"/>
      <c r="L224" s="3"/>
      <c r="M224" s="117"/>
      <c r="N224" s="3"/>
      <c r="O224" s="3"/>
      <c r="P224" s="3"/>
      <c r="Q224" s="3"/>
      <c r="R224" s="3"/>
      <c r="S224" s="3"/>
      <c r="T224" s="3"/>
      <c r="U224" s="3"/>
      <c r="V224" s="3"/>
      <c r="W224" s="3"/>
      <c r="X224" s="3"/>
      <c r="Y224" s="7"/>
      <c r="Z224" s="8"/>
      <c r="AA224" s="9"/>
      <c r="AB224" s="10"/>
      <c r="AC224" s="11"/>
      <c r="AD224" s="105"/>
      <c r="AE224" s="105"/>
      <c r="AF224" s="105"/>
      <c r="AG224" s="105"/>
      <c r="AH224" s="105"/>
      <c r="AI224" s="105"/>
      <c r="AJ224" s="101"/>
      <c r="AK224" s="101"/>
    </row>
    <row r="225" ht="15.75" customHeight="1">
      <c r="A225" s="113"/>
      <c r="B225" s="3"/>
      <c r="C225" s="3"/>
      <c r="D225" s="3"/>
      <c r="E225" s="3"/>
      <c r="F225" s="5"/>
      <c r="G225" s="5"/>
      <c r="H225" s="5"/>
      <c r="I225" s="3"/>
      <c r="J225" s="3"/>
      <c r="K225" s="3"/>
      <c r="L225" s="3"/>
      <c r="M225" s="117"/>
      <c r="N225" s="3"/>
      <c r="O225" s="3"/>
      <c r="P225" s="3"/>
      <c r="Q225" s="3"/>
      <c r="R225" s="3"/>
      <c r="S225" s="3"/>
      <c r="T225" s="3"/>
      <c r="U225" s="3"/>
      <c r="V225" s="3"/>
      <c r="W225" s="3"/>
      <c r="X225" s="3"/>
      <c r="Y225" s="7"/>
      <c r="Z225" s="8"/>
      <c r="AA225" s="9"/>
      <c r="AB225" s="10"/>
      <c r="AC225" s="11"/>
      <c r="AD225" s="105"/>
      <c r="AE225" s="105"/>
      <c r="AF225" s="105"/>
      <c r="AG225" s="105"/>
      <c r="AH225" s="105"/>
      <c r="AI225" s="105"/>
      <c r="AJ225" s="101"/>
      <c r="AK225" s="101"/>
    </row>
    <row r="226" ht="15.75" customHeight="1">
      <c r="A226" s="113"/>
      <c r="B226" s="3"/>
      <c r="C226" s="3"/>
      <c r="D226" s="3"/>
      <c r="E226" s="3"/>
      <c r="F226" s="5"/>
      <c r="G226" s="5"/>
      <c r="H226" s="5"/>
      <c r="I226" s="3"/>
      <c r="J226" s="3"/>
      <c r="K226" s="3"/>
      <c r="L226" s="3"/>
      <c r="M226" s="117"/>
      <c r="N226" s="3"/>
      <c r="O226" s="3"/>
      <c r="P226" s="3"/>
      <c r="Q226" s="3"/>
      <c r="R226" s="3"/>
      <c r="S226" s="3"/>
      <c r="T226" s="3"/>
      <c r="U226" s="3"/>
      <c r="V226" s="3"/>
      <c r="W226" s="3"/>
      <c r="X226" s="3"/>
      <c r="Y226" s="7"/>
      <c r="Z226" s="8"/>
      <c r="AA226" s="9"/>
      <c r="AB226" s="10"/>
      <c r="AC226" s="11"/>
      <c r="AD226" s="105"/>
      <c r="AE226" s="105"/>
      <c r="AF226" s="105"/>
      <c r="AG226" s="105"/>
      <c r="AH226" s="105"/>
      <c r="AI226" s="105"/>
      <c r="AJ226" s="101"/>
      <c r="AK226" s="101"/>
    </row>
    <row r="227" ht="15.75" customHeight="1">
      <c r="A227" s="113"/>
      <c r="B227" s="3"/>
      <c r="C227" s="3"/>
      <c r="D227" s="3"/>
      <c r="E227" s="3"/>
      <c r="F227" s="5"/>
      <c r="G227" s="5"/>
      <c r="H227" s="5"/>
      <c r="I227" s="3"/>
      <c r="J227" s="3"/>
      <c r="K227" s="3"/>
      <c r="L227" s="3"/>
      <c r="M227" s="117"/>
      <c r="N227" s="3"/>
      <c r="O227" s="3"/>
      <c r="P227" s="3"/>
      <c r="Q227" s="3"/>
      <c r="R227" s="3"/>
      <c r="S227" s="3"/>
      <c r="T227" s="3"/>
      <c r="U227" s="3"/>
      <c r="V227" s="3"/>
      <c r="W227" s="3"/>
      <c r="X227" s="3"/>
      <c r="Y227" s="7"/>
      <c r="Z227" s="8"/>
      <c r="AA227" s="9"/>
      <c r="AB227" s="10"/>
      <c r="AC227" s="11"/>
      <c r="AD227" s="105"/>
      <c r="AE227" s="105"/>
      <c r="AF227" s="105"/>
      <c r="AG227" s="105"/>
      <c r="AH227" s="105"/>
      <c r="AI227" s="105"/>
      <c r="AJ227" s="101"/>
      <c r="AK227" s="101"/>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AH$25"/>
  <mergeCells count="1">
    <mergeCell ref="AD2:AH2"/>
  </mergeCells>
  <printOptions gridLines="1" horizontalCentered="1"/>
  <pageMargins bottom="0.75" footer="0.0" header="0.0" left="0.7" right="0.7" top="0.75"/>
  <pageSetup fitToHeight="0"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workbookViewId="0">
      <pane ySplit="13.0" topLeftCell="A14" activePane="bottomLeft" state="frozen"/>
      <selection activeCell="B15" sqref="B15" pane="bottomLeft"/>
    </sheetView>
  </sheetViews>
  <sheetFormatPr customHeight="1" defaultColWidth="12.63" defaultRowHeight="15.0"/>
  <cols>
    <col customWidth="1" min="1" max="1" width="5.88"/>
    <col customWidth="1" min="2" max="2" width="32.13"/>
    <col customWidth="1" min="3" max="3" width="16.13"/>
    <col customWidth="1" min="4" max="4" width="7.0"/>
    <col customWidth="1" min="5" max="5" width="10.5"/>
    <col customWidth="1" min="6" max="6" width="11.0"/>
    <col customWidth="1" min="7" max="7" width="20.88"/>
    <col customWidth="1" hidden="1" min="8" max="8" width="18.13"/>
    <col customWidth="1" hidden="1" min="9" max="11" width="12.63"/>
    <col customWidth="1" hidden="1" min="12" max="12" width="13.13"/>
  </cols>
  <sheetData>
    <row r="1" ht="15.75" customHeight="1">
      <c r="A1" s="356" t="s">
        <v>3</v>
      </c>
      <c r="B1" s="394"/>
      <c r="C1" s="355" t="s">
        <v>213</v>
      </c>
      <c r="D1" s="205"/>
      <c r="E1" s="31"/>
      <c r="F1" s="31"/>
      <c r="G1" s="205"/>
      <c r="H1" s="205"/>
    </row>
    <row r="2" ht="15.75" customHeight="1">
      <c r="A2" s="356" t="s">
        <v>385</v>
      </c>
      <c r="B2" s="394"/>
      <c r="C2" s="395" t="s">
        <v>386</v>
      </c>
      <c r="D2" s="205"/>
      <c r="E2" s="31"/>
      <c r="F2" s="31"/>
      <c r="G2" s="205"/>
      <c r="H2" s="205"/>
    </row>
    <row r="3" ht="15.75" customHeight="1">
      <c r="A3" s="356" t="s">
        <v>387</v>
      </c>
      <c r="B3" s="394"/>
      <c r="C3" s="355" t="s">
        <v>388</v>
      </c>
      <c r="D3" s="205"/>
      <c r="E3" s="31"/>
      <c r="F3" s="31"/>
      <c r="G3" s="205"/>
      <c r="H3" s="205"/>
    </row>
    <row r="4" ht="15.75" customHeight="1">
      <c r="A4" s="356" t="s">
        <v>389</v>
      </c>
      <c r="B4" s="394"/>
      <c r="C4" s="355" t="s">
        <v>390</v>
      </c>
      <c r="D4" s="356" t="s">
        <v>391</v>
      </c>
      <c r="E4" s="355"/>
      <c r="F4" s="396" t="s">
        <v>392</v>
      </c>
      <c r="G4" s="356"/>
      <c r="H4" s="205"/>
    </row>
    <row r="5" ht="15.75" customHeight="1">
      <c r="A5" s="356" t="s">
        <v>393</v>
      </c>
      <c r="B5" s="394"/>
      <c r="C5" s="355" t="s">
        <v>394</v>
      </c>
      <c r="D5" s="205"/>
      <c r="E5" s="31"/>
      <c r="F5" s="31"/>
      <c r="G5" s="205"/>
      <c r="H5" s="205"/>
    </row>
    <row r="6" ht="15.75" customHeight="1">
      <c r="A6" s="356" t="s">
        <v>395</v>
      </c>
      <c r="B6" s="394"/>
      <c r="C6" s="355" t="s">
        <v>396</v>
      </c>
      <c r="D6" s="356" t="s">
        <v>397</v>
      </c>
      <c r="E6" s="355"/>
      <c r="F6" s="31"/>
      <c r="G6" s="205"/>
      <c r="H6" s="205"/>
    </row>
    <row r="7" ht="15.75" customHeight="1">
      <c r="A7" s="356" t="s">
        <v>398</v>
      </c>
      <c r="B7" s="394"/>
      <c r="C7" s="355" t="s">
        <v>399</v>
      </c>
      <c r="D7" s="205"/>
      <c r="E7" s="31"/>
      <c r="F7" s="31"/>
      <c r="G7" s="205"/>
      <c r="H7" s="205"/>
    </row>
    <row r="8" ht="15.75" customHeight="1">
      <c r="A8" s="356" t="s">
        <v>400</v>
      </c>
      <c r="B8" s="397"/>
      <c r="C8" s="355"/>
      <c r="D8" s="205"/>
      <c r="E8" s="31"/>
      <c r="F8" s="31"/>
      <c r="G8" s="205"/>
      <c r="H8" s="205"/>
    </row>
    <row r="9" ht="15.75" customHeight="1">
      <c r="A9" s="205"/>
      <c r="B9" s="397" t="s">
        <v>401</v>
      </c>
      <c r="C9" s="398">
        <f>TODAY()</f>
        <v>45912</v>
      </c>
      <c r="D9" s="205"/>
      <c r="E9" s="31"/>
      <c r="F9" s="31"/>
      <c r="G9" s="205"/>
      <c r="H9" s="205"/>
    </row>
    <row r="10" ht="15.75" customHeight="1">
      <c r="A10" s="399"/>
      <c r="B10" s="400"/>
      <c r="C10" s="401"/>
      <c r="D10" s="399"/>
      <c r="E10" s="401"/>
      <c r="F10" s="401"/>
      <c r="G10" s="399"/>
      <c r="H10" s="399"/>
    </row>
    <row r="11" ht="15.75" customHeight="1">
      <c r="A11" s="402" t="s">
        <v>402</v>
      </c>
      <c r="B11" s="403" t="s">
        <v>403</v>
      </c>
      <c r="C11" s="404" t="s">
        <v>404</v>
      </c>
      <c r="D11" s="402" t="s">
        <v>272</v>
      </c>
      <c r="E11" s="404" t="s">
        <v>405</v>
      </c>
      <c r="F11" s="404" t="s">
        <v>406</v>
      </c>
      <c r="G11" s="402" t="s">
        <v>407</v>
      </c>
      <c r="H11" s="402" t="s">
        <v>408</v>
      </c>
      <c r="I11" s="402" t="s">
        <v>409</v>
      </c>
      <c r="J11" s="402" t="s">
        <v>410</v>
      </c>
      <c r="K11" s="402" t="s">
        <v>411</v>
      </c>
      <c r="L11" s="402" t="s">
        <v>412</v>
      </c>
      <c r="M11" s="405" t="s">
        <v>413</v>
      </c>
      <c r="N11" s="406" t="s">
        <v>414</v>
      </c>
      <c r="O11" s="406" t="s">
        <v>415</v>
      </c>
      <c r="P11" s="406" t="s">
        <v>416</v>
      </c>
      <c r="Q11" s="406" t="s">
        <v>417</v>
      </c>
      <c r="R11" s="407"/>
      <c r="S11" s="407"/>
      <c r="T11" s="407"/>
      <c r="U11" s="407"/>
      <c r="V11" s="407"/>
      <c r="W11" s="407"/>
      <c r="X11" s="407"/>
      <c r="Y11" s="407"/>
      <c r="Z11" s="407"/>
      <c r="AA11" s="407"/>
      <c r="AB11" s="407"/>
    </row>
    <row r="12" ht="15.75" customHeight="1">
      <c r="A12" s="360"/>
      <c r="B12" s="360"/>
      <c r="C12" s="360"/>
      <c r="D12" s="360"/>
      <c r="E12" s="360"/>
      <c r="F12" s="360"/>
      <c r="G12" s="360"/>
      <c r="H12" s="360"/>
      <c r="I12" s="360"/>
      <c r="J12" s="360"/>
      <c r="K12" s="360"/>
      <c r="L12" s="360"/>
      <c r="M12" s="408">
        <f>NOW()</f>
        <v>45912.1051</v>
      </c>
      <c r="N12" s="406" t="s">
        <v>418</v>
      </c>
      <c r="O12" s="409"/>
      <c r="P12" s="409"/>
      <c r="Q12" s="409"/>
      <c r="R12" s="407"/>
      <c r="S12" s="407"/>
      <c r="T12" s="407"/>
      <c r="U12" s="407"/>
      <c r="V12" s="407"/>
      <c r="W12" s="407"/>
      <c r="X12" s="407"/>
      <c r="Y12" s="407"/>
      <c r="Z12" s="407"/>
      <c r="AA12" s="407"/>
      <c r="AB12" s="407"/>
    </row>
    <row r="13" ht="15.75" customHeight="1">
      <c r="A13" s="223"/>
      <c r="B13" s="364"/>
      <c r="C13" s="224"/>
      <c r="D13" s="223"/>
      <c r="E13" s="206"/>
      <c r="F13" s="224"/>
      <c r="G13" s="223"/>
      <c r="H13" s="223"/>
      <c r="I13" s="223"/>
      <c r="J13" s="223"/>
      <c r="K13" s="223"/>
      <c r="L13" s="223"/>
      <c r="M13" s="364"/>
      <c r="N13" s="223"/>
      <c r="O13" s="223"/>
      <c r="P13" s="223"/>
      <c r="Q13" s="223"/>
    </row>
    <row r="14" ht="15.75" customHeight="1">
      <c r="A14" s="409"/>
      <c r="B14" s="410" t="s">
        <v>419</v>
      </c>
      <c r="C14" s="207"/>
      <c r="D14" s="409"/>
      <c r="E14" s="207"/>
      <c r="F14" s="208"/>
      <c r="G14" s="410" t="s">
        <v>420</v>
      </c>
      <c r="H14" s="409"/>
      <c r="I14" s="409"/>
      <c r="J14" s="409"/>
      <c r="K14" s="411"/>
      <c r="L14" s="409"/>
      <c r="M14" s="411"/>
      <c r="N14" s="406" t="str">
        <f>0.79+P14</f>
        <v>#REF!</v>
      </c>
      <c r="O14" s="406" t="str">
        <f>'[1]Darshan SAP accnt 12th Feb 24'!N27</f>
        <v>#REF!</v>
      </c>
      <c r="P14" s="406" t="str">
        <f>'[1]Darshan SAP accnt 12th Feb 24'!Q27+'[1]Darshan SAP accnt 12th Feb 24'!R27</f>
        <v>#REF!</v>
      </c>
      <c r="Q14" s="409" t="s">
        <v>47</v>
      </c>
      <c r="R14" s="407"/>
      <c r="S14" s="407"/>
      <c r="T14" s="407"/>
      <c r="U14" s="407"/>
      <c r="V14" s="407"/>
      <c r="W14" s="407"/>
      <c r="X14" s="407"/>
      <c r="Y14" s="407"/>
      <c r="Z14" s="407"/>
      <c r="AA14" s="407"/>
      <c r="AB14" s="407"/>
    </row>
    <row r="15" ht="15.75" customHeight="1">
      <c r="A15" s="223"/>
      <c r="B15" s="364"/>
      <c r="C15" s="224"/>
      <c r="D15" s="223"/>
      <c r="E15" s="206"/>
      <c r="F15" s="224"/>
      <c r="G15" s="223"/>
      <c r="H15" s="223"/>
      <c r="I15" s="223"/>
      <c r="J15" s="223"/>
      <c r="K15" s="223"/>
      <c r="L15" s="223"/>
      <c r="M15" s="223"/>
      <c r="N15" s="223"/>
      <c r="O15" s="223"/>
      <c r="P15" s="223"/>
      <c r="Q15" s="223"/>
    </row>
    <row r="16" ht="15.75" customHeight="1">
      <c r="A16" s="223"/>
      <c r="B16" s="364"/>
      <c r="C16" s="224"/>
      <c r="D16" s="223"/>
      <c r="E16" s="224"/>
      <c r="F16" s="224"/>
      <c r="G16" s="223"/>
      <c r="H16" s="364"/>
      <c r="I16" s="223"/>
      <c r="J16" s="223"/>
      <c r="K16" s="223"/>
      <c r="L16" s="223"/>
      <c r="M16" s="223"/>
      <c r="N16" s="223"/>
      <c r="O16" s="223"/>
      <c r="P16" s="223"/>
      <c r="Q16" s="223"/>
    </row>
    <row r="17" ht="15.75" customHeight="1">
      <c r="A17" s="223"/>
      <c r="B17" s="364"/>
      <c r="C17" s="224"/>
      <c r="D17" s="223"/>
      <c r="E17" s="224"/>
      <c r="F17" s="224"/>
      <c r="G17" s="223"/>
      <c r="H17" s="223"/>
      <c r="I17" s="223"/>
      <c r="J17" s="223"/>
      <c r="K17" s="223"/>
      <c r="L17" s="223"/>
      <c r="M17" s="223"/>
      <c r="N17" s="223"/>
      <c r="O17" s="223"/>
      <c r="P17" s="223"/>
      <c r="Q17" s="223"/>
    </row>
    <row r="18" ht="15.75" customHeight="1">
      <c r="A18" s="223"/>
      <c r="B18" s="364"/>
      <c r="C18" s="224"/>
      <c r="D18" s="223"/>
      <c r="E18" s="224"/>
      <c r="F18" s="224"/>
      <c r="G18" s="223"/>
      <c r="H18" s="223"/>
      <c r="I18" s="223"/>
      <c r="J18" s="223"/>
      <c r="K18" s="223"/>
      <c r="L18" s="223"/>
      <c r="M18" s="223"/>
      <c r="N18" s="223"/>
      <c r="O18" s="223"/>
      <c r="P18" s="223"/>
      <c r="Q18" s="223"/>
    </row>
    <row r="19" ht="15.75" customHeight="1">
      <c r="B19" s="394"/>
      <c r="C19" s="31"/>
      <c r="E19" s="31"/>
      <c r="F19" s="31"/>
    </row>
    <row r="20" ht="15.75" customHeight="1">
      <c r="A20" s="356" t="s">
        <v>421</v>
      </c>
      <c r="B20" s="394"/>
      <c r="C20" s="31"/>
      <c r="E20" s="31"/>
      <c r="F20" s="31"/>
    </row>
    <row r="21" ht="15.75" customHeight="1">
      <c r="A21" s="222" t="s">
        <v>402</v>
      </c>
      <c r="B21" s="412" t="s">
        <v>358</v>
      </c>
      <c r="C21" s="206" t="s">
        <v>422</v>
      </c>
      <c r="D21" s="222" t="s">
        <v>272</v>
      </c>
      <c r="E21" s="206" t="s">
        <v>423</v>
      </c>
      <c r="F21" s="206"/>
      <c r="G21" s="222" t="s">
        <v>424</v>
      </c>
      <c r="H21" s="222" t="s">
        <v>425</v>
      </c>
    </row>
    <row r="22" ht="15.75" customHeight="1">
      <c r="A22" s="223"/>
      <c r="B22" s="364"/>
      <c r="C22" s="224"/>
      <c r="D22" s="223"/>
      <c r="E22" s="224"/>
      <c r="F22" s="224"/>
      <c r="G22" s="222"/>
      <c r="H22" s="222"/>
    </row>
    <row r="23" ht="15.75" customHeight="1">
      <c r="B23" s="394"/>
      <c r="C23" s="31"/>
      <c r="E23" s="31"/>
      <c r="F23" s="31"/>
    </row>
    <row r="24" ht="15.75" customHeight="1">
      <c r="B24" s="394"/>
      <c r="C24" s="31"/>
      <c r="E24" s="31"/>
      <c r="F24" s="31"/>
    </row>
    <row r="25" ht="15.75" customHeight="1">
      <c r="B25" s="394"/>
      <c r="C25" s="31"/>
      <c r="E25" s="31"/>
      <c r="F25" s="31"/>
    </row>
    <row r="26" ht="15.75" customHeight="1">
      <c r="B26" s="394"/>
      <c r="C26" s="31"/>
      <c r="E26" s="31"/>
      <c r="F26" s="31"/>
    </row>
    <row r="27" ht="15.75" customHeight="1">
      <c r="B27" s="394"/>
      <c r="C27" s="31"/>
      <c r="E27" s="31"/>
      <c r="F27" s="31"/>
    </row>
    <row r="28" ht="15.75" customHeight="1">
      <c r="B28" s="394"/>
      <c r="C28" s="31"/>
      <c r="E28" s="31"/>
      <c r="F28" s="31"/>
    </row>
    <row r="29" ht="15.75" customHeight="1">
      <c r="B29" s="394"/>
      <c r="C29" s="31"/>
      <c r="E29" s="31"/>
      <c r="F29" s="31"/>
    </row>
    <row r="30" ht="15.75" customHeight="1">
      <c r="B30" s="394"/>
      <c r="C30" s="31"/>
      <c r="E30" s="31"/>
      <c r="F30" s="31"/>
    </row>
    <row r="31" ht="15.75" customHeight="1">
      <c r="B31" s="394"/>
      <c r="C31" s="31"/>
      <c r="E31" s="31"/>
      <c r="F31" s="31"/>
    </row>
    <row r="32" ht="15.75" customHeight="1">
      <c r="B32" s="394"/>
      <c r="C32" s="31"/>
      <c r="E32" s="31"/>
      <c r="F32" s="31"/>
    </row>
    <row r="33" ht="15.75" customHeight="1">
      <c r="B33" s="394"/>
      <c r="C33" s="31"/>
      <c r="E33" s="31"/>
      <c r="F33" s="31"/>
    </row>
    <row r="34" ht="15.75" customHeight="1">
      <c r="B34" s="394"/>
      <c r="C34" s="31"/>
      <c r="E34" s="31"/>
      <c r="F34" s="31"/>
    </row>
    <row r="35" ht="15.75" customHeight="1">
      <c r="B35" s="394"/>
      <c r="C35" s="31"/>
      <c r="E35" s="31"/>
      <c r="F35" s="31"/>
    </row>
    <row r="36" ht="15.75" customHeight="1">
      <c r="B36" s="394"/>
      <c r="C36" s="31"/>
      <c r="E36" s="31"/>
      <c r="F36" s="31"/>
    </row>
    <row r="37" ht="15.75" customHeight="1">
      <c r="B37" s="394"/>
      <c r="C37" s="31"/>
      <c r="E37" s="31"/>
      <c r="F37" s="31"/>
    </row>
    <row r="38" ht="15.75" customHeight="1">
      <c r="B38" s="394"/>
      <c r="C38" s="31"/>
      <c r="E38" s="31"/>
      <c r="F38" s="31"/>
    </row>
    <row r="39" ht="15.75" customHeight="1">
      <c r="B39" s="394"/>
      <c r="C39" s="31"/>
      <c r="E39" s="31"/>
      <c r="F39" s="31"/>
    </row>
    <row r="40" ht="15.75" customHeight="1">
      <c r="B40" s="394"/>
      <c r="C40" s="31"/>
      <c r="E40" s="31"/>
      <c r="F40" s="31"/>
    </row>
    <row r="41" ht="15.75" customHeight="1">
      <c r="B41" s="394"/>
      <c r="C41" s="31"/>
      <c r="E41" s="31"/>
      <c r="F41" s="31"/>
    </row>
    <row r="42" ht="15.75" customHeight="1">
      <c r="B42" s="394"/>
      <c r="C42" s="31"/>
      <c r="E42" s="31"/>
      <c r="F42" s="31"/>
    </row>
    <row r="43" ht="15.75" customHeight="1">
      <c r="B43" s="394"/>
      <c r="C43" s="31"/>
      <c r="E43" s="31"/>
      <c r="F43" s="31"/>
    </row>
    <row r="44" ht="15.75" customHeight="1">
      <c r="B44" s="394"/>
      <c r="C44" s="31"/>
      <c r="E44" s="31"/>
      <c r="F44" s="31"/>
    </row>
    <row r="45" ht="15.75" customHeight="1">
      <c r="B45" s="394"/>
      <c r="C45" s="31"/>
      <c r="E45" s="31"/>
      <c r="F45" s="31"/>
    </row>
    <row r="46" ht="15.75" customHeight="1">
      <c r="B46" s="394"/>
      <c r="C46" s="31"/>
      <c r="E46" s="31"/>
      <c r="F46" s="31"/>
    </row>
    <row r="47" ht="15.75" customHeight="1">
      <c r="B47" s="394"/>
      <c r="C47" s="31"/>
      <c r="E47" s="31"/>
      <c r="F47" s="31"/>
    </row>
    <row r="48" ht="15.75" customHeight="1">
      <c r="B48" s="394"/>
      <c r="C48" s="31"/>
      <c r="E48" s="31"/>
      <c r="F48" s="31"/>
    </row>
    <row r="49" ht="15.75" customHeight="1">
      <c r="B49" s="394"/>
      <c r="C49" s="31"/>
      <c r="E49" s="31"/>
      <c r="F49" s="31"/>
    </row>
    <row r="50" ht="15.75" customHeight="1">
      <c r="B50" s="394"/>
      <c r="C50" s="31"/>
      <c r="E50" s="31"/>
      <c r="F50" s="31"/>
    </row>
    <row r="51" ht="15.75" customHeight="1">
      <c r="B51" s="394"/>
      <c r="C51" s="31"/>
      <c r="E51" s="31"/>
      <c r="F51" s="31"/>
    </row>
    <row r="52" ht="15.75" customHeight="1">
      <c r="B52" s="394"/>
      <c r="C52" s="31"/>
      <c r="E52" s="31"/>
      <c r="F52" s="31"/>
    </row>
    <row r="53" ht="15.75" customHeight="1">
      <c r="B53" s="394"/>
      <c r="C53" s="31"/>
      <c r="E53" s="31"/>
      <c r="F53" s="31"/>
    </row>
    <row r="54" ht="15.75" customHeight="1">
      <c r="B54" s="394"/>
      <c r="C54" s="31"/>
      <c r="E54" s="31"/>
      <c r="F54" s="31"/>
    </row>
    <row r="55" ht="15.75" customHeight="1">
      <c r="B55" s="394"/>
      <c r="C55" s="31"/>
      <c r="E55" s="31"/>
      <c r="F55" s="31"/>
    </row>
    <row r="56" ht="15.75" customHeight="1">
      <c r="B56" s="394"/>
      <c r="C56" s="31"/>
      <c r="E56" s="31"/>
      <c r="F56" s="31"/>
    </row>
    <row r="57" ht="15.75" customHeight="1">
      <c r="B57" s="394"/>
      <c r="C57" s="31"/>
      <c r="E57" s="31"/>
      <c r="F57" s="31"/>
    </row>
    <row r="58" ht="15.75" customHeight="1">
      <c r="B58" s="394"/>
      <c r="C58" s="31"/>
      <c r="E58" s="31"/>
      <c r="F58" s="31"/>
    </row>
    <row r="59" ht="15.75" customHeight="1">
      <c r="B59" s="394"/>
      <c r="C59" s="31"/>
      <c r="E59" s="31"/>
      <c r="F59" s="31"/>
    </row>
    <row r="60" ht="15.75" customHeight="1">
      <c r="B60" s="394"/>
      <c r="C60" s="31"/>
      <c r="E60" s="31"/>
      <c r="F60" s="31"/>
    </row>
    <row r="61" ht="15.75" customHeight="1">
      <c r="B61" s="394"/>
      <c r="C61" s="31"/>
      <c r="E61" s="31"/>
      <c r="F61" s="31"/>
    </row>
    <row r="62" ht="15.75" customHeight="1">
      <c r="B62" s="394"/>
      <c r="C62" s="31"/>
      <c r="E62" s="31"/>
      <c r="F62" s="31"/>
    </row>
    <row r="63" ht="15.75" customHeight="1">
      <c r="B63" s="394"/>
      <c r="C63" s="31"/>
      <c r="E63" s="31"/>
      <c r="F63" s="31"/>
    </row>
    <row r="64" ht="15.75" customHeight="1">
      <c r="B64" s="394"/>
      <c r="C64" s="31"/>
      <c r="E64" s="31"/>
      <c r="F64" s="31"/>
    </row>
    <row r="65" ht="15.75" customHeight="1">
      <c r="B65" s="394"/>
      <c r="C65" s="31"/>
      <c r="E65" s="31"/>
      <c r="F65" s="31"/>
    </row>
    <row r="66" ht="15.75" customHeight="1">
      <c r="B66" s="394"/>
      <c r="C66" s="31"/>
      <c r="E66" s="31"/>
      <c r="F66" s="31"/>
    </row>
    <row r="67" ht="15.75" customHeight="1">
      <c r="B67" s="394"/>
      <c r="C67" s="31"/>
      <c r="E67" s="31"/>
      <c r="F67" s="31"/>
    </row>
    <row r="68" ht="15.75" customHeight="1">
      <c r="B68" s="394"/>
      <c r="C68" s="31"/>
      <c r="E68" s="31"/>
      <c r="F68" s="31"/>
    </row>
    <row r="69" ht="15.75" customHeight="1">
      <c r="B69" s="394"/>
      <c r="C69" s="31"/>
      <c r="E69" s="31"/>
      <c r="F69" s="31"/>
    </row>
    <row r="70" ht="15.75" customHeight="1">
      <c r="B70" s="394"/>
      <c r="C70" s="31"/>
      <c r="E70" s="31"/>
      <c r="F70" s="31"/>
    </row>
    <row r="71" ht="15.75" customHeight="1">
      <c r="B71" s="394"/>
      <c r="C71" s="31"/>
      <c r="E71" s="31"/>
      <c r="F71" s="31"/>
    </row>
    <row r="72" ht="15.75" customHeight="1">
      <c r="B72" s="394"/>
      <c r="C72" s="31"/>
      <c r="E72" s="31"/>
      <c r="F72" s="31"/>
    </row>
    <row r="73" ht="15.75" customHeight="1">
      <c r="B73" s="394"/>
      <c r="C73" s="31"/>
      <c r="E73" s="31"/>
      <c r="F73" s="31"/>
    </row>
    <row r="74" ht="15.75" customHeight="1">
      <c r="B74" s="394"/>
      <c r="C74" s="31"/>
      <c r="E74" s="31"/>
      <c r="F74" s="31"/>
    </row>
    <row r="75" ht="15.75" customHeight="1">
      <c r="B75" s="394"/>
      <c r="C75" s="31"/>
      <c r="E75" s="31"/>
      <c r="F75" s="31"/>
    </row>
    <row r="76" ht="15.75" customHeight="1">
      <c r="B76" s="394"/>
      <c r="C76" s="31"/>
      <c r="E76" s="31"/>
      <c r="F76" s="31"/>
    </row>
    <row r="77" ht="15.75" customHeight="1">
      <c r="B77" s="394"/>
      <c r="C77" s="31"/>
      <c r="E77" s="31"/>
      <c r="F77" s="31"/>
    </row>
    <row r="78" ht="15.75" customHeight="1">
      <c r="B78" s="394"/>
      <c r="C78" s="31"/>
      <c r="E78" s="31"/>
      <c r="F78" s="31"/>
    </row>
    <row r="79" ht="15.75" customHeight="1">
      <c r="B79" s="394"/>
      <c r="C79" s="31"/>
      <c r="E79" s="31"/>
      <c r="F79" s="31"/>
    </row>
    <row r="80" ht="15.75" customHeight="1">
      <c r="B80" s="394"/>
      <c r="C80" s="31"/>
      <c r="E80" s="31"/>
      <c r="F80" s="31"/>
    </row>
    <row r="81" ht="15.75" customHeight="1">
      <c r="B81" s="394"/>
      <c r="C81" s="31"/>
      <c r="E81" s="31"/>
      <c r="F81" s="31"/>
    </row>
    <row r="82" ht="15.75" customHeight="1">
      <c r="B82" s="394"/>
      <c r="C82" s="31"/>
      <c r="E82" s="31"/>
      <c r="F82" s="31"/>
    </row>
    <row r="83" ht="15.75" customHeight="1">
      <c r="B83" s="394"/>
      <c r="C83" s="31"/>
      <c r="E83" s="31"/>
      <c r="F83" s="31"/>
    </row>
    <row r="84" ht="15.75" customHeight="1">
      <c r="B84" s="394"/>
      <c r="C84" s="31"/>
      <c r="E84" s="31"/>
      <c r="F84" s="31"/>
    </row>
    <row r="85" ht="15.75" customHeight="1">
      <c r="B85" s="394"/>
      <c r="C85" s="31"/>
      <c r="E85" s="31"/>
      <c r="F85" s="31"/>
    </row>
    <row r="86" ht="15.75" customHeight="1">
      <c r="B86" s="394"/>
      <c r="C86" s="31"/>
      <c r="E86" s="31"/>
      <c r="F86" s="31"/>
    </row>
    <row r="87" ht="15.75" customHeight="1">
      <c r="B87" s="394"/>
      <c r="C87" s="31"/>
      <c r="E87" s="31"/>
      <c r="F87" s="31"/>
    </row>
    <row r="88" ht="15.75" customHeight="1">
      <c r="B88" s="394"/>
      <c r="C88" s="31"/>
      <c r="E88" s="31"/>
      <c r="F88" s="31"/>
    </row>
    <row r="89" ht="15.75" customHeight="1">
      <c r="B89" s="394"/>
      <c r="C89" s="31"/>
      <c r="E89" s="31"/>
      <c r="F89" s="31"/>
    </row>
    <row r="90" ht="15.75" customHeight="1">
      <c r="B90" s="394"/>
      <c r="C90" s="31"/>
      <c r="E90" s="31"/>
      <c r="F90" s="31"/>
    </row>
    <row r="91" ht="15.75" customHeight="1">
      <c r="B91" s="394"/>
      <c r="C91" s="31"/>
      <c r="E91" s="31"/>
      <c r="F91" s="31"/>
    </row>
    <row r="92" ht="15.75" customHeight="1">
      <c r="B92" s="394"/>
      <c r="C92" s="31"/>
      <c r="E92" s="31"/>
      <c r="F92" s="31"/>
    </row>
    <row r="93" ht="15.75" customHeight="1">
      <c r="B93" s="394"/>
      <c r="C93" s="31"/>
      <c r="E93" s="31"/>
      <c r="F93" s="31"/>
    </row>
    <row r="94" ht="15.75" customHeight="1">
      <c r="B94" s="394"/>
      <c r="C94" s="31"/>
      <c r="E94" s="31"/>
      <c r="F94" s="31"/>
    </row>
    <row r="95" ht="15.75" customHeight="1">
      <c r="B95" s="394"/>
      <c r="C95" s="31"/>
      <c r="E95" s="31"/>
      <c r="F95" s="31"/>
    </row>
    <row r="96" ht="15.75" customHeight="1">
      <c r="B96" s="394"/>
      <c r="C96" s="31"/>
      <c r="E96" s="31"/>
      <c r="F96" s="31"/>
    </row>
    <row r="97" ht="15.75" customHeight="1">
      <c r="B97" s="394"/>
      <c r="C97" s="31"/>
      <c r="E97" s="31"/>
      <c r="F97" s="31"/>
    </row>
    <row r="98" ht="15.75" customHeight="1">
      <c r="B98" s="394"/>
      <c r="C98" s="31"/>
      <c r="E98" s="31"/>
      <c r="F98" s="31"/>
    </row>
    <row r="99" ht="15.75" customHeight="1">
      <c r="B99" s="394"/>
      <c r="C99" s="31"/>
      <c r="E99" s="31"/>
      <c r="F99" s="31"/>
    </row>
    <row r="100" ht="15.75" customHeight="1">
      <c r="B100" s="394"/>
      <c r="C100" s="31"/>
      <c r="E100" s="31"/>
      <c r="F100" s="31"/>
    </row>
    <row r="101" ht="15.75" customHeight="1">
      <c r="B101" s="394"/>
      <c r="C101" s="31"/>
      <c r="E101" s="31"/>
      <c r="F101" s="31"/>
    </row>
    <row r="102" ht="15.75" customHeight="1">
      <c r="B102" s="394"/>
      <c r="C102" s="31"/>
      <c r="E102" s="31"/>
      <c r="F102" s="31"/>
    </row>
    <row r="103" ht="15.75" customHeight="1">
      <c r="B103" s="394"/>
      <c r="C103" s="31"/>
      <c r="E103" s="31"/>
      <c r="F103" s="31"/>
    </row>
    <row r="104" ht="15.75" customHeight="1">
      <c r="B104" s="394"/>
      <c r="C104" s="31"/>
      <c r="E104" s="31"/>
      <c r="F104" s="31"/>
    </row>
    <row r="105" ht="15.75" customHeight="1">
      <c r="B105" s="394"/>
      <c r="C105" s="31"/>
      <c r="E105" s="31"/>
      <c r="F105" s="31"/>
    </row>
    <row r="106" ht="15.75" customHeight="1">
      <c r="B106" s="394"/>
      <c r="C106" s="31"/>
      <c r="E106" s="31"/>
      <c r="F106" s="31"/>
    </row>
    <row r="107" ht="15.75" customHeight="1">
      <c r="B107" s="394"/>
      <c r="C107" s="31"/>
      <c r="E107" s="31"/>
      <c r="F107" s="31"/>
    </row>
    <row r="108" ht="15.75" customHeight="1">
      <c r="B108" s="394"/>
      <c r="C108" s="31"/>
      <c r="E108" s="31"/>
      <c r="F108" s="31"/>
    </row>
    <row r="109" ht="15.75" customHeight="1">
      <c r="B109" s="394"/>
      <c r="C109" s="31"/>
      <c r="E109" s="31"/>
      <c r="F109" s="31"/>
    </row>
    <row r="110" ht="15.75" customHeight="1">
      <c r="B110" s="394"/>
      <c r="C110" s="31"/>
      <c r="E110" s="31"/>
      <c r="F110" s="31"/>
    </row>
    <row r="111" ht="15.75" customHeight="1">
      <c r="B111" s="394"/>
      <c r="C111" s="31"/>
      <c r="E111" s="31"/>
      <c r="F111" s="31"/>
    </row>
    <row r="112" ht="15.75" customHeight="1">
      <c r="B112" s="394"/>
      <c r="C112" s="31"/>
      <c r="E112" s="31"/>
      <c r="F112" s="31"/>
    </row>
    <row r="113" ht="15.75" customHeight="1">
      <c r="B113" s="394"/>
      <c r="C113" s="31"/>
      <c r="E113" s="31"/>
      <c r="F113" s="31"/>
    </row>
    <row r="114" ht="15.75" customHeight="1">
      <c r="B114" s="394"/>
      <c r="C114" s="31"/>
      <c r="E114" s="31"/>
      <c r="F114" s="31"/>
    </row>
    <row r="115" ht="15.75" customHeight="1">
      <c r="B115" s="394"/>
      <c r="C115" s="31"/>
      <c r="E115" s="31"/>
      <c r="F115" s="31"/>
    </row>
    <row r="116" ht="15.75" customHeight="1">
      <c r="B116" s="394"/>
      <c r="C116" s="31"/>
      <c r="E116" s="31"/>
      <c r="F116" s="31"/>
    </row>
    <row r="117" ht="15.75" customHeight="1">
      <c r="B117" s="394"/>
      <c r="C117" s="31"/>
      <c r="E117" s="31"/>
      <c r="F117" s="31"/>
    </row>
    <row r="118" ht="15.75" customHeight="1">
      <c r="B118" s="394"/>
      <c r="C118" s="31"/>
      <c r="E118" s="31"/>
      <c r="F118" s="31"/>
    </row>
    <row r="119" ht="15.75" customHeight="1">
      <c r="B119" s="394"/>
      <c r="C119" s="31"/>
      <c r="E119" s="31"/>
      <c r="F119" s="31"/>
    </row>
    <row r="120" ht="15.75" customHeight="1">
      <c r="B120" s="394"/>
      <c r="C120" s="31"/>
      <c r="E120" s="31"/>
      <c r="F120" s="31"/>
    </row>
    <row r="121" ht="15.75" customHeight="1">
      <c r="B121" s="394"/>
      <c r="C121" s="31"/>
      <c r="E121" s="31"/>
      <c r="F121" s="31"/>
    </row>
    <row r="122" ht="15.75" customHeight="1">
      <c r="B122" s="394"/>
      <c r="C122" s="31"/>
      <c r="E122" s="31"/>
      <c r="F122" s="31"/>
    </row>
    <row r="123" ht="15.75" customHeight="1">
      <c r="B123" s="394"/>
      <c r="C123" s="31"/>
      <c r="E123" s="31"/>
      <c r="F123" s="31"/>
    </row>
    <row r="124" ht="15.75" customHeight="1">
      <c r="B124" s="394"/>
      <c r="C124" s="31"/>
      <c r="E124" s="31"/>
      <c r="F124" s="31"/>
    </row>
    <row r="125" ht="15.75" customHeight="1">
      <c r="B125" s="394"/>
      <c r="C125" s="31"/>
      <c r="E125" s="31"/>
      <c r="F125" s="31"/>
    </row>
    <row r="126" ht="15.75" customHeight="1">
      <c r="B126" s="394"/>
      <c r="C126" s="31"/>
      <c r="E126" s="31"/>
      <c r="F126" s="31"/>
    </row>
    <row r="127" ht="15.75" customHeight="1">
      <c r="B127" s="394"/>
      <c r="C127" s="31"/>
      <c r="E127" s="31"/>
      <c r="F127" s="31"/>
    </row>
    <row r="128" ht="15.75" customHeight="1">
      <c r="B128" s="394"/>
      <c r="C128" s="31"/>
      <c r="E128" s="31"/>
      <c r="F128" s="31"/>
    </row>
    <row r="129" ht="15.75" customHeight="1">
      <c r="B129" s="394"/>
      <c r="C129" s="31"/>
      <c r="E129" s="31"/>
      <c r="F129" s="31"/>
    </row>
    <row r="130" ht="15.75" customHeight="1">
      <c r="B130" s="394"/>
      <c r="C130" s="31"/>
      <c r="E130" s="31"/>
      <c r="F130" s="31"/>
    </row>
    <row r="131" ht="15.75" customHeight="1">
      <c r="B131" s="394"/>
      <c r="C131" s="31"/>
      <c r="E131" s="31"/>
      <c r="F131" s="31"/>
    </row>
    <row r="132" ht="15.75" customHeight="1">
      <c r="B132" s="394"/>
      <c r="C132" s="31"/>
      <c r="E132" s="31"/>
      <c r="F132" s="31"/>
    </row>
    <row r="133" ht="15.75" customHeight="1">
      <c r="B133" s="394"/>
      <c r="C133" s="31"/>
      <c r="E133" s="31"/>
      <c r="F133" s="31"/>
    </row>
    <row r="134" ht="15.75" customHeight="1">
      <c r="B134" s="394"/>
      <c r="C134" s="31"/>
      <c r="E134" s="31"/>
      <c r="F134" s="31"/>
    </row>
    <row r="135" ht="15.75" customHeight="1">
      <c r="B135" s="394"/>
      <c r="C135" s="31"/>
      <c r="E135" s="31"/>
      <c r="F135" s="31"/>
    </row>
    <row r="136" ht="15.75" customHeight="1">
      <c r="B136" s="394"/>
      <c r="C136" s="31"/>
      <c r="E136" s="31"/>
      <c r="F136" s="31"/>
    </row>
    <row r="137" ht="15.75" customHeight="1">
      <c r="B137" s="394"/>
      <c r="C137" s="31"/>
      <c r="E137" s="31"/>
      <c r="F137" s="31"/>
    </row>
    <row r="138" ht="15.75" customHeight="1">
      <c r="B138" s="394"/>
      <c r="C138" s="31"/>
      <c r="E138" s="31"/>
      <c r="F138" s="31"/>
    </row>
    <row r="139" ht="15.75" customHeight="1">
      <c r="B139" s="394"/>
      <c r="C139" s="31"/>
      <c r="E139" s="31"/>
      <c r="F139" s="31"/>
    </row>
    <row r="140" ht="15.75" customHeight="1">
      <c r="B140" s="394"/>
      <c r="C140" s="31"/>
      <c r="E140" s="31"/>
      <c r="F140" s="31"/>
    </row>
    <row r="141" ht="15.75" customHeight="1">
      <c r="B141" s="394"/>
      <c r="C141" s="31"/>
      <c r="E141" s="31"/>
      <c r="F141" s="31"/>
    </row>
    <row r="142" ht="15.75" customHeight="1">
      <c r="B142" s="394"/>
      <c r="C142" s="31"/>
      <c r="E142" s="31"/>
      <c r="F142" s="31"/>
    </row>
    <row r="143" ht="15.75" customHeight="1">
      <c r="B143" s="394"/>
      <c r="C143" s="31"/>
      <c r="E143" s="31"/>
      <c r="F143" s="31"/>
    </row>
    <row r="144" ht="15.75" customHeight="1">
      <c r="B144" s="394"/>
      <c r="C144" s="31"/>
      <c r="E144" s="31"/>
      <c r="F144" s="31"/>
    </row>
    <row r="145" ht="15.75" customHeight="1">
      <c r="B145" s="394"/>
      <c r="C145" s="31"/>
      <c r="E145" s="31"/>
      <c r="F145" s="31"/>
    </row>
    <row r="146" ht="15.75" customHeight="1">
      <c r="B146" s="394"/>
      <c r="C146" s="31"/>
      <c r="E146" s="31"/>
      <c r="F146" s="31"/>
    </row>
    <row r="147" ht="15.75" customHeight="1">
      <c r="B147" s="394"/>
      <c r="C147" s="31"/>
      <c r="E147" s="31"/>
      <c r="F147" s="31"/>
    </row>
    <row r="148" ht="15.75" customHeight="1">
      <c r="B148" s="394"/>
      <c r="C148" s="31"/>
      <c r="E148" s="31"/>
      <c r="F148" s="31"/>
    </row>
    <row r="149" ht="15.75" customHeight="1">
      <c r="B149" s="394"/>
      <c r="C149" s="31"/>
      <c r="E149" s="31"/>
      <c r="F149" s="31"/>
    </row>
    <row r="150" ht="15.75" customHeight="1">
      <c r="B150" s="394"/>
      <c r="C150" s="31"/>
      <c r="E150" s="31"/>
      <c r="F150" s="31"/>
    </row>
    <row r="151" ht="15.75" customHeight="1">
      <c r="B151" s="394"/>
      <c r="C151" s="31"/>
      <c r="E151" s="31"/>
      <c r="F151" s="31"/>
    </row>
    <row r="152" ht="15.75" customHeight="1">
      <c r="B152" s="394"/>
      <c r="C152" s="31"/>
      <c r="E152" s="31"/>
      <c r="F152" s="31"/>
    </row>
    <row r="153" ht="15.75" customHeight="1">
      <c r="B153" s="394"/>
      <c r="C153" s="31"/>
      <c r="E153" s="31"/>
      <c r="F153" s="31"/>
    </row>
    <row r="154" ht="15.75" customHeight="1">
      <c r="B154" s="394"/>
      <c r="C154" s="31"/>
      <c r="E154" s="31"/>
      <c r="F154" s="31"/>
    </row>
    <row r="155" ht="15.75" customHeight="1">
      <c r="B155" s="394"/>
      <c r="C155" s="31"/>
      <c r="E155" s="31"/>
      <c r="F155" s="31"/>
    </row>
    <row r="156" ht="15.75" customHeight="1">
      <c r="B156" s="394"/>
      <c r="C156" s="31"/>
      <c r="E156" s="31"/>
      <c r="F156" s="31"/>
    </row>
    <row r="157" ht="15.75" customHeight="1">
      <c r="B157" s="394"/>
      <c r="C157" s="31"/>
      <c r="E157" s="31"/>
      <c r="F157" s="31"/>
    </row>
    <row r="158" ht="15.75" customHeight="1">
      <c r="B158" s="394"/>
      <c r="C158" s="31"/>
      <c r="E158" s="31"/>
      <c r="F158" s="31"/>
    </row>
    <row r="159" ht="15.75" customHeight="1">
      <c r="B159" s="394"/>
      <c r="C159" s="31"/>
      <c r="E159" s="31"/>
      <c r="F159" s="31"/>
    </row>
    <row r="160" ht="15.75" customHeight="1">
      <c r="B160" s="394"/>
      <c r="C160" s="31"/>
      <c r="E160" s="31"/>
      <c r="F160" s="31"/>
    </row>
    <row r="161" ht="15.75" customHeight="1">
      <c r="B161" s="394"/>
      <c r="C161" s="31"/>
      <c r="E161" s="31"/>
      <c r="F161" s="31"/>
    </row>
    <row r="162" ht="15.75" customHeight="1">
      <c r="B162" s="394"/>
      <c r="C162" s="31"/>
      <c r="E162" s="31"/>
      <c r="F162" s="31"/>
    </row>
    <row r="163" ht="15.75" customHeight="1">
      <c r="B163" s="394"/>
      <c r="C163" s="31"/>
      <c r="E163" s="31"/>
      <c r="F163" s="31"/>
    </row>
    <row r="164" ht="15.75" customHeight="1">
      <c r="B164" s="394"/>
      <c r="C164" s="31"/>
      <c r="E164" s="31"/>
      <c r="F164" s="31"/>
    </row>
    <row r="165" ht="15.75" customHeight="1">
      <c r="B165" s="394"/>
      <c r="C165" s="31"/>
      <c r="E165" s="31"/>
      <c r="F165" s="31"/>
    </row>
    <row r="166" ht="15.75" customHeight="1">
      <c r="B166" s="394"/>
      <c r="C166" s="31"/>
      <c r="E166" s="31"/>
      <c r="F166" s="31"/>
    </row>
    <row r="167" ht="15.75" customHeight="1">
      <c r="B167" s="394"/>
      <c r="C167" s="31"/>
      <c r="E167" s="31"/>
      <c r="F167" s="31"/>
    </row>
    <row r="168" ht="15.75" customHeight="1">
      <c r="B168" s="394"/>
      <c r="C168" s="31"/>
      <c r="E168" s="31"/>
      <c r="F168" s="31"/>
    </row>
    <row r="169" ht="15.75" customHeight="1">
      <c r="B169" s="394"/>
      <c r="C169" s="31"/>
      <c r="E169" s="31"/>
      <c r="F169" s="31"/>
    </row>
    <row r="170" ht="15.75" customHeight="1">
      <c r="B170" s="394"/>
      <c r="C170" s="31"/>
      <c r="E170" s="31"/>
      <c r="F170" s="31"/>
    </row>
    <row r="171" ht="15.75" customHeight="1">
      <c r="B171" s="394"/>
      <c r="C171" s="31"/>
      <c r="E171" s="31"/>
      <c r="F171" s="31"/>
    </row>
    <row r="172" ht="15.75" customHeight="1">
      <c r="B172" s="394"/>
      <c r="C172" s="31"/>
      <c r="E172" s="31"/>
      <c r="F172" s="31"/>
    </row>
    <row r="173" ht="15.75" customHeight="1">
      <c r="B173" s="394"/>
      <c r="C173" s="31"/>
      <c r="E173" s="31"/>
      <c r="F173" s="31"/>
    </row>
    <row r="174" ht="15.75" customHeight="1">
      <c r="B174" s="394"/>
      <c r="C174" s="31"/>
      <c r="E174" s="31"/>
      <c r="F174" s="31"/>
    </row>
    <row r="175" ht="15.75" customHeight="1">
      <c r="B175" s="394"/>
      <c r="C175" s="31"/>
      <c r="E175" s="31"/>
      <c r="F175" s="31"/>
    </row>
    <row r="176" ht="15.75" customHeight="1">
      <c r="B176" s="394"/>
      <c r="C176" s="31"/>
      <c r="E176" s="31"/>
      <c r="F176" s="31"/>
    </row>
    <row r="177" ht="15.75" customHeight="1">
      <c r="B177" s="394"/>
      <c r="C177" s="31"/>
      <c r="E177" s="31"/>
      <c r="F177" s="31"/>
    </row>
    <row r="178" ht="15.75" customHeight="1">
      <c r="B178" s="394"/>
      <c r="C178" s="31"/>
      <c r="E178" s="31"/>
      <c r="F178" s="31"/>
    </row>
    <row r="179" ht="15.75" customHeight="1">
      <c r="B179" s="394"/>
      <c r="C179" s="31"/>
      <c r="E179" s="31"/>
      <c r="F179" s="31"/>
    </row>
    <row r="180" ht="15.75" customHeight="1">
      <c r="B180" s="394"/>
      <c r="C180" s="31"/>
      <c r="E180" s="31"/>
      <c r="F180" s="31"/>
    </row>
    <row r="181" ht="15.75" customHeight="1">
      <c r="B181" s="394"/>
      <c r="C181" s="31"/>
      <c r="E181" s="31"/>
      <c r="F181" s="31"/>
    </row>
    <row r="182" ht="15.75" customHeight="1">
      <c r="B182" s="394"/>
      <c r="C182" s="31"/>
      <c r="E182" s="31"/>
      <c r="F182" s="31"/>
    </row>
    <row r="183" ht="15.75" customHeight="1">
      <c r="B183" s="394"/>
      <c r="C183" s="31"/>
      <c r="E183" s="31"/>
      <c r="F183" s="31"/>
    </row>
    <row r="184" ht="15.75" customHeight="1">
      <c r="B184" s="394"/>
      <c r="C184" s="31"/>
      <c r="E184" s="31"/>
      <c r="F184" s="31"/>
    </row>
    <row r="185" ht="15.75" customHeight="1">
      <c r="B185" s="394"/>
      <c r="C185" s="31"/>
      <c r="E185" s="31"/>
      <c r="F185" s="31"/>
    </row>
    <row r="186" ht="15.75" customHeight="1">
      <c r="B186" s="394"/>
      <c r="C186" s="31"/>
      <c r="E186" s="31"/>
      <c r="F186" s="31"/>
    </row>
    <row r="187" ht="15.75" customHeight="1">
      <c r="B187" s="394"/>
      <c r="C187" s="31"/>
      <c r="E187" s="31"/>
      <c r="F187" s="31"/>
    </row>
    <row r="188" ht="15.75" customHeight="1">
      <c r="B188" s="394"/>
      <c r="C188" s="31"/>
      <c r="E188" s="31"/>
      <c r="F188" s="31"/>
    </row>
    <row r="189" ht="15.75" customHeight="1">
      <c r="B189" s="394"/>
      <c r="C189" s="31"/>
      <c r="E189" s="31"/>
      <c r="F189" s="31"/>
    </row>
    <row r="190" ht="15.75" customHeight="1">
      <c r="B190" s="394"/>
      <c r="C190" s="31"/>
      <c r="E190" s="31"/>
      <c r="F190" s="31"/>
    </row>
    <row r="191" ht="15.75" customHeight="1">
      <c r="B191" s="394"/>
      <c r="C191" s="31"/>
      <c r="E191" s="31"/>
      <c r="F191" s="31"/>
    </row>
    <row r="192" ht="15.75" customHeight="1">
      <c r="B192" s="394"/>
      <c r="C192" s="31"/>
      <c r="E192" s="31"/>
      <c r="F192" s="31"/>
    </row>
    <row r="193" ht="15.75" customHeight="1">
      <c r="B193" s="394"/>
      <c r="C193" s="31"/>
      <c r="E193" s="31"/>
      <c r="F193" s="31"/>
    </row>
    <row r="194" ht="15.75" customHeight="1">
      <c r="B194" s="394"/>
      <c r="C194" s="31"/>
      <c r="E194" s="31"/>
      <c r="F194" s="31"/>
    </row>
    <row r="195" ht="15.75" customHeight="1">
      <c r="B195" s="394"/>
      <c r="C195" s="31"/>
      <c r="E195" s="31"/>
      <c r="F195" s="31"/>
    </row>
    <row r="196" ht="15.75" customHeight="1">
      <c r="B196" s="394"/>
      <c r="C196" s="31"/>
      <c r="E196" s="31"/>
      <c r="F196" s="31"/>
    </row>
    <row r="197" ht="15.75" customHeight="1">
      <c r="B197" s="394"/>
      <c r="C197" s="31"/>
      <c r="E197" s="31"/>
      <c r="F197" s="31"/>
    </row>
    <row r="198" ht="15.75" customHeight="1">
      <c r="B198" s="394"/>
      <c r="C198" s="31"/>
      <c r="E198" s="31"/>
      <c r="F198" s="31"/>
    </row>
    <row r="199" ht="15.75" customHeight="1">
      <c r="B199" s="394"/>
      <c r="C199" s="31"/>
      <c r="E199" s="31"/>
      <c r="F199" s="31"/>
    </row>
    <row r="200" ht="15.75" customHeight="1">
      <c r="B200" s="394"/>
      <c r="C200" s="31"/>
      <c r="E200" s="31"/>
      <c r="F200" s="31"/>
    </row>
    <row r="201" ht="15.75" customHeight="1">
      <c r="B201" s="394"/>
      <c r="C201" s="31"/>
      <c r="E201" s="31"/>
      <c r="F201" s="31"/>
    </row>
    <row r="202" ht="15.75" customHeight="1">
      <c r="B202" s="394"/>
      <c r="C202" s="31"/>
      <c r="E202" s="31"/>
      <c r="F202" s="31"/>
    </row>
    <row r="203" ht="15.75" customHeight="1">
      <c r="B203" s="394"/>
      <c r="C203" s="31"/>
      <c r="E203" s="31"/>
      <c r="F203" s="31"/>
    </row>
    <row r="204" ht="15.75" customHeight="1">
      <c r="B204" s="394"/>
      <c r="C204" s="31"/>
      <c r="E204" s="31"/>
      <c r="F204" s="31"/>
    </row>
    <row r="205" ht="15.75" customHeight="1">
      <c r="B205" s="394"/>
      <c r="C205" s="31"/>
      <c r="E205" s="31"/>
      <c r="F205" s="31"/>
    </row>
    <row r="206" ht="15.75" customHeight="1">
      <c r="B206" s="394"/>
      <c r="C206" s="31"/>
      <c r="E206" s="31"/>
      <c r="F206" s="31"/>
    </row>
    <row r="207" ht="15.75" customHeight="1">
      <c r="B207" s="394"/>
      <c r="C207" s="31"/>
      <c r="E207" s="31"/>
      <c r="F207" s="31"/>
    </row>
    <row r="208" ht="15.75" customHeight="1">
      <c r="B208" s="394"/>
      <c r="C208" s="31"/>
      <c r="E208" s="31"/>
      <c r="F208" s="31"/>
    </row>
    <row r="209" ht="15.75" customHeight="1">
      <c r="B209" s="394"/>
      <c r="C209" s="31"/>
      <c r="E209" s="31"/>
      <c r="F209" s="31"/>
    </row>
    <row r="210" ht="15.75" customHeight="1">
      <c r="B210" s="394"/>
      <c r="C210" s="31"/>
      <c r="E210" s="31"/>
      <c r="F210" s="31"/>
    </row>
    <row r="211" ht="15.75" customHeight="1">
      <c r="B211" s="394"/>
      <c r="C211" s="31"/>
      <c r="E211" s="31"/>
      <c r="F211" s="31"/>
    </row>
    <row r="212" ht="15.75" customHeight="1">
      <c r="B212" s="394"/>
      <c r="C212" s="31"/>
      <c r="E212" s="31"/>
      <c r="F212" s="31"/>
    </row>
    <row r="213" ht="15.75" customHeight="1">
      <c r="B213" s="394"/>
      <c r="C213" s="31"/>
      <c r="E213" s="31"/>
      <c r="F213" s="31"/>
    </row>
    <row r="214" ht="15.75" customHeight="1">
      <c r="B214" s="394"/>
      <c r="C214" s="31"/>
      <c r="E214" s="31"/>
      <c r="F214" s="31"/>
    </row>
    <row r="215" ht="15.75" customHeight="1">
      <c r="B215" s="394"/>
      <c r="C215" s="31"/>
      <c r="E215" s="31"/>
      <c r="F215" s="31"/>
    </row>
    <row r="216" ht="15.75" customHeight="1">
      <c r="B216" s="394"/>
      <c r="C216" s="31"/>
      <c r="E216" s="31"/>
      <c r="F216" s="31"/>
    </row>
    <row r="217" ht="15.75" customHeight="1">
      <c r="B217" s="394"/>
      <c r="C217" s="31"/>
      <c r="E217" s="31"/>
      <c r="F217" s="31"/>
    </row>
    <row r="218" ht="15.75" customHeight="1">
      <c r="B218" s="394"/>
      <c r="C218" s="31"/>
      <c r="E218" s="31"/>
      <c r="F218" s="31"/>
    </row>
    <row r="219" ht="15.75" customHeight="1">
      <c r="B219" s="394"/>
      <c r="C219" s="31"/>
      <c r="E219" s="31"/>
      <c r="F219" s="31"/>
    </row>
    <row r="220" ht="15.75" customHeight="1">
      <c r="B220" s="394"/>
      <c r="C220" s="31"/>
      <c r="E220" s="31"/>
      <c r="F220" s="31"/>
    </row>
    <row r="221" ht="15.75" customHeight="1">
      <c r="B221" s="394"/>
      <c r="C221" s="31"/>
      <c r="E221" s="31"/>
      <c r="F221" s="31"/>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H11:H12"/>
    <mergeCell ref="I11:I12"/>
    <mergeCell ref="J11:J12"/>
    <mergeCell ref="K11:K12"/>
    <mergeCell ref="L11:L12"/>
    <mergeCell ref="A11:A12"/>
    <mergeCell ref="B11:B12"/>
    <mergeCell ref="C11:C12"/>
    <mergeCell ref="D11:D12"/>
    <mergeCell ref="E11:E12"/>
    <mergeCell ref="F11:F12"/>
    <mergeCell ref="G11:G1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workbookViewId="0">
      <pane ySplit="13.0" topLeftCell="A14" activePane="bottomLeft" state="frozen"/>
      <selection activeCell="B15" sqref="B15" pane="bottomLeft"/>
    </sheetView>
  </sheetViews>
  <sheetFormatPr customHeight="1" defaultColWidth="12.63" defaultRowHeight="15.0"/>
  <cols>
    <col customWidth="1" min="1" max="1" width="5.88"/>
    <col customWidth="1" min="2" max="2" width="32.13"/>
    <col customWidth="1" min="3" max="3" width="12.63"/>
    <col customWidth="1" min="4" max="4" width="7.0"/>
    <col customWidth="1" min="5" max="5" width="10.5"/>
    <col customWidth="1" min="6" max="6" width="11.0"/>
    <col customWidth="1" min="7" max="7" width="20.88"/>
    <col customWidth="1" min="8" max="8" width="18.13"/>
    <col customWidth="1" min="12" max="12" width="13.13"/>
  </cols>
  <sheetData>
    <row r="1" ht="15.75" customHeight="1">
      <c r="A1" s="356" t="s">
        <v>426</v>
      </c>
      <c r="B1" s="394"/>
      <c r="C1" s="356" t="s">
        <v>426</v>
      </c>
      <c r="D1" s="205"/>
      <c r="E1" s="31"/>
      <c r="F1" s="31"/>
      <c r="G1" s="205"/>
      <c r="H1" s="205"/>
    </row>
    <row r="2" ht="15.75" customHeight="1">
      <c r="A2" s="356" t="s">
        <v>385</v>
      </c>
      <c r="B2" s="394"/>
      <c r="C2" s="413" t="s">
        <v>215</v>
      </c>
      <c r="D2" s="205"/>
      <c r="E2" s="31"/>
      <c r="F2" s="31"/>
      <c r="G2" s="205"/>
      <c r="H2" s="205"/>
    </row>
    <row r="3" ht="15.75" customHeight="1">
      <c r="A3" s="356" t="s">
        <v>387</v>
      </c>
      <c r="B3" s="394"/>
      <c r="C3" s="356" t="s">
        <v>427</v>
      </c>
      <c r="D3" s="356" t="s">
        <v>136</v>
      </c>
      <c r="E3" s="356" t="s">
        <v>428</v>
      </c>
      <c r="F3" s="397" t="s">
        <v>137</v>
      </c>
      <c r="G3" s="356" t="s">
        <v>429</v>
      </c>
      <c r="H3" s="205"/>
    </row>
    <row r="4" ht="15.75" customHeight="1">
      <c r="A4" s="356" t="s">
        <v>389</v>
      </c>
      <c r="B4" s="394"/>
      <c r="C4" s="356" t="s">
        <v>430</v>
      </c>
      <c r="D4" s="205"/>
      <c r="E4" s="355" t="s">
        <v>431</v>
      </c>
      <c r="F4" s="355" t="s">
        <v>432</v>
      </c>
      <c r="G4" s="205"/>
      <c r="H4" s="205"/>
      <c r="I4" s="356"/>
    </row>
    <row r="5" ht="15.75" customHeight="1">
      <c r="A5" s="356" t="s">
        <v>393</v>
      </c>
      <c r="B5" s="394"/>
      <c r="C5" s="356" t="s">
        <v>433</v>
      </c>
      <c r="D5" s="205"/>
      <c r="E5" s="31"/>
      <c r="F5" s="31"/>
      <c r="G5" s="205"/>
      <c r="H5" s="205"/>
    </row>
    <row r="6" ht="15.75" customHeight="1">
      <c r="A6" s="356" t="s">
        <v>434</v>
      </c>
      <c r="B6" s="394"/>
      <c r="C6" s="356" t="s">
        <v>435</v>
      </c>
      <c r="D6" s="356"/>
      <c r="E6" s="31"/>
      <c r="F6" s="355"/>
      <c r="G6" s="205"/>
      <c r="H6" s="205"/>
    </row>
    <row r="7" ht="15.75" customHeight="1">
      <c r="A7" s="356" t="s">
        <v>436</v>
      </c>
      <c r="B7" s="394"/>
      <c r="C7" s="356" t="s">
        <v>437</v>
      </c>
      <c r="D7" s="356" t="s">
        <v>397</v>
      </c>
      <c r="E7" s="31"/>
      <c r="F7" s="31"/>
      <c r="G7" s="205"/>
      <c r="H7" s="205"/>
    </row>
    <row r="8" ht="15.75" customHeight="1">
      <c r="A8" s="356" t="s">
        <v>398</v>
      </c>
      <c r="B8" s="394"/>
      <c r="C8" s="356" t="s">
        <v>399</v>
      </c>
      <c r="D8" s="205"/>
      <c r="E8" s="31"/>
      <c r="F8" s="31"/>
      <c r="G8" s="205"/>
      <c r="H8" s="205"/>
    </row>
    <row r="9" ht="15.75" customHeight="1">
      <c r="A9" s="356" t="s">
        <v>400</v>
      </c>
      <c r="B9" s="397"/>
      <c r="C9" s="355"/>
      <c r="D9" s="205"/>
      <c r="E9" s="31"/>
      <c r="F9" s="31"/>
      <c r="G9" s="205"/>
      <c r="H9" s="356"/>
    </row>
    <row r="10" ht="15.75" customHeight="1">
      <c r="A10" s="205"/>
      <c r="B10" s="397" t="s">
        <v>401</v>
      </c>
      <c r="C10" s="414">
        <f>TODAY()</f>
        <v>45912</v>
      </c>
      <c r="D10" s="205"/>
      <c r="E10" s="31"/>
      <c r="F10" s="31"/>
      <c r="G10" s="356"/>
      <c r="H10" s="356"/>
    </row>
    <row r="11" ht="15.75" customHeight="1">
      <c r="A11" s="402" t="s">
        <v>402</v>
      </c>
      <c r="B11" s="403" t="s">
        <v>403</v>
      </c>
      <c r="C11" s="402" t="s">
        <v>404</v>
      </c>
      <c r="D11" s="402" t="s">
        <v>272</v>
      </c>
      <c r="E11" s="404" t="s">
        <v>405</v>
      </c>
      <c r="F11" s="404" t="s">
        <v>406</v>
      </c>
      <c r="G11" s="402" t="s">
        <v>407</v>
      </c>
      <c r="H11" s="402" t="s">
        <v>408</v>
      </c>
      <c r="I11" s="402" t="s">
        <v>409</v>
      </c>
      <c r="J11" s="402" t="s">
        <v>410</v>
      </c>
      <c r="K11" s="402" t="s">
        <v>411</v>
      </c>
      <c r="L11" s="402" t="s">
        <v>412</v>
      </c>
      <c r="M11" s="405" t="s">
        <v>413</v>
      </c>
      <c r="N11" s="407"/>
      <c r="O11" s="407"/>
      <c r="P11" s="407"/>
      <c r="Q11" s="407"/>
      <c r="R11" s="407"/>
      <c r="S11" s="407"/>
      <c r="T11" s="407"/>
      <c r="U11" s="407"/>
      <c r="V11" s="407"/>
      <c r="W11" s="407"/>
      <c r="X11" s="407"/>
      <c r="Y11" s="407"/>
      <c r="Z11" s="407"/>
      <c r="AA11" s="407"/>
      <c r="AB11" s="407"/>
    </row>
    <row r="12" ht="31.5" customHeight="1">
      <c r="A12" s="360"/>
      <c r="B12" s="360"/>
      <c r="C12" s="360"/>
      <c r="D12" s="360"/>
      <c r="E12" s="360"/>
      <c r="F12" s="360"/>
      <c r="G12" s="360"/>
      <c r="H12" s="360"/>
      <c r="I12" s="360"/>
      <c r="J12" s="360"/>
      <c r="K12" s="360"/>
      <c r="L12" s="360"/>
      <c r="M12" s="408">
        <f>NOW()</f>
        <v>45912.1051</v>
      </c>
      <c r="N12" s="407"/>
      <c r="O12" s="407"/>
      <c r="P12" s="407"/>
      <c r="Q12" s="407"/>
      <c r="R12" s="407"/>
      <c r="S12" s="407"/>
      <c r="T12" s="407"/>
      <c r="U12" s="407"/>
      <c r="V12" s="407"/>
      <c r="W12" s="407"/>
      <c r="X12" s="407"/>
      <c r="Y12" s="407"/>
      <c r="Z12" s="407"/>
      <c r="AA12" s="407"/>
      <c r="AB12" s="407"/>
    </row>
    <row r="13" ht="15.75" customHeight="1">
      <c r="A13" s="223"/>
      <c r="B13" s="364"/>
      <c r="C13" s="223"/>
      <c r="D13" s="223"/>
      <c r="E13" s="206"/>
      <c r="F13" s="224"/>
      <c r="G13" s="223"/>
      <c r="H13" s="223"/>
      <c r="I13" s="223"/>
      <c r="J13" s="223"/>
      <c r="K13" s="223"/>
      <c r="L13" s="223"/>
      <c r="M13" s="364"/>
    </row>
    <row r="14" ht="15.75" customHeight="1">
      <c r="A14" s="223">
        <v>1.0</v>
      </c>
      <c r="B14" s="412" t="s">
        <v>438</v>
      </c>
      <c r="C14" s="223"/>
      <c r="D14" s="223"/>
      <c r="E14" s="206"/>
      <c r="F14" s="224"/>
      <c r="G14" s="223"/>
      <c r="H14" s="223"/>
      <c r="I14" s="223"/>
      <c r="J14" s="223"/>
      <c r="K14" s="223"/>
      <c r="L14" s="223"/>
      <c r="M14" s="364"/>
    </row>
    <row r="15" ht="15.75" customHeight="1">
      <c r="A15" s="223"/>
      <c r="B15" s="364"/>
      <c r="C15" s="223"/>
      <c r="D15" s="223"/>
      <c r="E15" s="206"/>
      <c r="F15" s="224"/>
      <c r="G15" s="223"/>
      <c r="H15" s="223"/>
      <c r="I15" s="223"/>
      <c r="J15" s="223"/>
      <c r="K15" s="223"/>
      <c r="L15" s="223"/>
      <c r="M15" s="223"/>
    </row>
    <row r="16" ht="15.75" customHeight="1">
      <c r="B16" s="394"/>
      <c r="E16" s="31"/>
      <c r="F16" s="31"/>
    </row>
    <row r="17" ht="15.75" customHeight="1">
      <c r="A17" s="356" t="s">
        <v>439</v>
      </c>
      <c r="B17" s="394"/>
      <c r="E17" s="31"/>
      <c r="F17" s="31"/>
    </row>
    <row r="18" ht="15.75" customHeight="1">
      <c r="A18" s="222" t="s">
        <v>402</v>
      </c>
      <c r="B18" s="364" t="s">
        <v>358</v>
      </c>
      <c r="C18" s="222" t="s">
        <v>422</v>
      </c>
      <c r="D18" s="222" t="s">
        <v>272</v>
      </c>
      <c r="E18" s="206" t="s">
        <v>423</v>
      </c>
      <c r="F18" s="206"/>
      <c r="G18" s="222" t="s">
        <v>424</v>
      </c>
      <c r="H18" s="222" t="s">
        <v>425</v>
      </c>
    </row>
    <row r="19" ht="15.75" customHeight="1">
      <c r="A19" s="223">
        <v>1.0</v>
      </c>
      <c r="B19" s="412" t="s">
        <v>47</v>
      </c>
      <c r="C19" s="223"/>
      <c r="D19" s="223"/>
      <c r="E19" s="224"/>
      <c r="F19" s="224"/>
      <c r="G19" s="222"/>
      <c r="H19" s="222"/>
    </row>
    <row r="20" ht="15.75" customHeight="1">
      <c r="B20" s="394"/>
      <c r="E20" s="31"/>
      <c r="F20" s="31"/>
    </row>
    <row r="21" ht="15.75" customHeight="1">
      <c r="B21" s="394"/>
      <c r="E21" s="31"/>
      <c r="F21" s="31"/>
    </row>
    <row r="22" ht="15.75" customHeight="1">
      <c r="B22" s="394"/>
      <c r="E22" s="31"/>
      <c r="F22" s="31"/>
    </row>
    <row r="23" ht="15.75" customHeight="1">
      <c r="B23" s="394"/>
      <c r="E23" s="31"/>
      <c r="F23" s="31"/>
    </row>
    <row r="24" ht="15.75" customHeight="1">
      <c r="B24" s="394"/>
      <c r="E24" s="31"/>
      <c r="F24" s="31"/>
    </row>
    <row r="25" ht="15.75" customHeight="1">
      <c r="B25" s="394"/>
      <c r="E25" s="31"/>
      <c r="F25" s="31"/>
    </row>
    <row r="26" ht="15.75" customHeight="1">
      <c r="B26" s="394"/>
      <c r="E26" s="31"/>
      <c r="F26" s="31"/>
    </row>
    <row r="27" ht="15.75" customHeight="1">
      <c r="B27" s="394"/>
      <c r="E27" s="31"/>
      <c r="F27" s="31"/>
    </row>
    <row r="28" ht="15.75" customHeight="1">
      <c r="B28" s="394"/>
      <c r="E28" s="31"/>
      <c r="F28" s="31"/>
    </row>
    <row r="29" ht="15.75" customHeight="1">
      <c r="B29" s="394"/>
      <c r="E29" s="31"/>
      <c r="F29" s="31"/>
    </row>
    <row r="30" ht="15.75" customHeight="1">
      <c r="B30" s="394"/>
      <c r="E30" s="31"/>
      <c r="F30" s="31"/>
    </row>
    <row r="31" ht="15.75" customHeight="1">
      <c r="B31" s="394"/>
      <c r="E31" s="31"/>
      <c r="F31" s="31"/>
    </row>
    <row r="32" ht="15.75" customHeight="1">
      <c r="B32" s="394"/>
      <c r="E32" s="31"/>
      <c r="F32" s="31"/>
    </row>
    <row r="33" ht="15.75" customHeight="1">
      <c r="B33" s="394"/>
      <c r="E33" s="31"/>
      <c r="F33" s="31"/>
    </row>
    <row r="34" ht="15.75" customHeight="1">
      <c r="B34" s="394"/>
      <c r="E34" s="31"/>
      <c r="F34" s="31"/>
    </row>
    <row r="35" ht="15.75" customHeight="1">
      <c r="B35" s="394"/>
      <c r="E35" s="31"/>
      <c r="F35" s="31"/>
    </row>
    <row r="36" ht="15.75" customHeight="1">
      <c r="B36" s="394"/>
      <c r="E36" s="31"/>
      <c r="F36" s="31"/>
    </row>
    <row r="37" ht="15.75" customHeight="1">
      <c r="B37" s="394"/>
      <c r="E37" s="31"/>
      <c r="F37" s="31"/>
    </row>
    <row r="38" ht="15.75" customHeight="1">
      <c r="B38" s="394"/>
      <c r="E38" s="31"/>
      <c r="F38" s="31"/>
    </row>
    <row r="39" ht="15.75" customHeight="1">
      <c r="B39" s="394"/>
      <c r="E39" s="31"/>
      <c r="F39" s="31"/>
    </row>
    <row r="40" ht="15.75" customHeight="1">
      <c r="B40" s="394"/>
      <c r="E40" s="31"/>
      <c r="F40" s="31"/>
    </row>
    <row r="41" ht="15.75" customHeight="1">
      <c r="B41" s="394"/>
      <c r="E41" s="31"/>
      <c r="F41" s="31"/>
    </row>
    <row r="42" ht="15.75" customHeight="1">
      <c r="B42" s="394"/>
      <c r="E42" s="31"/>
      <c r="F42" s="31"/>
    </row>
    <row r="43" ht="15.75" customHeight="1">
      <c r="B43" s="394"/>
      <c r="E43" s="31"/>
      <c r="F43" s="31"/>
    </row>
    <row r="44" ht="15.75" customHeight="1">
      <c r="B44" s="394"/>
      <c r="E44" s="31"/>
      <c r="F44" s="31"/>
    </row>
    <row r="45" ht="15.75" customHeight="1">
      <c r="B45" s="394"/>
      <c r="E45" s="31"/>
      <c r="F45" s="31"/>
    </row>
    <row r="46" ht="15.75" customHeight="1">
      <c r="B46" s="394"/>
      <c r="E46" s="31"/>
      <c r="F46" s="31"/>
    </row>
    <row r="47" ht="15.75" customHeight="1">
      <c r="B47" s="394"/>
      <c r="E47" s="31"/>
      <c r="F47" s="31"/>
    </row>
    <row r="48" ht="15.75" customHeight="1">
      <c r="B48" s="394"/>
      <c r="E48" s="31"/>
      <c r="F48" s="31"/>
    </row>
    <row r="49" ht="15.75" customHeight="1">
      <c r="B49" s="394"/>
      <c r="E49" s="31"/>
      <c r="F49" s="31"/>
    </row>
    <row r="50" ht="15.75" customHeight="1">
      <c r="B50" s="394"/>
      <c r="E50" s="31"/>
      <c r="F50" s="31"/>
    </row>
    <row r="51" ht="15.75" customHeight="1">
      <c r="B51" s="394"/>
      <c r="E51" s="31"/>
      <c r="F51" s="31"/>
    </row>
    <row r="52" ht="15.75" customHeight="1">
      <c r="B52" s="394"/>
      <c r="E52" s="31"/>
      <c r="F52" s="31"/>
    </row>
    <row r="53" ht="15.75" customHeight="1">
      <c r="B53" s="394"/>
      <c r="E53" s="31"/>
      <c r="F53" s="31"/>
    </row>
    <row r="54" ht="15.75" customHeight="1">
      <c r="B54" s="394"/>
      <c r="E54" s="31"/>
      <c r="F54" s="31"/>
    </row>
    <row r="55" ht="15.75" customHeight="1">
      <c r="B55" s="394"/>
      <c r="E55" s="31"/>
      <c r="F55" s="31"/>
    </row>
    <row r="56" ht="15.75" customHeight="1">
      <c r="B56" s="394"/>
      <c r="E56" s="31"/>
      <c r="F56" s="31"/>
    </row>
    <row r="57" ht="15.75" customHeight="1">
      <c r="B57" s="394"/>
      <c r="E57" s="31"/>
      <c r="F57" s="31"/>
    </row>
    <row r="58" ht="15.75" customHeight="1">
      <c r="B58" s="394"/>
      <c r="E58" s="31"/>
      <c r="F58" s="31"/>
    </row>
    <row r="59" ht="15.75" customHeight="1">
      <c r="B59" s="394"/>
      <c r="E59" s="31"/>
      <c r="F59" s="31"/>
    </row>
    <row r="60" ht="15.75" customHeight="1">
      <c r="B60" s="394"/>
      <c r="E60" s="31"/>
      <c r="F60" s="31"/>
    </row>
    <row r="61" ht="15.75" customHeight="1">
      <c r="B61" s="394"/>
      <c r="E61" s="31"/>
      <c r="F61" s="31"/>
    </row>
    <row r="62" ht="15.75" customHeight="1">
      <c r="B62" s="394"/>
      <c r="E62" s="31"/>
      <c r="F62" s="31"/>
    </row>
    <row r="63" ht="15.75" customHeight="1">
      <c r="B63" s="394"/>
      <c r="E63" s="31"/>
      <c r="F63" s="31"/>
    </row>
    <row r="64" ht="15.75" customHeight="1">
      <c r="B64" s="394"/>
      <c r="E64" s="31"/>
      <c r="F64" s="31"/>
    </row>
    <row r="65" ht="15.75" customHeight="1">
      <c r="B65" s="394"/>
      <c r="E65" s="31"/>
      <c r="F65" s="31"/>
    </row>
    <row r="66" ht="15.75" customHeight="1">
      <c r="B66" s="394"/>
      <c r="E66" s="31"/>
      <c r="F66" s="31"/>
    </row>
    <row r="67" ht="15.75" customHeight="1">
      <c r="B67" s="394"/>
      <c r="E67" s="31"/>
      <c r="F67" s="31"/>
    </row>
    <row r="68" ht="15.75" customHeight="1">
      <c r="B68" s="394"/>
      <c r="E68" s="31"/>
      <c r="F68" s="31"/>
    </row>
    <row r="69" ht="15.75" customHeight="1">
      <c r="B69" s="394"/>
      <c r="E69" s="31"/>
      <c r="F69" s="31"/>
    </row>
    <row r="70" ht="15.75" customHeight="1">
      <c r="B70" s="394"/>
      <c r="E70" s="31"/>
      <c r="F70" s="31"/>
    </row>
    <row r="71" ht="15.75" customHeight="1">
      <c r="B71" s="394"/>
      <c r="E71" s="31"/>
      <c r="F71" s="31"/>
    </row>
    <row r="72" ht="15.75" customHeight="1">
      <c r="B72" s="394"/>
      <c r="E72" s="31"/>
      <c r="F72" s="31"/>
    </row>
    <row r="73" ht="15.75" customHeight="1">
      <c r="B73" s="394"/>
      <c r="E73" s="31"/>
      <c r="F73" s="31"/>
    </row>
    <row r="74" ht="15.75" customHeight="1">
      <c r="B74" s="394"/>
      <c r="E74" s="31"/>
      <c r="F74" s="31"/>
    </row>
    <row r="75" ht="15.75" customHeight="1">
      <c r="B75" s="394"/>
      <c r="E75" s="31"/>
      <c r="F75" s="31"/>
    </row>
    <row r="76" ht="15.75" customHeight="1">
      <c r="B76" s="394"/>
      <c r="E76" s="31"/>
      <c r="F76" s="31"/>
    </row>
    <row r="77" ht="15.75" customHeight="1">
      <c r="B77" s="394"/>
      <c r="E77" s="31"/>
      <c r="F77" s="31"/>
    </row>
    <row r="78" ht="15.75" customHeight="1">
      <c r="B78" s="394"/>
      <c r="E78" s="31"/>
      <c r="F78" s="31"/>
    </row>
    <row r="79" ht="15.75" customHeight="1">
      <c r="B79" s="394"/>
      <c r="E79" s="31"/>
      <c r="F79" s="31"/>
    </row>
    <row r="80" ht="15.75" customHeight="1">
      <c r="B80" s="394"/>
      <c r="E80" s="31"/>
      <c r="F80" s="31"/>
    </row>
    <row r="81" ht="15.75" customHeight="1">
      <c r="B81" s="394"/>
      <c r="E81" s="31"/>
      <c r="F81" s="31"/>
    </row>
    <row r="82" ht="15.75" customHeight="1">
      <c r="B82" s="394"/>
      <c r="E82" s="31"/>
      <c r="F82" s="31"/>
    </row>
    <row r="83" ht="15.75" customHeight="1">
      <c r="B83" s="394"/>
      <c r="E83" s="31"/>
      <c r="F83" s="31"/>
    </row>
    <row r="84" ht="15.75" customHeight="1">
      <c r="B84" s="394"/>
      <c r="E84" s="31"/>
      <c r="F84" s="31"/>
    </row>
    <row r="85" ht="15.75" customHeight="1">
      <c r="B85" s="394"/>
      <c r="E85" s="31"/>
      <c r="F85" s="31"/>
    </row>
    <row r="86" ht="15.75" customHeight="1">
      <c r="B86" s="394"/>
      <c r="E86" s="31"/>
      <c r="F86" s="31"/>
    </row>
    <row r="87" ht="15.75" customHeight="1">
      <c r="B87" s="394"/>
      <c r="E87" s="31"/>
      <c r="F87" s="31"/>
    </row>
    <row r="88" ht="15.75" customHeight="1">
      <c r="B88" s="394"/>
      <c r="E88" s="31"/>
      <c r="F88" s="31"/>
    </row>
    <row r="89" ht="15.75" customHeight="1">
      <c r="B89" s="394"/>
      <c r="E89" s="31"/>
      <c r="F89" s="31"/>
    </row>
    <row r="90" ht="15.75" customHeight="1">
      <c r="B90" s="394"/>
      <c r="E90" s="31"/>
      <c r="F90" s="31"/>
    </row>
    <row r="91" ht="15.75" customHeight="1">
      <c r="B91" s="394"/>
      <c r="E91" s="31"/>
      <c r="F91" s="31"/>
    </row>
    <row r="92" ht="15.75" customHeight="1">
      <c r="B92" s="394"/>
      <c r="E92" s="31"/>
      <c r="F92" s="31"/>
    </row>
    <row r="93" ht="15.75" customHeight="1">
      <c r="B93" s="394"/>
      <c r="E93" s="31"/>
      <c r="F93" s="31"/>
    </row>
    <row r="94" ht="15.75" customHeight="1">
      <c r="B94" s="394"/>
      <c r="E94" s="31"/>
      <c r="F94" s="31"/>
    </row>
    <row r="95" ht="15.75" customHeight="1">
      <c r="B95" s="394"/>
      <c r="E95" s="31"/>
      <c r="F95" s="31"/>
    </row>
    <row r="96" ht="15.75" customHeight="1">
      <c r="B96" s="394"/>
      <c r="E96" s="31"/>
      <c r="F96" s="31"/>
    </row>
    <row r="97" ht="15.75" customHeight="1">
      <c r="B97" s="394"/>
      <c r="E97" s="31"/>
      <c r="F97" s="31"/>
    </row>
    <row r="98" ht="15.75" customHeight="1">
      <c r="B98" s="394"/>
      <c r="E98" s="31"/>
      <c r="F98" s="31"/>
    </row>
    <row r="99" ht="15.75" customHeight="1">
      <c r="B99" s="394"/>
      <c r="E99" s="31"/>
      <c r="F99" s="31"/>
    </row>
    <row r="100" ht="15.75" customHeight="1">
      <c r="B100" s="394"/>
      <c r="E100" s="31"/>
      <c r="F100" s="31"/>
    </row>
    <row r="101" ht="15.75" customHeight="1">
      <c r="B101" s="394"/>
      <c r="E101" s="31"/>
      <c r="F101" s="31"/>
    </row>
    <row r="102" ht="15.75" customHeight="1">
      <c r="B102" s="394"/>
      <c r="E102" s="31"/>
      <c r="F102" s="31"/>
    </row>
    <row r="103" ht="15.75" customHeight="1">
      <c r="B103" s="394"/>
      <c r="E103" s="31"/>
      <c r="F103" s="31"/>
    </row>
    <row r="104" ht="15.75" customHeight="1">
      <c r="B104" s="394"/>
      <c r="E104" s="31"/>
      <c r="F104" s="31"/>
    </row>
    <row r="105" ht="15.75" customHeight="1">
      <c r="B105" s="394"/>
      <c r="E105" s="31"/>
      <c r="F105" s="31"/>
    </row>
    <row r="106" ht="15.75" customHeight="1">
      <c r="B106" s="394"/>
      <c r="E106" s="31"/>
      <c r="F106" s="31"/>
    </row>
    <row r="107" ht="15.75" customHeight="1">
      <c r="B107" s="394"/>
      <c r="E107" s="31"/>
      <c r="F107" s="31"/>
    </row>
    <row r="108" ht="15.75" customHeight="1">
      <c r="B108" s="394"/>
      <c r="E108" s="31"/>
      <c r="F108" s="31"/>
    </row>
    <row r="109" ht="15.75" customHeight="1">
      <c r="B109" s="394"/>
      <c r="E109" s="31"/>
      <c r="F109" s="31"/>
    </row>
    <row r="110" ht="15.75" customHeight="1">
      <c r="B110" s="394"/>
      <c r="E110" s="31"/>
      <c r="F110" s="31"/>
    </row>
    <row r="111" ht="15.75" customHeight="1">
      <c r="B111" s="394"/>
      <c r="E111" s="31"/>
      <c r="F111" s="31"/>
    </row>
    <row r="112" ht="15.75" customHeight="1">
      <c r="B112" s="394"/>
      <c r="E112" s="31"/>
      <c r="F112" s="31"/>
    </row>
    <row r="113" ht="15.75" customHeight="1">
      <c r="B113" s="394"/>
      <c r="E113" s="31"/>
      <c r="F113" s="31"/>
    </row>
    <row r="114" ht="15.75" customHeight="1">
      <c r="B114" s="394"/>
      <c r="E114" s="31"/>
      <c r="F114" s="31"/>
    </row>
    <row r="115" ht="15.75" customHeight="1">
      <c r="B115" s="394"/>
      <c r="E115" s="31"/>
      <c r="F115" s="31"/>
    </row>
    <row r="116" ht="15.75" customHeight="1">
      <c r="B116" s="394"/>
      <c r="E116" s="31"/>
      <c r="F116" s="31"/>
    </row>
    <row r="117" ht="15.75" customHeight="1">
      <c r="B117" s="394"/>
      <c r="E117" s="31"/>
      <c r="F117" s="31"/>
    </row>
    <row r="118" ht="15.75" customHeight="1">
      <c r="B118" s="394"/>
      <c r="E118" s="31"/>
      <c r="F118" s="31"/>
    </row>
    <row r="119" ht="15.75" customHeight="1">
      <c r="B119" s="394"/>
      <c r="E119" s="31"/>
      <c r="F119" s="31"/>
    </row>
    <row r="120" ht="15.75" customHeight="1">
      <c r="B120" s="394"/>
      <c r="E120" s="31"/>
      <c r="F120" s="31"/>
    </row>
    <row r="121" ht="15.75" customHeight="1">
      <c r="B121" s="394"/>
      <c r="E121" s="31"/>
      <c r="F121" s="31"/>
    </row>
    <row r="122" ht="15.75" customHeight="1">
      <c r="B122" s="394"/>
      <c r="E122" s="31"/>
      <c r="F122" s="31"/>
    </row>
    <row r="123" ht="15.75" customHeight="1">
      <c r="B123" s="394"/>
      <c r="E123" s="31"/>
      <c r="F123" s="31"/>
    </row>
    <row r="124" ht="15.75" customHeight="1">
      <c r="B124" s="394"/>
      <c r="E124" s="31"/>
      <c r="F124" s="31"/>
    </row>
    <row r="125" ht="15.75" customHeight="1">
      <c r="B125" s="394"/>
      <c r="E125" s="31"/>
      <c r="F125" s="31"/>
    </row>
    <row r="126" ht="15.75" customHeight="1">
      <c r="B126" s="394"/>
      <c r="E126" s="31"/>
      <c r="F126" s="31"/>
    </row>
    <row r="127" ht="15.75" customHeight="1">
      <c r="B127" s="394"/>
      <c r="E127" s="31"/>
      <c r="F127" s="31"/>
    </row>
    <row r="128" ht="15.75" customHeight="1">
      <c r="B128" s="394"/>
      <c r="E128" s="31"/>
      <c r="F128" s="31"/>
    </row>
    <row r="129" ht="15.75" customHeight="1">
      <c r="B129" s="394"/>
      <c r="E129" s="31"/>
      <c r="F129" s="31"/>
    </row>
    <row r="130" ht="15.75" customHeight="1">
      <c r="B130" s="394"/>
      <c r="E130" s="31"/>
      <c r="F130" s="31"/>
    </row>
    <row r="131" ht="15.75" customHeight="1">
      <c r="B131" s="394"/>
      <c r="E131" s="31"/>
      <c r="F131" s="31"/>
    </row>
    <row r="132" ht="15.75" customHeight="1">
      <c r="B132" s="394"/>
      <c r="E132" s="31"/>
      <c r="F132" s="31"/>
    </row>
    <row r="133" ht="15.75" customHeight="1">
      <c r="B133" s="394"/>
      <c r="E133" s="31"/>
      <c r="F133" s="31"/>
    </row>
    <row r="134" ht="15.75" customHeight="1">
      <c r="B134" s="394"/>
      <c r="E134" s="31"/>
      <c r="F134" s="31"/>
    </row>
    <row r="135" ht="15.75" customHeight="1">
      <c r="B135" s="394"/>
      <c r="E135" s="31"/>
      <c r="F135" s="31"/>
    </row>
    <row r="136" ht="15.75" customHeight="1">
      <c r="B136" s="394"/>
      <c r="E136" s="31"/>
      <c r="F136" s="31"/>
    </row>
    <row r="137" ht="15.75" customHeight="1">
      <c r="B137" s="394"/>
      <c r="E137" s="31"/>
      <c r="F137" s="31"/>
    </row>
    <row r="138" ht="15.75" customHeight="1">
      <c r="B138" s="394"/>
      <c r="E138" s="31"/>
      <c r="F138" s="31"/>
    </row>
    <row r="139" ht="15.75" customHeight="1">
      <c r="B139" s="394"/>
      <c r="E139" s="31"/>
      <c r="F139" s="31"/>
    </row>
    <row r="140" ht="15.75" customHeight="1">
      <c r="B140" s="394"/>
      <c r="E140" s="31"/>
      <c r="F140" s="31"/>
    </row>
    <row r="141" ht="15.75" customHeight="1">
      <c r="B141" s="394"/>
      <c r="E141" s="31"/>
      <c r="F141" s="31"/>
    </row>
    <row r="142" ht="15.75" customHeight="1">
      <c r="B142" s="394"/>
      <c r="E142" s="31"/>
      <c r="F142" s="31"/>
    </row>
    <row r="143" ht="15.75" customHeight="1">
      <c r="B143" s="394"/>
      <c r="E143" s="31"/>
      <c r="F143" s="31"/>
    </row>
    <row r="144" ht="15.75" customHeight="1">
      <c r="B144" s="394"/>
      <c r="E144" s="31"/>
      <c r="F144" s="31"/>
    </row>
    <row r="145" ht="15.75" customHeight="1">
      <c r="B145" s="394"/>
      <c r="E145" s="31"/>
      <c r="F145" s="31"/>
    </row>
    <row r="146" ht="15.75" customHeight="1">
      <c r="B146" s="394"/>
      <c r="E146" s="31"/>
      <c r="F146" s="31"/>
    </row>
    <row r="147" ht="15.75" customHeight="1">
      <c r="B147" s="394"/>
      <c r="E147" s="31"/>
      <c r="F147" s="31"/>
    </row>
    <row r="148" ht="15.75" customHeight="1">
      <c r="B148" s="394"/>
      <c r="E148" s="31"/>
      <c r="F148" s="31"/>
    </row>
    <row r="149" ht="15.75" customHeight="1">
      <c r="B149" s="394"/>
      <c r="E149" s="31"/>
      <c r="F149" s="31"/>
    </row>
    <row r="150" ht="15.75" customHeight="1">
      <c r="B150" s="394"/>
      <c r="E150" s="31"/>
      <c r="F150" s="31"/>
    </row>
    <row r="151" ht="15.75" customHeight="1">
      <c r="B151" s="394"/>
      <c r="E151" s="31"/>
      <c r="F151" s="31"/>
    </row>
    <row r="152" ht="15.75" customHeight="1">
      <c r="B152" s="394"/>
      <c r="E152" s="31"/>
      <c r="F152" s="31"/>
    </row>
    <row r="153" ht="15.75" customHeight="1">
      <c r="B153" s="394"/>
      <c r="E153" s="31"/>
      <c r="F153" s="31"/>
    </row>
    <row r="154" ht="15.75" customHeight="1">
      <c r="B154" s="394"/>
      <c r="E154" s="31"/>
      <c r="F154" s="31"/>
    </row>
    <row r="155" ht="15.75" customHeight="1">
      <c r="B155" s="394"/>
      <c r="E155" s="31"/>
      <c r="F155" s="31"/>
    </row>
    <row r="156" ht="15.75" customHeight="1">
      <c r="B156" s="394"/>
      <c r="E156" s="31"/>
      <c r="F156" s="31"/>
    </row>
    <row r="157" ht="15.75" customHeight="1">
      <c r="B157" s="394"/>
      <c r="E157" s="31"/>
      <c r="F157" s="31"/>
    </row>
    <row r="158" ht="15.75" customHeight="1">
      <c r="B158" s="394"/>
      <c r="E158" s="31"/>
      <c r="F158" s="31"/>
    </row>
    <row r="159" ht="15.75" customHeight="1">
      <c r="B159" s="394"/>
      <c r="E159" s="31"/>
      <c r="F159" s="31"/>
    </row>
    <row r="160" ht="15.75" customHeight="1">
      <c r="B160" s="394"/>
      <c r="E160" s="31"/>
      <c r="F160" s="31"/>
    </row>
    <row r="161" ht="15.75" customHeight="1">
      <c r="B161" s="394"/>
      <c r="E161" s="31"/>
      <c r="F161" s="31"/>
    </row>
    <row r="162" ht="15.75" customHeight="1">
      <c r="B162" s="394"/>
      <c r="E162" s="31"/>
      <c r="F162" s="31"/>
    </row>
    <row r="163" ht="15.75" customHeight="1">
      <c r="B163" s="394"/>
      <c r="E163" s="31"/>
      <c r="F163" s="31"/>
    </row>
    <row r="164" ht="15.75" customHeight="1">
      <c r="B164" s="394"/>
      <c r="E164" s="31"/>
      <c r="F164" s="31"/>
    </row>
    <row r="165" ht="15.75" customHeight="1">
      <c r="B165" s="394"/>
      <c r="E165" s="31"/>
      <c r="F165" s="31"/>
    </row>
    <row r="166" ht="15.75" customHeight="1">
      <c r="B166" s="394"/>
      <c r="E166" s="31"/>
      <c r="F166" s="31"/>
    </row>
    <row r="167" ht="15.75" customHeight="1">
      <c r="B167" s="394"/>
      <c r="E167" s="31"/>
      <c r="F167" s="31"/>
    </row>
    <row r="168" ht="15.75" customHeight="1">
      <c r="B168" s="394"/>
      <c r="E168" s="31"/>
      <c r="F168" s="31"/>
    </row>
    <row r="169" ht="15.75" customHeight="1">
      <c r="B169" s="394"/>
      <c r="E169" s="31"/>
      <c r="F169" s="31"/>
    </row>
    <row r="170" ht="15.75" customHeight="1">
      <c r="B170" s="394"/>
      <c r="E170" s="31"/>
      <c r="F170" s="31"/>
    </row>
    <row r="171" ht="15.75" customHeight="1">
      <c r="B171" s="394"/>
      <c r="E171" s="31"/>
      <c r="F171" s="31"/>
    </row>
    <row r="172" ht="15.75" customHeight="1">
      <c r="B172" s="394"/>
      <c r="E172" s="31"/>
      <c r="F172" s="31"/>
    </row>
    <row r="173" ht="15.75" customHeight="1">
      <c r="B173" s="394"/>
      <c r="E173" s="31"/>
      <c r="F173" s="31"/>
    </row>
    <row r="174" ht="15.75" customHeight="1">
      <c r="B174" s="394"/>
      <c r="E174" s="31"/>
      <c r="F174" s="31"/>
    </row>
    <row r="175" ht="15.75" customHeight="1">
      <c r="B175" s="394"/>
      <c r="E175" s="31"/>
      <c r="F175" s="31"/>
    </row>
    <row r="176" ht="15.75" customHeight="1">
      <c r="B176" s="394"/>
      <c r="E176" s="31"/>
      <c r="F176" s="31"/>
    </row>
    <row r="177" ht="15.75" customHeight="1">
      <c r="B177" s="394"/>
      <c r="E177" s="31"/>
      <c r="F177" s="31"/>
    </row>
    <row r="178" ht="15.75" customHeight="1">
      <c r="B178" s="394"/>
      <c r="E178" s="31"/>
      <c r="F178" s="31"/>
    </row>
    <row r="179" ht="15.75" customHeight="1">
      <c r="B179" s="394"/>
      <c r="E179" s="31"/>
      <c r="F179" s="31"/>
    </row>
    <row r="180" ht="15.75" customHeight="1">
      <c r="B180" s="394"/>
      <c r="E180" s="31"/>
      <c r="F180" s="31"/>
    </row>
    <row r="181" ht="15.75" customHeight="1">
      <c r="B181" s="394"/>
      <c r="E181" s="31"/>
      <c r="F181" s="31"/>
    </row>
    <row r="182" ht="15.75" customHeight="1">
      <c r="B182" s="394"/>
      <c r="E182" s="31"/>
      <c r="F182" s="31"/>
    </row>
    <row r="183" ht="15.75" customHeight="1">
      <c r="B183" s="394"/>
      <c r="E183" s="31"/>
      <c r="F183" s="31"/>
    </row>
    <row r="184" ht="15.75" customHeight="1">
      <c r="B184" s="394"/>
      <c r="E184" s="31"/>
      <c r="F184" s="31"/>
    </row>
    <row r="185" ht="15.75" customHeight="1">
      <c r="B185" s="394"/>
      <c r="E185" s="31"/>
      <c r="F185" s="31"/>
    </row>
    <row r="186" ht="15.75" customHeight="1">
      <c r="B186" s="394"/>
      <c r="E186" s="31"/>
      <c r="F186" s="31"/>
    </row>
    <row r="187" ht="15.75" customHeight="1">
      <c r="B187" s="394"/>
      <c r="E187" s="31"/>
      <c r="F187" s="31"/>
    </row>
    <row r="188" ht="15.75" customHeight="1">
      <c r="B188" s="394"/>
      <c r="E188" s="31"/>
      <c r="F188" s="31"/>
    </row>
    <row r="189" ht="15.75" customHeight="1">
      <c r="B189" s="394"/>
      <c r="E189" s="31"/>
      <c r="F189" s="31"/>
    </row>
    <row r="190" ht="15.75" customHeight="1">
      <c r="B190" s="394"/>
      <c r="E190" s="31"/>
      <c r="F190" s="31"/>
    </row>
    <row r="191" ht="15.75" customHeight="1">
      <c r="B191" s="394"/>
      <c r="E191" s="31"/>
      <c r="F191" s="31"/>
    </row>
    <row r="192" ht="15.75" customHeight="1">
      <c r="B192" s="394"/>
      <c r="E192" s="31"/>
      <c r="F192" s="31"/>
    </row>
    <row r="193" ht="15.75" customHeight="1">
      <c r="B193" s="394"/>
      <c r="E193" s="31"/>
      <c r="F193" s="31"/>
    </row>
    <row r="194" ht="15.75" customHeight="1">
      <c r="B194" s="394"/>
      <c r="E194" s="31"/>
      <c r="F194" s="31"/>
    </row>
    <row r="195" ht="15.75" customHeight="1">
      <c r="B195" s="394"/>
      <c r="E195" s="31"/>
      <c r="F195" s="31"/>
    </row>
    <row r="196" ht="15.75" customHeight="1">
      <c r="B196" s="394"/>
      <c r="E196" s="31"/>
      <c r="F196" s="31"/>
    </row>
    <row r="197" ht="15.75" customHeight="1">
      <c r="B197" s="394"/>
      <c r="E197" s="31"/>
      <c r="F197" s="31"/>
    </row>
    <row r="198" ht="15.75" customHeight="1">
      <c r="B198" s="394"/>
      <c r="E198" s="31"/>
      <c r="F198" s="31"/>
    </row>
    <row r="199" ht="15.75" customHeight="1">
      <c r="B199" s="394"/>
      <c r="E199" s="31"/>
      <c r="F199" s="31"/>
    </row>
    <row r="200" ht="15.75" customHeight="1">
      <c r="B200" s="394"/>
      <c r="E200" s="31"/>
      <c r="F200" s="31"/>
    </row>
    <row r="201" ht="15.75" customHeight="1">
      <c r="B201" s="394"/>
      <c r="E201" s="31"/>
      <c r="F201" s="31"/>
    </row>
    <row r="202" ht="15.75" customHeight="1">
      <c r="B202" s="394"/>
      <c r="E202" s="31"/>
      <c r="F202" s="31"/>
    </row>
    <row r="203" ht="15.75" customHeight="1">
      <c r="B203" s="394"/>
      <c r="E203" s="31"/>
      <c r="F203" s="31"/>
    </row>
    <row r="204" ht="15.75" customHeight="1">
      <c r="B204" s="394"/>
      <c r="E204" s="31"/>
      <c r="F204" s="31"/>
    </row>
    <row r="205" ht="15.75" customHeight="1">
      <c r="B205" s="394"/>
      <c r="E205" s="31"/>
      <c r="F205" s="31"/>
    </row>
    <row r="206" ht="15.75" customHeight="1">
      <c r="B206" s="394"/>
      <c r="E206" s="31"/>
      <c r="F206" s="31"/>
    </row>
    <row r="207" ht="15.75" customHeight="1">
      <c r="B207" s="394"/>
      <c r="E207" s="31"/>
      <c r="F207" s="31"/>
    </row>
    <row r="208" ht="15.75" customHeight="1">
      <c r="B208" s="394"/>
      <c r="E208" s="31"/>
      <c r="F208" s="31"/>
    </row>
    <row r="209" ht="15.75" customHeight="1">
      <c r="B209" s="394"/>
      <c r="E209" s="31"/>
      <c r="F209" s="31"/>
    </row>
    <row r="210" ht="15.75" customHeight="1">
      <c r="B210" s="394"/>
      <c r="E210" s="31"/>
      <c r="F210" s="31"/>
    </row>
    <row r="211" ht="15.75" customHeight="1">
      <c r="B211" s="394"/>
      <c r="E211" s="31"/>
      <c r="F211" s="31"/>
    </row>
    <row r="212" ht="15.75" customHeight="1">
      <c r="B212" s="394"/>
      <c r="E212" s="31"/>
      <c r="F212" s="31"/>
    </row>
    <row r="213" ht="15.75" customHeight="1">
      <c r="B213" s="394"/>
      <c r="E213" s="31"/>
      <c r="F213" s="31"/>
    </row>
    <row r="214" ht="15.75" customHeight="1">
      <c r="B214" s="394"/>
      <c r="E214" s="31"/>
      <c r="F214" s="31"/>
    </row>
    <row r="215" ht="15.75" customHeight="1">
      <c r="B215" s="394"/>
      <c r="E215" s="31"/>
      <c r="F215" s="31"/>
    </row>
    <row r="216" ht="15.75" customHeight="1">
      <c r="B216" s="394"/>
      <c r="E216" s="31"/>
      <c r="F216" s="31"/>
    </row>
    <row r="217" ht="15.75" customHeight="1">
      <c r="B217" s="394"/>
      <c r="E217" s="31"/>
      <c r="F217" s="31"/>
    </row>
    <row r="218" ht="15.75" customHeight="1">
      <c r="B218" s="394"/>
      <c r="E218" s="31"/>
      <c r="F218" s="31"/>
    </row>
    <row r="219" ht="15.75" customHeight="1">
      <c r="B219" s="394"/>
      <c r="E219" s="31"/>
      <c r="F219" s="31"/>
    </row>
    <row r="220" ht="15.75" customHeight="1">
      <c r="B220" s="394"/>
      <c r="E220" s="31"/>
      <c r="F220" s="3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H11:H12"/>
    <mergeCell ref="I11:I12"/>
    <mergeCell ref="J11:J12"/>
    <mergeCell ref="K11:K12"/>
    <mergeCell ref="L11:L12"/>
    <mergeCell ref="A11:A12"/>
    <mergeCell ref="B11:B12"/>
    <mergeCell ref="C11:C12"/>
    <mergeCell ref="D11:D12"/>
    <mergeCell ref="E11:E12"/>
    <mergeCell ref="F11:F12"/>
    <mergeCell ref="G11:G1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workbookViewId="0">
      <pane ySplit="12.0" topLeftCell="A13" activePane="bottomLeft" state="frozen"/>
      <selection activeCell="B14" sqref="B14" pane="bottomLeft"/>
    </sheetView>
  </sheetViews>
  <sheetFormatPr customHeight="1" defaultColWidth="12.63" defaultRowHeight="15.0"/>
  <cols>
    <col customWidth="1" min="1" max="1" width="5.88"/>
    <col customWidth="1" min="2" max="2" width="32.13"/>
    <col customWidth="1" min="3" max="3" width="10.88"/>
    <col customWidth="1" min="4" max="4" width="7.0"/>
    <col customWidth="1" min="5" max="5" width="10.5"/>
    <col customWidth="1" min="6" max="6" width="11.0"/>
    <col customWidth="1" min="7" max="7" width="20.88"/>
    <col customWidth="1" min="8" max="8" width="18.13"/>
    <col customWidth="1" min="12" max="12" width="13.13"/>
    <col customWidth="1" hidden="1" min="13" max="13" width="12.63"/>
  </cols>
  <sheetData>
    <row r="1" ht="15.75" customHeight="1">
      <c r="A1" s="415" t="s">
        <v>3</v>
      </c>
      <c r="B1" s="394"/>
      <c r="C1" s="356" t="s">
        <v>44</v>
      </c>
      <c r="D1" s="205"/>
      <c r="E1" s="31"/>
      <c r="F1" s="31"/>
      <c r="G1" s="394"/>
      <c r="H1" s="205"/>
    </row>
    <row r="2" ht="15.75" customHeight="1">
      <c r="A2" s="415" t="s">
        <v>385</v>
      </c>
      <c r="B2" s="394"/>
      <c r="C2" s="416">
        <v>45473.0</v>
      </c>
      <c r="D2" s="205"/>
      <c r="E2" s="31"/>
      <c r="F2" s="31"/>
      <c r="G2" s="394"/>
      <c r="H2" s="205"/>
    </row>
    <row r="3" ht="15.75" customHeight="1">
      <c r="A3" s="415" t="s">
        <v>387</v>
      </c>
      <c r="B3" s="394"/>
      <c r="C3" s="356" t="s">
        <v>440</v>
      </c>
      <c r="D3" s="356" t="s">
        <v>441</v>
      </c>
      <c r="E3" s="355"/>
      <c r="F3" s="31"/>
      <c r="G3" s="394"/>
      <c r="H3" s="205"/>
    </row>
    <row r="4" ht="15.75" customHeight="1">
      <c r="A4" s="415" t="s">
        <v>389</v>
      </c>
      <c r="B4" s="394"/>
      <c r="C4" s="417">
        <v>45.0</v>
      </c>
      <c r="D4" s="356" t="s">
        <v>442</v>
      </c>
      <c r="E4" s="355"/>
      <c r="F4" s="31"/>
      <c r="G4" s="394"/>
      <c r="H4" s="205"/>
    </row>
    <row r="5" ht="15.75" customHeight="1">
      <c r="A5" s="415" t="s">
        <v>393</v>
      </c>
      <c r="B5" s="394"/>
      <c r="C5" s="356"/>
      <c r="D5" s="205"/>
      <c r="E5" s="31"/>
      <c r="F5" s="31"/>
      <c r="G5" s="418"/>
      <c r="H5" s="419"/>
      <c r="I5" s="389"/>
    </row>
    <row r="6" ht="15.75" customHeight="1">
      <c r="A6" s="415" t="s">
        <v>398</v>
      </c>
      <c r="B6" s="394"/>
      <c r="C6" s="356" t="s">
        <v>443</v>
      </c>
      <c r="D6" s="205"/>
      <c r="E6" s="31"/>
      <c r="F6" s="31"/>
      <c r="G6" s="418"/>
      <c r="H6" s="419"/>
      <c r="I6" s="389"/>
    </row>
    <row r="7" ht="15.75" customHeight="1">
      <c r="A7" s="415" t="s">
        <v>400</v>
      </c>
      <c r="B7" s="397"/>
      <c r="C7" s="355" t="str">
        <f>_xludf.DAYS(C2, TODAY())</f>
        <v>#NAME?</v>
      </c>
      <c r="D7" s="205"/>
      <c r="E7" s="31"/>
      <c r="F7" s="31"/>
      <c r="G7" s="394"/>
      <c r="H7" s="205"/>
    </row>
    <row r="8" ht="15.75" customHeight="1">
      <c r="A8" s="2"/>
      <c r="B8" s="397" t="s">
        <v>401</v>
      </c>
      <c r="C8" s="414">
        <f>TODAY()</f>
        <v>45912</v>
      </c>
      <c r="D8" s="205"/>
      <c r="E8" s="31"/>
      <c r="F8" s="31"/>
      <c r="G8" s="394"/>
      <c r="H8" s="205"/>
    </row>
    <row r="9" ht="15.75" customHeight="1">
      <c r="A9" s="420"/>
      <c r="B9" s="400"/>
      <c r="C9" s="399"/>
      <c r="D9" s="399"/>
      <c r="E9" s="401"/>
      <c r="F9" s="401"/>
      <c r="G9" s="400"/>
      <c r="H9" s="399"/>
    </row>
    <row r="10" ht="15.75" customHeight="1">
      <c r="A10" s="421" t="s">
        <v>402</v>
      </c>
      <c r="B10" s="403" t="s">
        <v>403</v>
      </c>
      <c r="C10" s="402" t="s">
        <v>404</v>
      </c>
      <c r="D10" s="402" t="s">
        <v>272</v>
      </c>
      <c r="E10" s="404" t="s">
        <v>405</v>
      </c>
      <c r="F10" s="404" t="s">
        <v>406</v>
      </c>
      <c r="G10" s="403" t="s">
        <v>407</v>
      </c>
      <c r="H10" s="402" t="s">
        <v>408</v>
      </c>
      <c r="I10" s="402" t="s">
        <v>409</v>
      </c>
      <c r="J10" s="402" t="s">
        <v>410</v>
      </c>
      <c r="K10" s="402" t="s">
        <v>411</v>
      </c>
      <c r="L10" s="402" t="s">
        <v>412</v>
      </c>
      <c r="M10" s="405" t="s">
        <v>413</v>
      </c>
      <c r="N10" s="402" t="s">
        <v>414</v>
      </c>
      <c r="O10" s="402" t="s">
        <v>415</v>
      </c>
      <c r="P10" s="402" t="s">
        <v>416</v>
      </c>
      <c r="Q10" s="402" t="s">
        <v>417</v>
      </c>
      <c r="R10" s="407"/>
      <c r="S10" s="407"/>
      <c r="T10" s="407"/>
      <c r="U10" s="407"/>
      <c r="V10" s="407"/>
      <c r="W10" s="407"/>
      <c r="X10" s="407"/>
      <c r="Y10" s="407"/>
      <c r="Z10" s="407"/>
      <c r="AA10" s="407"/>
      <c r="AB10" s="407"/>
    </row>
    <row r="11" ht="36.0" customHeight="1">
      <c r="A11" s="360"/>
      <c r="B11" s="360"/>
      <c r="C11" s="360"/>
      <c r="D11" s="360"/>
      <c r="E11" s="360"/>
      <c r="F11" s="360"/>
      <c r="G11" s="360"/>
      <c r="H11" s="360"/>
      <c r="I11" s="360"/>
      <c r="J11" s="360"/>
      <c r="K11" s="360"/>
      <c r="L11" s="360"/>
      <c r="M11" s="408">
        <f>NOW()</f>
        <v>45912.1051</v>
      </c>
      <c r="N11" s="360"/>
      <c r="O11" s="360"/>
      <c r="P11" s="360"/>
      <c r="Q11" s="360"/>
      <c r="R11" s="407"/>
      <c r="S11" s="407"/>
      <c r="T11" s="407"/>
      <c r="U11" s="407"/>
      <c r="V11" s="407"/>
      <c r="W11" s="407"/>
      <c r="X11" s="407"/>
      <c r="Y11" s="407"/>
      <c r="Z11" s="407"/>
      <c r="AA11" s="407"/>
      <c r="AB11" s="407"/>
    </row>
    <row r="12" ht="15.75" customHeight="1">
      <c r="A12" s="217"/>
      <c r="B12" s="364"/>
      <c r="C12" s="223"/>
      <c r="D12" s="223"/>
      <c r="E12" s="206"/>
      <c r="F12" s="224"/>
      <c r="G12" s="364"/>
      <c r="H12" s="223"/>
      <c r="I12" s="223"/>
      <c r="J12" s="223"/>
      <c r="K12" s="223"/>
      <c r="L12" s="223"/>
      <c r="M12" s="364"/>
      <c r="N12" s="223"/>
      <c r="O12" s="223"/>
      <c r="P12" s="223"/>
      <c r="Q12" s="223"/>
    </row>
    <row r="13" ht="15.75" customHeight="1">
      <c r="A13" s="217"/>
      <c r="B13" s="364"/>
      <c r="C13" s="223"/>
      <c r="D13" s="223"/>
      <c r="E13" s="206"/>
      <c r="F13" s="224"/>
      <c r="G13" s="364"/>
      <c r="H13" s="223"/>
      <c r="I13" s="223"/>
      <c r="J13" s="223"/>
      <c r="K13" s="223"/>
      <c r="L13" s="223"/>
      <c r="M13" s="364"/>
      <c r="N13" s="409"/>
      <c r="O13" s="409"/>
      <c r="P13" s="409"/>
      <c r="Q13" s="409"/>
    </row>
    <row r="14" ht="15.75" customHeight="1">
      <c r="A14" s="217">
        <v>1.0</v>
      </c>
      <c r="B14" s="364" t="s">
        <v>444</v>
      </c>
      <c r="C14" s="422">
        <v>0.25</v>
      </c>
      <c r="D14" s="223"/>
      <c r="E14" s="206" t="str">
        <f>C7</f>
        <v>#NAME?</v>
      </c>
      <c r="F14" s="224">
        <v>60.0</v>
      </c>
      <c r="G14" s="364" t="s">
        <v>445</v>
      </c>
      <c r="H14" s="423" t="s">
        <v>446</v>
      </c>
      <c r="I14" s="223"/>
      <c r="J14" s="223"/>
      <c r="K14" s="223" t="s">
        <v>447</v>
      </c>
      <c r="L14" s="364" t="s">
        <v>448</v>
      </c>
      <c r="M14" s="223">
        <v>1.0</v>
      </c>
      <c r="N14" s="223"/>
      <c r="O14" s="223"/>
      <c r="P14" s="223"/>
      <c r="Q14" s="223"/>
    </row>
    <row r="15" ht="15.75" customHeight="1">
      <c r="A15" s="217">
        <v>2.0</v>
      </c>
      <c r="B15" s="364" t="s">
        <v>449</v>
      </c>
      <c r="C15" s="422">
        <v>0.3</v>
      </c>
      <c r="D15" s="223"/>
      <c r="E15" s="206" t="str">
        <f t="shared" ref="E15:E24" si="1">E14</f>
        <v>#NAME?</v>
      </c>
      <c r="F15" s="224">
        <v>120.0</v>
      </c>
      <c r="G15" s="364" t="s">
        <v>450</v>
      </c>
      <c r="H15" s="424" t="s">
        <v>451</v>
      </c>
      <c r="I15" s="223"/>
      <c r="J15" s="223"/>
      <c r="K15" s="223" t="s">
        <v>447</v>
      </c>
      <c r="L15" s="364" t="s">
        <v>448</v>
      </c>
      <c r="M15" s="223">
        <v>1.0</v>
      </c>
      <c r="N15" s="223"/>
      <c r="O15" s="223"/>
      <c r="P15" s="223"/>
      <c r="Q15" s="223"/>
    </row>
    <row r="16" ht="15.75" customHeight="1">
      <c r="A16" s="217">
        <v>3.0</v>
      </c>
      <c r="B16" s="364" t="s">
        <v>452</v>
      </c>
      <c r="C16" s="422">
        <v>0.22</v>
      </c>
      <c r="D16" s="223"/>
      <c r="E16" s="206" t="str">
        <f t="shared" si="1"/>
        <v>#NAME?</v>
      </c>
      <c r="F16" s="224">
        <v>90.0</v>
      </c>
      <c r="G16" s="364" t="s">
        <v>453</v>
      </c>
      <c r="H16" s="423" t="s">
        <v>446</v>
      </c>
      <c r="I16" s="223"/>
      <c r="J16" s="223"/>
      <c r="K16" s="223" t="s">
        <v>447</v>
      </c>
      <c r="L16" s="364" t="s">
        <v>448</v>
      </c>
      <c r="M16" s="223"/>
      <c r="N16" s="223"/>
      <c r="O16" s="223"/>
      <c r="P16" s="223"/>
      <c r="Q16" s="223"/>
    </row>
    <row r="17" ht="15.75" customHeight="1">
      <c r="A17" s="217">
        <v>4.0</v>
      </c>
      <c r="B17" s="364" t="s">
        <v>454</v>
      </c>
      <c r="C17" s="422">
        <v>0.22</v>
      </c>
      <c r="D17" s="223"/>
      <c r="E17" s="206" t="str">
        <f t="shared" si="1"/>
        <v>#NAME?</v>
      </c>
      <c r="F17" s="224">
        <v>120.0</v>
      </c>
      <c r="G17" s="364" t="s">
        <v>453</v>
      </c>
      <c r="H17" s="423" t="s">
        <v>446</v>
      </c>
      <c r="I17" s="223"/>
      <c r="J17" s="223"/>
      <c r="K17" s="223" t="s">
        <v>447</v>
      </c>
      <c r="L17" s="364" t="s">
        <v>448</v>
      </c>
      <c r="M17" s="223"/>
      <c r="N17" s="223"/>
      <c r="O17" s="223"/>
      <c r="P17" s="223"/>
      <c r="Q17" s="223"/>
    </row>
    <row r="18" ht="15.75" customHeight="1">
      <c r="A18" s="217">
        <v>5.0</v>
      </c>
      <c r="B18" s="364" t="s">
        <v>455</v>
      </c>
      <c r="C18" s="422">
        <v>0.22</v>
      </c>
      <c r="D18" s="223"/>
      <c r="E18" s="206" t="str">
        <f t="shared" si="1"/>
        <v>#NAME?</v>
      </c>
      <c r="F18" s="224">
        <v>120.0</v>
      </c>
      <c r="G18" s="364" t="s">
        <v>453</v>
      </c>
      <c r="H18" s="424" t="s">
        <v>451</v>
      </c>
      <c r="I18" s="223"/>
      <c r="J18" s="223"/>
      <c r="K18" s="223" t="s">
        <v>447</v>
      </c>
      <c r="L18" s="364" t="s">
        <v>448</v>
      </c>
      <c r="M18" s="223">
        <v>1.0</v>
      </c>
      <c r="N18" s="223"/>
      <c r="O18" s="223"/>
      <c r="P18" s="223"/>
      <c r="Q18" s="223"/>
    </row>
    <row r="19" ht="15.75" customHeight="1">
      <c r="A19" s="217">
        <v>6.0</v>
      </c>
      <c r="B19" s="364" t="s">
        <v>456</v>
      </c>
      <c r="C19" s="422">
        <v>0.22</v>
      </c>
      <c r="D19" s="223"/>
      <c r="E19" s="206" t="str">
        <f t="shared" si="1"/>
        <v>#NAME?</v>
      </c>
      <c r="F19" s="224">
        <v>60.0</v>
      </c>
      <c r="G19" s="364" t="s">
        <v>453</v>
      </c>
      <c r="H19" s="424" t="s">
        <v>451</v>
      </c>
      <c r="I19" s="223"/>
      <c r="J19" s="223"/>
      <c r="K19" s="223" t="s">
        <v>447</v>
      </c>
      <c r="L19" s="364" t="s">
        <v>457</v>
      </c>
      <c r="M19" s="223">
        <v>1.0</v>
      </c>
      <c r="N19" s="425"/>
      <c r="O19" s="425"/>
      <c r="P19" s="425"/>
      <c r="Q19" s="425"/>
    </row>
    <row r="20" ht="15.75" customHeight="1">
      <c r="A20" s="217">
        <v>7.0</v>
      </c>
      <c r="B20" s="364" t="s">
        <v>458</v>
      </c>
      <c r="C20" s="422">
        <v>0.64</v>
      </c>
      <c r="D20" s="223"/>
      <c r="E20" s="206" t="str">
        <f t="shared" si="1"/>
        <v>#NAME?</v>
      </c>
      <c r="F20" s="224">
        <v>120.0</v>
      </c>
      <c r="G20" s="364" t="s">
        <v>459</v>
      </c>
      <c r="H20" s="423" t="s">
        <v>446</v>
      </c>
      <c r="I20" s="223"/>
      <c r="J20" s="223"/>
      <c r="K20" s="223" t="s">
        <v>447</v>
      </c>
      <c r="L20" s="364" t="s">
        <v>457</v>
      </c>
      <c r="M20" s="223">
        <v>1.0</v>
      </c>
      <c r="N20" s="223"/>
      <c r="O20" s="223"/>
      <c r="P20" s="223"/>
      <c r="Q20" s="223"/>
    </row>
    <row r="21" ht="15.75" customHeight="1">
      <c r="A21" s="217">
        <v>8.0</v>
      </c>
      <c r="B21" s="412" t="s">
        <v>460</v>
      </c>
      <c r="C21" s="223"/>
      <c r="D21" s="223"/>
      <c r="E21" s="206" t="str">
        <f t="shared" si="1"/>
        <v>#NAME?</v>
      </c>
      <c r="F21" s="224" t="s">
        <v>461</v>
      </c>
      <c r="G21" s="364"/>
      <c r="H21" s="223"/>
      <c r="I21" s="223"/>
      <c r="J21" s="223"/>
      <c r="K21" s="223"/>
      <c r="L21" s="364"/>
      <c r="M21" s="223">
        <v>7.0</v>
      </c>
      <c r="N21" s="223"/>
      <c r="O21" s="223"/>
      <c r="P21" s="223"/>
      <c r="Q21" s="223"/>
    </row>
    <row r="22" ht="15.75" customHeight="1">
      <c r="A22" s="217">
        <v>9.0</v>
      </c>
      <c r="B22" s="364" t="s">
        <v>462</v>
      </c>
      <c r="C22" s="422">
        <v>0.22</v>
      </c>
      <c r="D22" s="223"/>
      <c r="E22" s="206" t="str">
        <f t="shared" si="1"/>
        <v>#NAME?</v>
      </c>
      <c r="F22" s="224">
        <v>75.0</v>
      </c>
      <c r="G22" s="364" t="s">
        <v>453</v>
      </c>
      <c r="H22" s="423" t="s">
        <v>446</v>
      </c>
      <c r="I22" s="223"/>
      <c r="J22" s="223"/>
      <c r="K22" s="223" t="s">
        <v>447</v>
      </c>
      <c r="L22" s="364" t="s">
        <v>457</v>
      </c>
      <c r="M22" s="223"/>
      <c r="N22" s="223"/>
      <c r="O22" s="223"/>
      <c r="P22" s="223"/>
      <c r="Q22" s="223"/>
    </row>
    <row r="23" ht="15.75" customHeight="1">
      <c r="A23" s="217">
        <v>10.0</v>
      </c>
      <c r="B23" s="364" t="s">
        <v>463</v>
      </c>
      <c r="C23" s="422">
        <v>0.64</v>
      </c>
      <c r="D23" s="223"/>
      <c r="E23" s="206" t="str">
        <f t="shared" si="1"/>
        <v>#NAME?</v>
      </c>
      <c r="F23" s="224">
        <v>130.0</v>
      </c>
      <c r="G23" s="364" t="s">
        <v>464</v>
      </c>
      <c r="H23" s="424" t="s">
        <v>451</v>
      </c>
      <c r="I23" s="223"/>
      <c r="J23" s="223"/>
      <c r="K23" s="223" t="s">
        <v>447</v>
      </c>
      <c r="L23" s="364" t="s">
        <v>457</v>
      </c>
      <c r="M23" s="223"/>
      <c r="N23" s="223"/>
      <c r="O23" s="223"/>
      <c r="P23" s="223"/>
      <c r="Q23" s="223"/>
    </row>
    <row r="24" ht="15.75" customHeight="1">
      <c r="A24" s="217">
        <v>11.0</v>
      </c>
      <c r="B24" s="364" t="s">
        <v>465</v>
      </c>
      <c r="C24" s="422">
        <v>0.22</v>
      </c>
      <c r="D24" s="223"/>
      <c r="E24" s="206" t="str">
        <f t="shared" si="1"/>
        <v>#NAME?</v>
      </c>
      <c r="F24" s="224">
        <v>45.0</v>
      </c>
      <c r="G24" s="364" t="s">
        <v>453</v>
      </c>
      <c r="H24" s="424" t="s">
        <v>451</v>
      </c>
      <c r="I24" s="223"/>
      <c r="J24" s="223"/>
      <c r="K24" s="223" t="s">
        <v>447</v>
      </c>
      <c r="L24" s="364" t="s">
        <v>457</v>
      </c>
      <c r="M24" s="223"/>
      <c r="N24" s="223"/>
      <c r="O24" s="223"/>
      <c r="P24" s="223"/>
      <c r="Q24" s="223"/>
    </row>
    <row r="25" ht="15.75" customHeight="1">
      <c r="A25" s="217"/>
      <c r="B25" s="364"/>
      <c r="C25" s="223"/>
      <c r="D25" s="223"/>
      <c r="E25" s="224"/>
      <c r="F25" s="224"/>
      <c r="G25" s="364"/>
      <c r="H25" s="223"/>
      <c r="I25" s="223"/>
      <c r="J25" s="223"/>
      <c r="K25" s="223"/>
      <c r="L25" s="223"/>
      <c r="M25" s="223"/>
      <c r="N25" s="223"/>
      <c r="O25" s="223"/>
      <c r="P25" s="223"/>
      <c r="Q25" s="223"/>
    </row>
    <row r="26" ht="15.75" customHeight="1">
      <c r="A26" s="217"/>
      <c r="B26" s="364"/>
      <c r="C26" s="223"/>
      <c r="D26" s="223"/>
      <c r="E26" s="224"/>
      <c r="F26" s="224"/>
      <c r="G26" s="364"/>
      <c r="H26" s="223"/>
      <c r="I26" s="223"/>
      <c r="J26" s="223"/>
      <c r="K26" s="223"/>
      <c r="L26" s="223"/>
      <c r="M26" s="223"/>
      <c r="N26" s="223"/>
      <c r="O26" s="223"/>
      <c r="P26" s="223"/>
      <c r="Q26" s="223"/>
    </row>
    <row r="27" ht="15.75" customHeight="1">
      <c r="A27" s="2"/>
      <c r="B27" s="394"/>
      <c r="E27" s="31"/>
      <c r="F27" s="31"/>
      <c r="G27" s="394"/>
    </row>
    <row r="28" ht="15.75" customHeight="1">
      <c r="A28" s="426" t="s">
        <v>439</v>
      </c>
      <c r="B28" s="427"/>
      <c r="E28" s="31"/>
      <c r="F28" s="31"/>
      <c r="G28" s="394"/>
    </row>
    <row r="29" ht="15.75" customHeight="1">
      <c r="A29" s="213" t="s">
        <v>402</v>
      </c>
      <c r="B29" s="412" t="s">
        <v>358</v>
      </c>
      <c r="C29" s="222" t="s">
        <v>422</v>
      </c>
      <c r="D29" s="222" t="s">
        <v>272</v>
      </c>
      <c r="E29" s="206" t="s">
        <v>423</v>
      </c>
      <c r="F29" s="206"/>
      <c r="G29" s="412" t="s">
        <v>424</v>
      </c>
      <c r="H29" s="222" t="s">
        <v>425</v>
      </c>
    </row>
    <row r="30" ht="15.75" customHeight="1">
      <c r="A30" s="217">
        <v>1.0</v>
      </c>
      <c r="B30" s="412" t="s">
        <v>466</v>
      </c>
      <c r="C30" s="223"/>
      <c r="D30" s="223"/>
      <c r="E30" s="224"/>
      <c r="F30" s="224"/>
      <c r="G30" s="412" t="s">
        <v>467</v>
      </c>
      <c r="H30" s="412" t="s">
        <v>468</v>
      </c>
      <c r="I30" s="223"/>
      <c r="J30" s="223"/>
      <c r="K30" s="223"/>
      <c r="L30" s="223"/>
      <c r="M30" s="223"/>
    </row>
    <row r="31" ht="15.75" customHeight="1">
      <c r="A31" s="2"/>
      <c r="B31" s="394"/>
      <c r="E31" s="31"/>
      <c r="F31" s="31"/>
      <c r="G31" s="394"/>
      <c r="H31" s="356" t="s">
        <v>469</v>
      </c>
      <c r="I31" s="356"/>
    </row>
    <row r="32" ht="15.75" customHeight="1">
      <c r="A32" s="2"/>
      <c r="B32" s="394"/>
      <c r="E32" s="31"/>
      <c r="F32" s="31"/>
      <c r="G32" s="394"/>
    </row>
    <row r="33" ht="15.75" customHeight="1">
      <c r="A33" s="2"/>
      <c r="B33" s="394"/>
      <c r="E33" s="31"/>
      <c r="F33" s="31"/>
      <c r="G33" s="394"/>
    </row>
    <row r="34" ht="15.75" customHeight="1">
      <c r="A34" s="2"/>
      <c r="B34" s="394"/>
      <c r="E34" s="31"/>
      <c r="F34" s="31"/>
      <c r="G34" s="394"/>
    </row>
    <row r="35" ht="15.75" customHeight="1">
      <c r="A35" s="2"/>
      <c r="B35" s="394"/>
      <c r="E35" s="31"/>
      <c r="F35" s="31"/>
      <c r="G35" s="394"/>
    </row>
    <row r="36" ht="15.75" customHeight="1">
      <c r="A36" s="2"/>
      <c r="B36" s="394"/>
      <c r="E36" s="31"/>
      <c r="F36" s="31"/>
      <c r="G36" s="394"/>
    </row>
    <row r="37" ht="15.75" customHeight="1">
      <c r="A37" s="2"/>
      <c r="B37" s="394"/>
      <c r="E37" s="31"/>
      <c r="F37" s="31"/>
      <c r="G37" s="394"/>
    </row>
    <row r="38" ht="15.75" customHeight="1">
      <c r="A38" s="2"/>
      <c r="B38" s="394"/>
      <c r="E38" s="31"/>
      <c r="F38" s="31"/>
      <c r="G38" s="394"/>
    </row>
    <row r="39" ht="15.75" customHeight="1">
      <c r="A39" s="2"/>
      <c r="B39" s="394"/>
      <c r="E39" s="31"/>
      <c r="F39" s="31"/>
      <c r="G39" s="394"/>
    </row>
    <row r="40" ht="15.75" customHeight="1">
      <c r="A40" s="2"/>
      <c r="B40" s="394"/>
      <c r="E40" s="31"/>
      <c r="F40" s="31"/>
      <c r="G40" s="394"/>
    </row>
    <row r="41" ht="15.75" customHeight="1">
      <c r="A41" s="2"/>
      <c r="B41" s="394"/>
      <c r="E41" s="31"/>
      <c r="F41" s="31"/>
      <c r="G41" s="394"/>
    </row>
    <row r="42" ht="15.75" customHeight="1">
      <c r="A42" s="2"/>
      <c r="B42" s="394"/>
      <c r="E42" s="31"/>
      <c r="F42" s="31"/>
      <c r="G42" s="394"/>
    </row>
    <row r="43" ht="15.75" customHeight="1">
      <c r="A43" s="2"/>
      <c r="B43" s="394"/>
      <c r="E43" s="31"/>
      <c r="F43" s="31"/>
      <c r="G43" s="394"/>
    </row>
    <row r="44" ht="15.75" customHeight="1">
      <c r="A44" s="2"/>
      <c r="B44" s="394"/>
      <c r="E44" s="31"/>
      <c r="F44" s="31"/>
      <c r="G44" s="394"/>
    </row>
    <row r="45" ht="15.75" customHeight="1">
      <c r="A45" s="2"/>
      <c r="B45" s="394"/>
      <c r="E45" s="31"/>
      <c r="F45" s="31"/>
      <c r="G45" s="394"/>
    </row>
    <row r="46" ht="15.75" customHeight="1">
      <c r="A46" s="2"/>
      <c r="B46" s="394"/>
      <c r="E46" s="31"/>
      <c r="F46" s="31"/>
      <c r="G46" s="394"/>
    </row>
    <row r="47" ht="15.75" customHeight="1">
      <c r="A47" s="2"/>
      <c r="B47" s="394"/>
      <c r="E47" s="31"/>
      <c r="F47" s="31"/>
      <c r="G47" s="394"/>
    </row>
    <row r="48" ht="15.75" customHeight="1">
      <c r="A48" s="2"/>
      <c r="B48" s="394"/>
      <c r="E48" s="31"/>
      <c r="F48" s="31"/>
      <c r="G48" s="394"/>
    </row>
    <row r="49" ht="15.75" customHeight="1">
      <c r="A49" s="2"/>
      <c r="B49" s="394"/>
      <c r="E49" s="31"/>
      <c r="F49" s="31"/>
      <c r="G49" s="394"/>
    </row>
    <row r="50" ht="15.75" customHeight="1">
      <c r="A50" s="2"/>
      <c r="B50" s="394"/>
      <c r="E50" s="31"/>
      <c r="F50" s="31"/>
      <c r="G50" s="394"/>
    </row>
    <row r="51" ht="15.75" customHeight="1">
      <c r="A51" s="2"/>
      <c r="B51" s="394"/>
      <c r="E51" s="31"/>
      <c r="F51" s="31"/>
      <c r="G51" s="394"/>
    </row>
    <row r="52" ht="15.75" customHeight="1">
      <c r="A52" s="2"/>
      <c r="B52" s="394"/>
      <c r="E52" s="31"/>
      <c r="F52" s="31"/>
      <c r="G52" s="394"/>
    </row>
    <row r="53" ht="15.75" customHeight="1">
      <c r="A53" s="2"/>
      <c r="B53" s="394"/>
      <c r="E53" s="31"/>
      <c r="F53" s="31"/>
      <c r="G53" s="394"/>
    </row>
    <row r="54" ht="15.75" customHeight="1">
      <c r="A54" s="2"/>
      <c r="B54" s="394"/>
      <c r="E54" s="31"/>
      <c r="F54" s="31"/>
      <c r="G54" s="394"/>
    </row>
    <row r="55" ht="15.75" customHeight="1">
      <c r="A55" s="2"/>
      <c r="B55" s="394"/>
      <c r="E55" s="31"/>
      <c r="F55" s="31"/>
      <c r="G55" s="394"/>
    </row>
    <row r="56" ht="15.75" customHeight="1">
      <c r="A56" s="2"/>
      <c r="B56" s="394"/>
      <c r="E56" s="31"/>
      <c r="F56" s="31"/>
      <c r="G56" s="394"/>
    </row>
    <row r="57" ht="15.75" customHeight="1">
      <c r="A57" s="2"/>
      <c r="B57" s="394"/>
      <c r="E57" s="31"/>
      <c r="F57" s="31"/>
      <c r="G57" s="394"/>
    </row>
    <row r="58" ht="15.75" customHeight="1">
      <c r="A58" s="2"/>
      <c r="B58" s="394"/>
      <c r="E58" s="31"/>
      <c r="F58" s="31"/>
      <c r="G58" s="394"/>
    </row>
    <row r="59" ht="15.75" customHeight="1">
      <c r="A59" s="2"/>
      <c r="B59" s="394"/>
      <c r="E59" s="31"/>
      <c r="F59" s="31"/>
      <c r="G59" s="394"/>
    </row>
    <row r="60" ht="15.75" customHeight="1">
      <c r="A60" s="2"/>
      <c r="B60" s="394"/>
      <c r="E60" s="31"/>
      <c r="F60" s="31"/>
      <c r="G60" s="394"/>
    </row>
    <row r="61" ht="15.75" customHeight="1">
      <c r="A61" s="2"/>
      <c r="B61" s="394"/>
      <c r="E61" s="31"/>
      <c r="F61" s="31"/>
      <c r="G61" s="394"/>
    </row>
    <row r="62" ht="15.75" customHeight="1">
      <c r="A62" s="2"/>
      <c r="B62" s="394"/>
      <c r="E62" s="31"/>
      <c r="F62" s="31"/>
      <c r="G62" s="394"/>
    </row>
    <row r="63" ht="15.75" customHeight="1">
      <c r="A63" s="2"/>
      <c r="B63" s="394"/>
      <c r="E63" s="31"/>
      <c r="F63" s="31"/>
      <c r="G63" s="394"/>
    </row>
    <row r="64" ht="15.75" customHeight="1">
      <c r="A64" s="2"/>
      <c r="B64" s="394"/>
      <c r="E64" s="31"/>
      <c r="F64" s="31"/>
      <c r="G64" s="394"/>
    </row>
    <row r="65" ht="15.75" customHeight="1">
      <c r="A65" s="2"/>
      <c r="B65" s="394"/>
      <c r="E65" s="31"/>
      <c r="F65" s="31"/>
      <c r="G65" s="394"/>
    </row>
    <row r="66" ht="15.75" customHeight="1">
      <c r="A66" s="2"/>
      <c r="B66" s="394"/>
      <c r="E66" s="31"/>
      <c r="F66" s="31"/>
      <c r="G66" s="394"/>
    </row>
    <row r="67" ht="15.75" customHeight="1">
      <c r="A67" s="2"/>
      <c r="B67" s="394"/>
      <c r="E67" s="31"/>
      <c r="F67" s="31"/>
      <c r="G67" s="394"/>
    </row>
    <row r="68" ht="15.75" customHeight="1">
      <c r="A68" s="2"/>
      <c r="B68" s="394"/>
      <c r="E68" s="31"/>
      <c r="F68" s="31"/>
      <c r="G68" s="394"/>
    </row>
    <row r="69" ht="15.75" customHeight="1">
      <c r="A69" s="2"/>
      <c r="B69" s="394"/>
      <c r="E69" s="31"/>
      <c r="F69" s="31"/>
      <c r="G69" s="394"/>
    </row>
    <row r="70" ht="15.75" customHeight="1">
      <c r="A70" s="2"/>
      <c r="B70" s="394"/>
      <c r="E70" s="31"/>
      <c r="F70" s="31"/>
      <c r="G70" s="394"/>
    </row>
    <row r="71" ht="15.75" customHeight="1">
      <c r="A71" s="2"/>
      <c r="B71" s="394"/>
      <c r="E71" s="31"/>
      <c r="F71" s="31"/>
      <c r="G71" s="394"/>
    </row>
    <row r="72" ht="15.75" customHeight="1">
      <c r="A72" s="2"/>
      <c r="B72" s="394"/>
      <c r="E72" s="31"/>
      <c r="F72" s="31"/>
      <c r="G72" s="394"/>
    </row>
    <row r="73" ht="15.75" customHeight="1">
      <c r="A73" s="2"/>
      <c r="B73" s="394"/>
      <c r="E73" s="31"/>
      <c r="F73" s="31"/>
      <c r="G73" s="394"/>
    </row>
    <row r="74" ht="15.75" customHeight="1">
      <c r="A74" s="2"/>
      <c r="B74" s="394"/>
      <c r="E74" s="31"/>
      <c r="F74" s="31"/>
      <c r="G74" s="394"/>
    </row>
    <row r="75" ht="15.75" customHeight="1">
      <c r="A75" s="2"/>
      <c r="B75" s="394"/>
      <c r="E75" s="31"/>
      <c r="F75" s="31"/>
      <c r="G75" s="394"/>
    </row>
    <row r="76" ht="15.75" customHeight="1">
      <c r="A76" s="2"/>
      <c r="B76" s="394"/>
      <c r="E76" s="31"/>
      <c r="F76" s="31"/>
      <c r="G76" s="394"/>
    </row>
    <row r="77" ht="15.75" customHeight="1">
      <c r="A77" s="2"/>
      <c r="B77" s="394"/>
      <c r="E77" s="31"/>
      <c r="F77" s="31"/>
      <c r="G77" s="394"/>
    </row>
    <row r="78" ht="15.75" customHeight="1">
      <c r="A78" s="2"/>
      <c r="B78" s="394"/>
      <c r="E78" s="31"/>
      <c r="F78" s="31"/>
      <c r="G78" s="394"/>
    </row>
    <row r="79" ht="15.75" customHeight="1">
      <c r="A79" s="2"/>
      <c r="B79" s="394"/>
      <c r="E79" s="31"/>
      <c r="F79" s="31"/>
      <c r="G79" s="394"/>
    </row>
    <row r="80" ht="15.75" customHeight="1">
      <c r="A80" s="2"/>
      <c r="B80" s="394"/>
      <c r="E80" s="31"/>
      <c r="F80" s="31"/>
      <c r="G80" s="394"/>
    </row>
    <row r="81" ht="15.75" customHeight="1">
      <c r="A81" s="2"/>
      <c r="B81" s="394"/>
      <c r="E81" s="31"/>
      <c r="F81" s="31"/>
      <c r="G81" s="394"/>
    </row>
    <row r="82" ht="15.75" customHeight="1">
      <c r="A82" s="2"/>
      <c r="B82" s="394"/>
      <c r="E82" s="31"/>
      <c r="F82" s="31"/>
      <c r="G82" s="394"/>
    </row>
    <row r="83" ht="15.75" customHeight="1">
      <c r="A83" s="2"/>
      <c r="B83" s="394"/>
      <c r="E83" s="31"/>
      <c r="F83" s="31"/>
      <c r="G83" s="394"/>
    </row>
    <row r="84" ht="15.75" customHeight="1">
      <c r="A84" s="2"/>
      <c r="B84" s="394"/>
      <c r="E84" s="31"/>
      <c r="F84" s="31"/>
      <c r="G84" s="394"/>
    </row>
    <row r="85" ht="15.75" customHeight="1">
      <c r="A85" s="2"/>
      <c r="B85" s="394"/>
      <c r="E85" s="31"/>
      <c r="F85" s="31"/>
      <c r="G85" s="394"/>
    </row>
    <row r="86" ht="15.75" customHeight="1">
      <c r="A86" s="2"/>
      <c r="B86" s="394"/>
      <c r="E86" s="31"/>
      <c r="F86" s="31"/>
      <c r="G86" s="394"/>
    </row>
    <row r="87" ht="15.75" customHeight="1">
      <c r="A87" s="2"/>
      <c r="B87" s="394"/>
      <c r="E87" s="31"/>
      <c r="F87" s="31"/>
      <c r="G87" s="394"/>
    </row>
    <row r="88" ht="15.75" customHeight="1">
      <c r="A88" s="2"/>
      <c r="B88" s="394"/>
      <c r="E88" s="31"/>
      <c r="F88" s="31"/>
      <c r="G88" s="394"/>
    </row>
    <row r="89" ht="15.75" customHeight="1">
      <c r="A89" s="2"/>
      <c r="B89" s="394"/>
      <c r="E89" s="31"/>
      <c r="F89" s="31"/>
      <c r="G89" s="394"/>
    </row>
    <row r="90" ht="15.75" customHeight="1">
      <c r="A90" s="2"/>
      <c r="B90" s="394"/>
      <c r="E90" s="31"/>
      <c r="F90" s="31"/>
      <c r="G90" s="394"/>
    </row>
    <row r="91" ht="15.75" customHeight="1">
      <c r="A91" s="2"/>
      <c r="B91" s="394"/>
      <c r="E91" s="31"/>
      <c r="F91" s="31"/>
      <c r="G91" s="394"/>
    </row>
    <row r="92" ht="15.75" customHeight="1">
      <c r="A92" s="2"/>
      <c r="B92" s="394"/>
      <c r="E92" s="31"/>
      <c r="F92" s="31"/>
      <c r="G92" s="394"/>
    </row>
    <row r="93" ht="15.75" customHeight="1">
      <c r="A93" s="2"/>
      <c r="B93" s="394"/>
      <c r="E93" s="31"/>
      <c r="F93" s="31"/>
      <c r="G93" s="394"/>
    </row>
    <row r="94" ht="15.75" customHeight="1">
      <c r="A94" s="2"/>
      <c r="B94" s="394"/>
      <c r="E94" s="31"/>
      <c r="F94" s="31"/>
      <c r="G94" s="394"/>
    </row>
    <row r="95" ht="15.75" customHeight="1">
      <c r="A95" s="2"/>
      <c r="B95" s="394"/>
      <c r="E95" s="31"/>
      <c r="F95" s="31"/>
      <c r="G95" s="394"/>
    </row>
    <row r="96" ht="15.75" customHeight="1">
      <c r="A96" s="2"/>
      <c r="B96" s="394"/>
      <c r="E96" s="31"/>
      <c r="F96" s="31"/>
      <c r="G96" s="394"/>
    </row>
    <row r="97" ht="15.75" customHeight="1">
      <c r="A97" s="2"/>
      <c r="B97" s="394"/>
      <c r="E97" s="31"/>
      <c r="F97" s="31"/>
      <c r="G97" s="394"/>
    </row>
    <row r="98" ht="15.75" customHeight="1">
      <c r="A98" s="2"/>
      <c r="B98" s="394"/>
      <c r="E98" s="31"/>
      <c r="F98" s="31"/>
      <c r="G98" s="394"/>
    </row>
    <row r="99" ht="15.75" customHeight="1">
      <c r="A99" s="2"/>
      <c r="B99" s="394"/>
      <c r="E99" s="31"/>
      <c r="F99" s="31"/>
      <c r="G99" s="394"/>
    </row>
    <row r="100" ht="15.75" customHeight="1">
      <c r="A100" s="2"/>
      <c r="B100" s="394"/>
      <c r="E100" s="31"/>
      <c r="F100" s="31"/>
      <c r="G100" s="394"/>
    </row>
    <row r="101" ht="15.75" customHeight="1">
      <c r="A101" s="2"/>
      <c r="B101" s="394"/>
      <c r="E101" s="31"/>
      <c r="F101" s="31"/>
      <c r="G101" s="394"/>
    </row>
    <row r="102" ht="15.75" customHeight="1">
      <c r="A102" s="2"/>
      <c r="B102" s="394"/>
      <c r="E102" s="31"/>
      <c r="F102" s="31"/>
      <c r="G102" s="394"/>
    </row>
    <row r="103" ht="15.75" customHeight="1">
      <c r="A103" s="2"/>
      <c r="B103" s="394"/>
      <c r="E103" s="31"/>
      <c r="F103" s="31"/>
      <c r="G103" s="394"/>
    </row>
    <row r="104" ht="15.75" customHeight="1">
      <c r="A104" s="2"/>
      <c r="B104" s="394"/>
      <c r="E104" s="31"/>
      <c r="F104" s="31"/>
      <c r="G104" s="394"/>
    </row>
    <row r="105" ht="15.75" customHeight="1">
      <c r="A105" s="2"/>
      <c r="B105" s="394"/>
      <c r="E105" s="31"/>
      <c r="F105" s="31"/>
      <c r="G105" s="394"/>
    </row>
    <row r="106" ht="15.75" customHeight="1">
      <c r="A106" s="2"/>
      <c r="B106" s="394"/>
      <c r="E106" s="31"/>
      <c r="F106" s="31"/>
      <c r="G106" s="394"/>
    </row>
    <row r="107" ht="15.75" customHeight="1">
      <c r="A107" s="2"/>
      <c r="B107" s="394"/>
      <c r="E107" s="31"/>
      <c r="F107" s="31"/>
      <c r="G107" s="394"/>
    </row>
    <row r="108" ht="15.75" customHeight="1">
      <c r="A108" s="2"/>
      <c r="B108" s="394"/>
      <c r="E108" s="31"/>
      <c r="F108" s="31"/>
      <c r="G108" s="394"/>
    </row>
    <row r="109" ht="15.75" customHeight="1">
      <c r="A109" s="2"/>
      <c r="B109" s="394"/>
      <c r="E109" s="31"/>
      <c r="F109" s="31"/>
      <c r="G109" s="394"/>
    </row>
    <row r="110" ht="15.75" customHeight="1">
      <c r="A110" s="2"/>
      <c r="B110" s="394"/>
      <c r="E110" s="31"/>
      <c r="F110" s="31"/>
      <c r="G110" s="394"/>
    </row>
    <row r="111" ht="15.75" customHeight="1">
      <c r="A111" s="2"/>
      <c r="B111" s="394"/>
      <c r="E111" s="31"/>
      <c r="F111" s="31"/>
      <c r="G111" s="394"/>
    </row>
    <row r="112" ht="15.75" customHeight="1">
      <c r="A112" s="2"/>
      <c r="B112" s="394"/>
      <c r="E112" s="31"/>
      <c r="F112" s="31"/>
      <c r="G112" s="394"/>
    </row>
    <row r="113" ht="15.75" customHeight="1">
      <c r="A113" s="2"/>
      <c r="B113" s="394"/>
      <c r="E113" s="31"/>
      <c r="F113" s="31"/>
      <c r="G113" s="394"/>
    </row>
    <row r="114" ht="15.75" customHeight="1">
      <c r="A114" s="2"/>
      <c r="B114" s="394"/>
      <c r="E114" s="31"/>
      <c r="F114" s="31"/>
      <c r="G114" s="394"/>
    </row>
    <row r="115" ht="15.75" customHeight="1">
      <c r="A115" s="2"/>
      <c r="B115" s="394"/>
      <c r="E115" s="31"/>
      <c r="F115" s="31"/>
      <c r="G115" s="394"/>
    </row>
    <row r="116" ht="15.75" customHeight="1">
      <c r="A116" s="2"/>
      <c r="B116" s="394"/>
      <c r="E116" s="31"/>
      <c r="F116" s="31"/>
      <c r="G116" s="394"/>
    </row>
    <row r="117" ht="15.75" customHeight="1">
      <c r="A117" s="2"/>
      <c r="B117" s="394"/>
      <c r="E117" s="31"/>
      <c r="F117" s="31"/>
      <c r="G117" s="394"/>
    </row>
    <row r="118" ht="15.75" customHeight="1">
      <c r="A118" s="2"/>
      <c r="B118" s="394"/>
      <c r="E118" s="31"/>
      <c r="F118" s="31"/>
      <c r="G118" s="394"/>
    </row>
    <row r="119" ht="15.75" customHeight="1">
      <c r="A119" s="2"/>
      <c r="B119" s="394"/>
      <c r="E119" s="31"/>
      <c r="F119" s="31"/>
      <c r="G119" s="394"/>
    </row>
    <row r="120" ht="15.75" customHeight="1">
      <c r="A120" s="2"/>
      <c r="B120" s="394"/>
      <c r="E120" s="31"/>
      <c r="F120" s="31"/>
      <c r="G120" s="394"/>
    </row>
    <row r="121" ht="15.75" customHeight="1">
      <c r="A121" s="2"/>
      <c r="B121" s="394"/>
      <c r="E121" s="31"/>
      <c r="F121" s="31"/>
      <c r="G121" s="394"/>
    </row>
    <row r="122" ht="15.75" customHeight="1">
      <c r="A122" s="2"/>
      <c r="B122" s="394"/>
      <c r="E122" s="31"/>
      <c r="F122" s="31"/>
      <c r="G122" s="394"/>
    </row>
    <row r="123" ht="15.75" customHeight="1">
      <c r="A123" s="2"/>
      <c r="B123" s="394"/>
      <c r="E123" s="31"/>
      <c r="F123" s="31"/>
      <c r="G123" s="394"/>
    </row>
    <row r="124" ht="15.75" customHeight="1">
      <c r="A124" s="2"/>
      <c r="B124" s="394"/>
      <c r="E124" s="31"/>
      <c r="F124" s="31"/>
      <c r="G124" s="394"/>
    </row>
    <row r="125" ht="15.75" customHeight="1">
      <c r="A125" s="2"/>
      <c r="B125" s="394"/>
      <c r="E125" s="31"/>
      <c r="F125" s="31"/>
      <c r="G125" s="394"/>
    </row>
    <row r="126" ht="15.75" customHeight="1">
      <c r="A126" s="2"/>
      <c r="B126" s="394"/>
      <c r="E126" s="31"/>
      <c r="F126" s="31"/>
      <c r="G126" s="394"/>
    </row>
    <row r="127" ht="15.75" customHeight="1">
      <c r="A127" s="2"/>
      <c r="B127" s="394"/>
      <c r="E127" s="31"/>
      <c r="F127" s="31"/>
      <c r="G127" s="394"/>
    </row>
    <row r="128" ht="15.75" customHeight="1">
      <c r="A128" s="2"/>
      <c r="B128" s="394"/>
      <c r="E128" s="31"/>
      <c r="F128" s="31"/>
      <c r="G128" s="394"/>
    </row>
    <row r="129" ht="15.75" customHeight="1">
      <c r="A129" s="2"/>
      <c r="B129" s="394"/>
      <c r="E129" s="31"/>
      <c r="F129" s="31"/>
      <c r="G129" s="394"/>
    </row>
    <row r="130" ht="15.75" customHeight="1">
      <c r="A130" s="2"/>
      <c r="B130" s="394"/>
      <c r="E130" s="31"/>
      <c r="F130" s="31"/>
      <c r="G130" s="394"/>
    </row>
    <row r="131" ht="15.75" customHeight="1">
      <c r="A131" s="2"/>
      <c r="B131" s="394"/>
      <c r="E131" s="31"/>
      <c r="F131" s="31"/>
      <c r="G131" s="394"/>
    </row>
    <row r="132" ht="15.75" customHeight="1">
      <c r="A132" s="2"/>
      <c r="B132" s="394"/>
      <c r="E132" s="31"/>
      <c r="F132" s="31"/>
      <c r="G132" s="394"/>
    </row>
    <row r="133" ht="15.75" customHeight="1">
      <c r="A133" s="2"/>
      <c r="B133" s="394"/>
      <c r="E133" s="31"/>
      <c r="F133" s="31"/>
      <c r="G133" s="394"/>
    </row>
    <row r="134" ht="15.75" customHeight="1">
      <c r="A134" s="2"/>
      <c r="B134" s="394"/>
      <c r="E134" s="31"/>
      <c r="F134" s="31"/>
      <c r="G134" s="394"/>
    </row>
    <row r="135" ht="15.75" customHeight="1">
      <c r="A135" s="2"/>
      <c r="B135" s="394"/>
      <c r="E135" s="31"/>
      <c r="F135" s="31"/>
      <c r="G135" s="394"/>
    </row>
    <row r="136" ht="15.75" customHeight="1">
      <c r="A136" s="2"/>
      <c r="B136" s="394"/>
      <c r="E136" s="31"/>
      <c r="F136" s="31"/>
      <c r="G136" s="394"/>
    </row>
    <row r="137" ht="15.75" customHeight="1">
      <c r="A137" s="2"/>
      <c r="B137" s="394"/>
      <c r="E137" s="31"/>
      <c r="F137" s="31"/>
      <c r="G137" s="394"/>
    </row>
    <row r="138" ht="15.75" customHeight="1">
      <c r="A138" s="2"/>
      <c r="B138" s="394"/>
      <c r="E138" s="31"/>
      <c r="F138" s="31"/>
      <c r="G138" s="394"/>
    </row>
    <row r="139" ht="15.75" customHeight="1">
      <c r="A139" s="2"/>
      <c r="B139" s="394"/>
      <c r="E139" s="31"/>
      <c r="F139" s="31"/>
      <c r="G139" s="394"/>
    </row>
    <row r="140" ht="15.75" customHeight="1">
      <c r="A140" s="2"/>
      <c r="B140" s="394"/>
      <c r="E140" s="31"/>
      <c r="F140" s="31"/>
      <c r="G140" s="394"/>
    </row>
    <row r="141" ht="15.75" customHeight="1">
      <c r="A141" s="2"/>
      <c r="B141" s="394"/>
      <c r="E141" s="31"/>
      <c r="F141" s="31"/>
      <c r="G141" s="394"/>
    </row>
    <row r="142" ht="15.75" customHeight="1">
      <c r="A142" s="2"/>
      <c r="B142" s="394"/>
      <c r="E142" s="31"/>
      <c r="F142" s="31"/>
      <c r="G142" s="394"/>
    </row>
    <row r="143" ht="15.75" customHeight="1">
      <c r="A143" s="2"/>
      <c r="B143" s="394"/>
      <c r="E143" s="31"/>
      <c r="F143" s="31"/>
      <c r="G143" s="394"/>
    </row>
    <row r="144" ht="15.75" customHeight="1">
      <c r="A144" s="2"/>
      <c r="B144" s="394"/>
      <c r="E144" s="31"/>
      <c r="F144" s="31"/>
      <c r="G144" s="394"/>
    </row>
    <row r="145" ht="15.75" customHeight="1">
      <c r="A145" s="2"/>
      <c r="B145" s="394"/>
      <c r="E145" s="31"/>
      <c r="F145" s="31"/>
      <c r="G145" s="394"/>
    </row>
    <row r="146" ht="15.75" customHeight="1">
      <c r="A146" s="2"/>
      <c r="B146" s="394"/>
      <c r="E146" s="31"/>
      <c r="F146" s="31"/>
      <c r="G146" s="394"/>
    </row>
    <row r="147" ht="15.75" customHeight="1">
      <c r="A147" s="2"/>
      <c r="B147" s="394"/>
      <c r="E147" s="31"/>
      <c r="F147" s="31"/>
      <c r="G147" s="394"/>
    </row>
    <row r="148" ht="15.75" customHeight="1">
      <c r="A148" s="2"/>
      <c r="B148" s="394"/>
      <c r="E148" s="31"/>
      <c r="F148" s="31"/>
      <c r="G148" s="394"/>
    </row>
    <row r="149" ht="15.75" customHeight="1">
      <c r="A149" s="2"/>
      <c r="B149" s="394"/>
      <c r="E149" s="31"/>
      <c r="F149" s="31"/>
      <c r="G149" s="394"/>
    </row>
    <row r="150" ht="15.75" customHeight="1">
      <c r="A150" s="2"/>
      <c r="B150" s="394"/>
      <c r="E150" s="31"/>
      <c r="F150" s="31"/>
      <c r="G150" s="394"/>
    </row>
    <row r="151" ht="15.75" customHeight="1">
      <c r="A151" s="2"/>
      <c r="B151" s="394"/>
      <c r="E151" s="31"/>
      <c r="F151" s="31"/>
      <c r="G151" s="394"/>
    </row>
    <row r="152" ht="15.75" customHeight="1">
      <c r="A152" s="2"/>
      <c r="B152" s="394"/>
      <c r="E152" s="31"/>
      <c r="F152" s="31"/>
      <c r="G152" s="394"/>
    </row>
    <row r="153" ht="15.75" customHeight="1">
      <c r="A153" s="2"/>
      <c r="B153" s="394"/>
      <c r="E153" s="31"/>
      <c r="F153" s="31"/>
      <c r="G153" s="394"/>
    </row>
    <row r="154" ht="15.75" customHeight="1">
      <c r="A154" s="2"/>
      <c r="B154" s="394"/>
      <c r="E154" s="31"/>
      <c r="F154" s="31"/>
      <c r="G154" s="394"/>
    </row>
    <row r="155" ht="15.75" customHeight="1">
      <c r="A155" s="2"/>
      <c r="B155" s="394"/>
      <c r="E155" s="31"/>
      <c r="F155" s="31"/>
      <c r="G155" s="394"/>
    </row>
    <row r="156" ht="15.75" customHeight="1">
      <c r="A156" s="2"/>
      <c r="B156" s="394"/>
      <c r="E156" s="31"/>
      <c r="F156" s="31"/>
      <c r="G156" s="394"/>
    </row>
    <row r="157" ht="15.75" customHeight="1">
      <c r="A157" s="2"/>
      <c r="B157" s="394"/>
      <c r="E157" s="31"/>
      <c r="F157" s="31"/>
      <c r="G157" s="394"/>
    </row>
    <row r="158" ht="15.75" customHeight="1">
      <c r="A158" s="2"/>
      <c r="B158" s="394"/>
      <c r="E158" s="31"/>
      <c r="F158" s="31"/>
      <c r="G158" s="394"/>
    </row>
    <row r="159" ht="15.75" customHeight="1">
      <c r="A159" s="2"/>
      <c r="B159" s="394"/>
      <c r="E159" s="31"/>
      <c r="F159" s="31"/>
      <c r="G159" s="394"/>
    </row>
    <row r="160" ht="15.75" customHeight="1">
      <c r="A160" s="2"/>
      <c r="B160" s="394"/>
      <c r="E160" s="31"/>
      <c r="F160" s="31"/>
      <c r="G160" s="394"/>
    </row>
    <row r="161" ht="15.75" customHeight="1">
      <c r="A161" s="2"/>
      <c r="B161" s="394"/>
      <c r="E161" s="31"/>
      <c r="F161" s="31"/>
      <c r="G161" s="394"/>
    </row>
    <row r="162" ht="15.75" customHeight="1">
      <c r="A162" s="2"/>
      <c r="B162" s="394"/>
      <c r="E162" s="31"/>
      <c r="F162" s="31"/>
      <c r="G162" s="394"/>
    </row>
    <row r="163" ht="15.75" customHeight="1">
      <c r="A163" s="2"/>
      <c r="B163" s="394"/>
      <c r="E163" s="31"/>
      <c r="F163" s="31"/>
      <c r="G163" s="394"/>
    </row>
    <row r="164" ht="15.75" customHeight="1">
      <c r="A164" s="2"/>
      <c r="B164" s="394"/>
      <c r="E164" s="31"/>
      <c r="F164" s="31"/>
      <c r="G164" s="394"/>
    </row>
    <row r="165" ht="15.75" customHeight="1">
      <c r="A165" s="2"/>
      <c r="B165" s="394"/>
      <c r="E165" s="31"/>
      <c r="F165" s="31"/>
      <c r="G165" s="394"/>
    </row>
    <row r="166" ht="15.75" customHeight="1">
      <c r="A166" s="2"/>
      <c r="B166" s="394"/>
      <c r="E166" s="31"/>
      <c r="F166" s="31"/>
      <c r="G166" s="394"/>
    </row>
    <row r="167" ht="15.75" customHeight="1">
      <c r="A167" s="2"/>
      <c r="B167" s="394"/>
      <c r="E167" s="31"/>
      <c r="F167" s="31"/>
      <c r="G167" s="394"/>
    </row>
    <row r="168" ht="15.75" customHeight="1">
      <c r="A168" s="2"/>
      <c r="B168" s="394"/>
      <c r="E168" s="31"/>
      <c r="F168" s="31"/>
      <c r="G168" s="394"/>
    </row>
    <row r="169" ht="15.75" customHeight="1">
      <c r="A169" s="2"/>
      <c r="B169" s="394"/>
      <c r="E169" s="31"/>
      <c r="F169" s="31"/>
      <c r="G169" s="394"/>
    </row>
    <row r="170" ht="15.75" customHeight="1">
      <c r="A170" s="2"/>
      <c r="B170" s="394"/>
      <c r="E170" s="31"/>
      <c r="F170" s="31"/>
      <c r="G170" s="394"/>
    </row>
    <row r="171" ht="15.75" customHeight="1">
      <c r="A171" s="2"/>
      <c r="B171" s="394"/>
      <c r="E171" s="31"/>
      <c r="F171" s="31"/>
      <c r="G171" s="394"/>
    </row>
    <row r="172" ht="15.75" customHeight="1">
      <c r="A172" s="2"/>
      <c r="B172" s="394"/>
      <c r="E172" s="31"/>
      <c r="F172" s="31"/>
      <c r="G172" s="394"/>
    </row>
    <row r="173" ht="15.75" customHeight="1">
      <c r="A173" s="2"/>
      <c r="B173" s="394"/>
      <c r="E173" s="31"/>
      <c r="F173" s="31"/>
      <c r="G173" s="394"/>
    </row>
    <row r="174" ht="15.75" customHeight="1">
      <c r="A174" s="2"/>
      <c r="B174" s="394"/>
      <c r="E174" s="31"/>
      <c r="F174" s="31"/>
      <c r="G174" s="394"/>
    </row>
    <row r="175" ht="15.75" customHeight="1">
      <c r="A175" s="2"/>
      <c r="B175" s="394"/>
      <c r="E175" s="31"/>
      <c r="F175" s="31"/>
      <c r="G175" s="394"/>
    </row>
    <row r="176" ht="15.75" customHeight="1">
      <c r="A176" s="2"/>
      <c r="B176" s="394"/>
      <c r="E176" s="31"/>
      <c r="F176" s="31"/>
      <c r="G176" s="394"/>
    </row>
    <row r="177" ht="15.75" customHeight="1">
      <c r="A177" s="2"/>
      <c r="B177" s="394"/>
      <c r="E177" s="31"/>
      <c r="F177" s="31"/>
      <c r="G177" s="394"/>
    </row>
    <row r="178" ht="15.75" customHeight="1">
      <c r="A178" s="2"/>
      <c r="B178" s="394"/>
      <c r="E178" s="31"/>
      <c r="F178" s="31"/>
      <c r="G178" s="394"/>
    </row>
    <row r="179" ht="15.75" customHeight="1">
      <c r="A179" s="2"/>
      <c r="B179" s="394"/>
      <c r="E179" s="31"/>
      <c r="F179" s="31"/>
      <c r="G179" s="394"/>
    </row>
    <row r="180" ht="15.75" customHeight="1">
      <c r="A180" s="2"/>
      <c r="B180" s="394"/>
      <c r="E180" s="31"/>
      <c r="F180" s="31"/>
      <c r="G180" s="394"/>
    </row>
    <row r="181" ht="15.75" customHeight="1">
      <c r="A181" s="2"/>
      <c r="B181" s="394"/>
      <c r="E181" s="31"/>
      <c r="F181" s="31"/>
      <c r="G181" s="394"/>
    </row>
    <row r="182" ht="15.75" customHeight="1">
      <c r="A182" s="2"/>
      <c r="B182" s="394"/>
      <c r="E182" s="31"/>
      <c r="F182" s="31"/>
      <c r="G182" s="394"/>
    </row>
    <row r="183" ht="15.75" customHeight="1">
      <c r="A183" s="2"/>
      <c r="B183" s="394"/>
      <c r="E183" s="31"/>
      <c r="F183" s="31"/>
      <c r="G183" s="394"/>
    </row>
    <row r="184" ht="15.75" customHeight="1">
      <c r="A184" s="2"/>
      <c r="B184" s="394"/>
      <c r="E184" s="31"/>
      <c r="F184" s="31"/>
      <c r="G184" s="394"/>
    </row>
    <row r="185" ht="15.75" customHeight="1">
      <c r="A185" s="2"/>
      <c r="B185" s="394"/>
      <c r="E185" s="31"/>
      <c r="F185" s="31"/>
      <c r="G185" s="394"/>
    </row>
    <row r="186" ht="15.75" customHeight="1">
      <c r="A186" s="2"/>
      <c r="B186" s="394"/>
      <c r="E186" s="31"/>
      <c r="F186" s="31"/>
      <c r="G186" s="394"/>
    </row>
    <row r="187" ht="15.75" customHeight="1">
      <c r="A187" s="2"/>
      <c r="B187" s="394"/>
      <c r="E187" s="31"/>
      <c r="F187" s="31"/>
      <c r="G187" s="394"/>
    </row>
    <row r="188" ht="15.75" customHeight="1">
      <c r="A188" s="2"/>
      <c r="B188" s="394"/>
      <c r="E188" s="31"/>
      <c r="F188" s="31"/>
      <c r="G188" s="394"/>
    </row>
    <row r="189" ht="15.75" customHeight="1">
      <c r="A189" s="2"/>
      <c r="B189" s="394"/>
      <c r="E189" s="31"/>
      <c r="F189" s="31"/>
      <c r="G189" s="394"/>
    </row>
    <row r="190" ht="15.75" customHeight="1">
      <c r="A190" s="2"/>
      <c r="B190" s="394"/>
      <c r="E190" s="31"/>
      <c r="F190" s="31"/>
      <c r="G190" s="394"/>
    </row>
    <row r="191" ht="15.75" customHeight="1">
      <c r="A191" s="2"/>
      <c r="B191" s="394"/>
      <c r="E191" s="31"/>
      <c r="F191" s="31"/>
      <c r="G191" s="394"/>
    </row>
    <row r="192" ht="15.75" customHeight="1">
      <c r="A192" s="2"/>
      <c r="B192" s="394"/>
      <c r="E192" s="31"/>
      <c r="F192" s="31"/>
      <c r="G192" s="394"/>
    </row>
    <row r="193" ht="15.75" customHeight="1">
      <c r="A193" s="2"/>
      <c r="B193" s="394"/>
      <c r="E193" s="31"/>
      <c r="F193" s="31"/>
      <c r="G193" s="394"/>
    </row>
    <row r="194" ht="15.75" customHeight="1">
      <c r="A194" s="2"/>
      <c r="B194" s="394"/>
      <c r="E194" s="31"/>
      <c r="F194" s="31"/>
      <c r="G194" s="394"/>
    </row>
    <row r="195" ht="15.75" customHeight="1">
      <c r="A195" s="2"/>
      <c r="B195" s="394"/>
      <c r="E195" s="31"/>
      <c r="F195" s="31"/>
      <c r="G195" s="394"/>
    </row>
    <row r="196" ht="15.75" customHeight="1">
      <c r="A196" s="2"/>
      <c r="B196" s="394"/>
      <c r="E196" s="31"/>
      <c r="F196" s="31"/>
      <c r="G196" s="394"/>
    </row>
    <row r="197" ht="15.75" customHeight="1">
      <c r="A197" s="2"/>
      <c r="B197" s="394"/>
      <c r="E197" s="31"/>
      <c r="F197" s="31"/>
      <c r="G197" s="394"/>
    </row>
    <row r="198" ht="15.75" customHeight="1">
      <c r="A198" s="2"/>
      <c r="B198" s="394"/>
      <c r="E198" s="31"/>
      <c r="F198" s="31"/>
      <c r="G198" s="394"/>
    </row>
    <row r="199" ht="15.75" customHeight="1">
      <c r="A199" s="2"/>
      <c r="B199" s="394"/>
      <c r="E199" s="31"/>
      <c r="F199" s="31"/>
      <c r="G199" s="394"/>
    </row>
    <row r="200" ht="15.75" customHeight="1">
      <c r="A200" s="2"/>
      <c r="B200" s="394"/>
      <c r="E200" s="31"/>
      <c r="F200" s="31"/>
      <c r="G200" s="394"/>
    </row>
    <row r="201" ht="15.75" customHeight="1">
      <c r="A201" s="2"/>
      <c r="B201" s="394"/>
      <c r="E201" s="31"/>
      <c r="F201" s="31"/>
      <c r="G201" s="394"/>
    </row>
    <row r="202" ht="15.75" customHeight="1">
      <c r="A202" s="2"/>
      <c r="B202" s="394"/>
      <c r="E202" s="31"/>
      <c r="F202" s="31"/>
      <c r="G202" s="394"/>
    </row>
    <row r="203" ht="15.75" customHeight="1">
      <c r="A203" s="2"/>
      <c r="B203" s="394"/>
      <c r="E203" s="31"/>
      <c r="F203" s="31"/>
      <c r="G203" s="394"/>
    </row>
    <row r="204" ht="15.75" customHeight="1">
      <c r="A204" s="2"/>
      <c r="B204" s="394"/>
      <c r="E204" s="31"/>
      <c r="F204" s="31"/>
      <c r="G204" s="394"/>
    </row>
    <row r="205" ht="15.75" customHeight="1">
      <c r="A205" s="2"/>
      <c r="B205" s="394"/>
      <c r="E205" s="31"/>
      <c r="F205" s="31"/>
      <c r="G205" s="394"/>
    </row>
    <row r="206" ht="15.75" customHeight="1">
      <c r="A206" s="2"/>
      <c r="B206" s="394"/>
      <c r="E206" s="31"/>
      <c r="F206" s="31"/>
      <c r="G206" s="394"/>
    </row>
    <row r="207" ht="15.75" customHeight="1">
      <c r="A207" s="2"/>
      <c r="B207" s="394"/>
      <c r="E207" s="31"/>
      <c r="F207" s="31"/>
      <c r="G207" s="394"/>
    </row>
    <row r="208" ht="15.75" customHeight="1">
      <c r="A208" s="2"/>
      <c r="B208" s="394"/>
      <c r="E208" s="31"/>
      <c r="F208" s="31"/>
      <c r="G208" s="394"/>
    </row>
    <row r="209" ht="15.75" customHeight="1">
      <c r="A209" s="2"/>
      <c r="B209" s="394"/>
      <c r="E209" s="31"/>
      <c r="F209" s="31"/>
      <c r="G209" s="394"/>
    </row>
    <row r="210" ht="15.75" customHeight="1">
      <c r="A210" s="2"/>
      <c r="B210" s="394"/>
      <c r="E210" s="31"/>
      <c r="F210" s="31"/>
      <c r="G210" s="394"/>
    </row>
    <row r="211" ht="15.75" customHeight="1">
      <c r="A211" s="2"/>
      <c r="B211" s="394"/>
      <c r="E211" s="31"/>
      <c r="F211" s="31"/>
      <c r="G211" s="394"/>
    </row>
    <row r="212" ht="15.75" customHeight="1">
      <c r="A212" s="2"/>
      <c r="B212" s="394"/>
      <c r="E212" s="31"/>
      <c r="F212" s="31"/>
      <c r="G212" s="394"/>
    </row>
    <row r="213" ht="15.75" customHeight="1">
      <c r="A213" s="2"/>
      <c r="B213" s="394"/>
      <c r="E213" s="31"/>
      <c r="F213" s="31"/>
      <c r="G213" s="394"/>
    </row>
    <row r="214" ht="15.75" customHeight="1">
      <c r="A214" s="2"/>
      <c r="B214" s="394"/>
      <c r="E214" s="31"/>
      <c r="F214" s="31"/>
      <c r="G214" s="394"/>
    </row>
    <row r="215" ht="15.75" customHeight="1">
      <c r="A215" s="2"/>
      <c r="B215" s="394"/>
      <c r="E215" s="31"/>
      <c r="F215" s="31"/>
      <c r="G215" s="394"/>
    </row>
    <row r="216" ht="15.75" customHeight="1">
      <c r="A216" s="2"/>
      <c r="B216" s="394"/>
      <c r="E216" s="31"/>
      <c r="F216" s="31"/>
      <c r="G216" s="394"/>
    </row>
    <row r="217" ht="15.75" customHeight="1">
      <c r="A217" s="2"/>
      <c r="B217" s="394"/>
      <c r="E217" s="31"/>
      <c r="F217" s="31"/>
      <c r="G217" s="394"/>
    </row>
    <row r="218" ht="15.75" customHeight="1">
      <c r="A218" s="2"/>
      <c r="B218" s="394"/>
      <c r="E218" s="31"/>
      <c r="F218" s="31"/>
      <c r="G218" s="394"/>
    </row>
    <row r="219" ht="15.75" customHeight="1">
      <c r="A219" s="2"/>
      <c r="B219" s="394"/>
      <c r="E219" s="31"/>
      <c r="F219" s="31"/>
      <c r="G219" s="394"/>
    </row>
    <row r="220" ht="15.75" customHeight="1">
      <c r="A220" s="2"/>
      <c r="B220" s="394"/>
      <c r="E220" s="31"/>
      <c r="F220" s="31"/>
      <c r="G220" s="394"/>
    </row>
    <row r="221" ht="15.75" customHeight="1">
      <c r="A221" s="2"/>
      <c r="B221" s="394"/>
      <c r="E221" s="31"/>
      <c r="F221" s="31"/>
      <c r="G221" s="394"/>
    </row>
    <row r="222" ht="15.75" customHeight="1">
      <c r="A222" s="2"/>
      <c r="B222" s="394"/>
      <c r="E222" s="31"/>
      <c r="F222" s="31"/>
      <c r="G222" s="394"/>
    </row>
    <row r="223" ht="15.75" customHeight="1">
      <c r="A223" s="2"/>
      <c r="B223" s="394"/>
      <c r="E223" s="31"/>
      <c r="F223" s="31"/>
      <c r="G223" s="394"/>
    </row>
    <row r="224" ht="15.75" customHeight="1">
      <c r="A224" s="2"/>
      <c r="B224" s="394"/>
      <c r="E224" s="31"/>
      <c r="F224" s="31"/>
      <c r="G224" s="394"/>
    </row>
    <row r="225" ht="15.75" customHeight="1">
      <c r="A225" s="2"/>
      <c r="B225" s="394"/>
      <c r="E225" s="31"/>
      <c r="F225" s="31"/>
      <c r="G225" s="394"/>
    </row>
    <row r="226" ht="15.75" customHeight="1">
      <c r="A226" s="2"/>
      <c r="B226" s="394"/>
      <c r="E226" s="31"/>
      <c r="F226" s="31"/>
      <c r="G226" s="394"/>
    </row>
    <row r="227" ht="15.75" customHeight="1">
      <c r="A227" s="2"/>
      <c r="B227" s="394"/>
      <c r="E227" s="31"/>
      <c r="F227" s="31"/>
      <c r="G227" s="394"/>
    </row>
    <row r="228" ht="15.75" customHeight="1">
      <c r="A228" s="2"/>
      <c r="B228" s="394"/>
      <c r="E228" s="31"/>
      <c r="F228" s="31"/>
      <c r="G228" s="394"/>
    </row>
    <row r="229" ht="15.75" customHeight="1">
      <c r="A229" s="2"/>
      <c r="B229" s="394"/>
      <c r="E229" s="31"/>
      <c r="F229" s="31"/>
      <c r="G229" s="394"/>
    </row>
    <row r="230" ht="15.75" customHeight="1">
      <c r="A230" s="2"/>
      <c r="B230" s="394"/>
      <c r="E230" s="31"/>
      <c r="F230" s="31"/>
      <c r="G230" s="394"/>
    </row>
    <row r="231" ht="15.75" customHeight="1">
      <c r="A231" s="2"/>
      <c r="B231" s="394"/>
      <c r="E231" s="31"/>
      <c r="F231" s="31"/>
      <c r="G231" s="394"/>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10:A11"/>
    <mergeCell ref="B10:B11"/>
    <mergeCell ref="C10:C11"/>
    <mergeCell ref="D10:D11"/>
    <mergeCell ref="E10:E11"/>
    <mergeCell ref="F10:F11"/>
    <mergeCell ref="G10:G11"/>
    <mergeCell ref="P10:P11"/>
    <mergeCell ref="Q10:Q11"/>
    <mergeCell ref="H10:H11"/>
    <mergeCell ref="I10:I11"/>
    <mergeCell ref="J10:J11"/>
    <mergeCell ref="K10:K11"/>
    <mergeCell ref="L10:L11"/>
    <mergeCell ref="N10:N11"/>
    <mergeCell ref="O10:O11"/>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workbookViewId="0">
      <pane ySplit="12.0" topLeftCell="A13" activePane="bottomLeft" state="frozen"/>
      <selection activeCell="B14" sqref="B14" pane="bottomLeft"/>
    </sheetView>
  </sheetViews>
  <sheetFormatPr customHeight="1" defaultColWidth="12.63" defaultRowHeight="15.0"/>
  <cols>
    <col customWidth="1" min="1" max="1" width="5.88"/>
    <col customWidth="1" min="2" max="2" width="32.13"/>
    <col customWidth="1" min="3" max="3" width="15.13"/>
    <col customWidth="1" min="4" max="4" width="7.0"/>
    <col customWidth="1" min="5" max="5" width="10.5"/>
    <col customWidth="1" hidden="1" min="6" max="6" width="11.0"/>
    <col customWidth="1" min="7" max="7" width="20.88"/>
    <col customWidth="1" min="8" max="8" width="18.13"/>
    <col customWidth="1" min="12" max="12" width="14.63"/>
    <col customWidth="1" hidden="1" min="13" max="13" width="12.63"/>
  </cols>
  <sheetData>
    <row r="1" ht="15.75" customHeight="1">
      <c r="A1" s="356" t="s">
        <v>3</v>
      </c>
      <c r="B1" s="394"/>
      <c r="C1" s="356" t="s">
        <v>364</v>
      </c>
      <c r="D1" s="205"/>
      <c r="E1" s="31"/>
      <c r="F1" s="31"/>
      <c r="G1" s="205"/>
      <c r="H1" s="205"/>
    </row>
    <row r="2" ht="15.75" customHeight="1">
      <c r="A2" s="356" t="s">
        <v>385</v>
      </c>
      <c r="B2" s="394"/>
      <c r="C2" s="428">
        <v>45366.0</v>
      </c>
      <c r="D2" s="205"/>
      <c r="E2" s="31"/>
      <c r="F2" s="31"/>
      <c r="G2" s="205"/>
      <c r="H2" s="205"/>
    </row>
    <row r="3" ht="15.75" customHeight="1">
      <c r="A3" s="356" t="s">
        <v>387</v>
      </c>
      <c r="B3" s="394"/>
      <c r="C3" s="356" t="s">
        <v>470</v>
      </c>
      <c r="D3" s="356" t="s">
        <v>471</v>
      </c>
      <c r="E3" s="355" t="s">
        <v>472</v>
      </c>
      <c r="F3" s="31"/>
      <c r="G3" s="205"/>
      <c r="H3" s="205"/>
    </row>
    <row r="4" ht="15.75" customHeight="1">
      <c r="A4" s="356" t="s">
        <v>389</v>
      </c>
      <c r="B4" s="394"/>
      <c r="C4" s="356" t="s">
        <v>473</v>
      </c>
      <c r="D4" s="356"/>
      <c r="E4" s="355"/>
      <c r="F4" s="31"/>
      <c r="G4" s="205"/>
      <c r="H4" s="205"/>
    </row>
    <row r="5" ht="15.75" customHeight="1">
      <c r="A5" s="356" t="s">
        <v>393</v>
      </c>
      <c r="B5" s="394"/>
      <c r="C5" s="356" t="s">
        <v>474</v>
      </c>
      <c r="D5" s="205"/>
      <c r="E5" s="31"/>
      <c r="F5" s="31"/>
      <c r="G5" s="205"/>
      <c r="H5" s="205"/>
    </row>
    <row r="6" ht="15.75" customHeight="1">
      <c r="A6" s="356" t="s">
        <v>398</v>
      </c>
      <c r="B6" s="394"/>
      <c r="C6" s="356" t="s">
        <v>475</v>
      </c>
      <c r="D6" s="205"/>
      <c r="E6" s="31"/>
      <c r="F6" s="31"/>
      <c r="G6" s="205"/>
      <c r="H6" s="205"/>
    </row>
    <row r="7" ht="15.75" customHeight="1">
      <c r="A7" s="356" t="s">
        <v>400</v>
      </c>
      <c r="B7" s="397"/>
      <c r="C7" s="355" t="str">
        <f>_xludf.DAYS(C2, TODAY())</f>
        <v>#NAME?</v>
      </c>
      <c r="D7" s="205"/>
      <c r="E7" s="31"/>
      <c r="F7" s="31"/>
      <c r="G7" s="205"/>
      <c r="H7" s="205"/>
    </row>
    <row r="8" ht="15.75" customHeight="1">
      <c r="A8" s="205"/>
      <c r="B8" s="397" t="s">
        <v>401</v>
      </c>
      <c r="C8" s="414">
        <f>TODAY()</f>
        <v>45912</v>
      </c>
      <c r="D8" s="205"/>
      <c r="E8" s="31"/>
      <c r="F8" s="31"/>
      <c r="G8" s="205"/>
      <c r="H8" s="205"/>
    </row>
    <row r="9" ht="15.75" customHeight="1">
      <c r="A9" s="399"/>
      <c r="B9" s="400"/>
      <c r="C9" s="399"/>
      <c r="D9" s="399"/>
      <c r="E9" s="401"/>
      <c r="F9" s="401"/>
      <c r="G9" s="399"/>
      <c r="H9" s="399"/>
    </row>
    <row r="10" ht="15.75" customHeight="1">
      <c r="A10" s="402" t="s">
        <v>402</v>
      </c>
      <c r="B10" s="403" t="s">
        <v>403</v>
      </c>
      <c r="C10" s="402" t="s">
        <v>404</v>
      </c>
      <c r="D10" s="402" t="s">
        <v>272</v>
      </c>
      <c r="E10" s="404" t="s">
        <v>405</v>
      </c>
      <c r="F10" s="404" t="s">
        <v>406</v>
      </c>
      <c r="G10" s="402" t="s">
        <v>407</v>
      </c>
      <c r="H10" s="402" t="s">
        <v>408</v>
      </c>
      <c r="I10" s="402" t="s">
        <v>409</v>
      </c>
      <c r="J10" s="402" t="s">
        <v>410</v>
      </c>
      <c r="K10" s="402" t="s">
        <v>411</v>
      </c>
      <c r="L10" s="402" t="s">
        <v>412</v>
      </c>
      <c r="M10" s="405" t="s">
        <v>413</v>
      </c>
      <c r="N10" s="402" t="s">
        <v>414</v>
      </c>
      <c r="O10" s="402" t="s">
        <v>415</v>
      </c>
      <c r="P10" s="402" t="s">
        <v>416</v>
      </c>
      <c r="Q10" s="402" t="s">
        <v>417</v>
      </c>
      <c r="R10" s="407"/>
      <c r="S10" s="407"/>
      <c r="T10" s="407"/>
      <c r="U10" s="407"/>
      <c r="V10" s="407"/>
      <c r="W10" s="407"/>
      <c r="X10" s="407"/>
      <c r="Y10" s="407"/>
      <c r="Z10" s="407"/>
      <c r="AA10" s="407"/>
      <c r="AB10" s="407"/>
    </row>
    <row r="11" ht="48.75" customHeight="1">
      <c r="A11" s="360"/>
      <c r="B11" s="360"/>
      <c r="C11" s="360"/>
      <c r="D11" s="360"/>
      <c r="E11" s="360"/>
      <c r="F11" s="360"/>
      <c r="G11" s="360"/>
      <c r="H11" s="360"/>
      <c r="I11" s="360"/>
      <c r="J11" s="360"/>
      <c r="K11" s="360"/>
      <c r="L11" s="360"/>
      <c r="M11" s="408">
        <f>NOW()</f>
        <v>45912.1051</v>
      </c>
      <c r="N11" s="360"/>
      <c r="O11" s="360"/>
      <c r="P11" s="360"/>
      <c r="Q11" s="360"/>
      <c r="R11" s="407"/>
      <c r="S11" s="407"/>
      <c r="T11" s="407"/>
      <c r="U11" s="407"/>
      <c r="V11" s="407"/>
      <c r="W11" s="407"/>
      <c r="X11" s="407"/>
      <c r="Y11" s="407"/>
      <c r="Z11" s="407"/>
      <c r="AA11" s="407"/>
      <c r="AB11" s="407"/>
    </row>
    <row r="12" ht="15.75" customHeight="1">
      <c r="A12" s="223"/>
      <c r="B12" s="364"/>
      <c r="C12" s="223"/>
      <c r="D12" s="223"/>
      <c r="E12" s="206"/>
      <c r="F12" s="224"/>
      <c r="G12" s="223"/>
      <c r="H12" s="223"/>
      <c r="I12" s="223"/>
      <c r="J12" s="223"/>
      <c r="K12" s="223"/>
      <c r="L12" s="223"/>
      <c r="M12" s="364"/>
      <c r="N12" s="223"/>
      <c r="O12" s="223"/>
      <c r="P12" s="223"/>
      <c r="Q12" s="223"/>
    </row>
    <row r="13" ht="15.75" customHeight="1">
      <c r="A13" s="223"/>
      <c r="B13" s="364"/>
      <c r="C13" s="223"/>
      <c r="D13" s="223"/>
      <c r="E13" s="206"/>
      <c r="F13" s="224"/>
      <c r="G13" s="223"/>
      <c r="H13" s="223"/>
      <c r="I13" s="223"/>
      <c r="J13" s="223"/>
      <c r="K13" s="223"/>
      <c r="L13" s="223"/>
      <c r="M13" s="364">
        <v>154.0</v>
      </c>
      <c r="N13" s="409"/>
      <c r="O13" s="409"/>
      <c r="P13" s="409"/>
      <c r="Q13" s="409"/>
    </row>
    <row r="14" ht="15.75" customHeight="1">
      <c r="A14" s="223">
        <v>1.0</v>
      </c>
      <c r="B14" s="364" t="s">
        <v>476</v>
      </c>
      <c r="C14" s="373">
        <v>1.0</v>
      </c>
      <c r="D14" s="223" t="s">
        <v>477</v>
      </c>
      <c r="E14" s="206" t="str">
        <f>C7</f>
        <v>#NAME?</v>
      </c>
      <c r="F14" s="224"/>
      <c r="G14" s="206">
        <v>15.0</v>
      </c>
      <c r="H14" s="429"/>
      <c r="I14" s="223"/>
      <c r="J14" s="223"/>
      <c r="K14" s="223"/>
      <c r="L14" s="223"/>
      <c r="M14" s="223">
        <v>1.0</v>
      </c>
      <c r="N14" s="223"/>
      <c r="O14" s="223"/>
      <c r="P14" s="223"/>
      <c r="Q14" s="223"/>
    </row>
    <row r="15" ht="15.75" customHeight="1">
      <c r="A15" s="223">
        <v>2.0</v>
      </c>
      <c r="B15" s="364" t="s">
        <v>478</v>
      </c>
      <c r="C15" s="373">
        <v>1000.0</v>
      </c>
      <c r="D15" s="223" t="s">
        <v>300</v>
      </c>
      <c r="E15" s="206" t="str">
        <f t="shared" ref="E15:E23" si="1">E14</f>
        <v>#NAME?</v>
      </c>
      <c r="F15" s="224"/>
      <c r="G15" s="206">
        <v>28.0</v>
      </c>
      <c r="H15" s="429"/>
      <c r="I15" s="223"/>
      <c r="J15" s="223"/>
      <c r="K15" s="223"/>
      <c r="L15" s="222" t="s">
        <v>479</v>
      </c>
      <c r="M15" s="223"/>
      <c r="N15" s="223"/>
      <c r="O15" s="223"/>
      <c r="P15" s="223"/>
      <c r="Q15" s="223"/>
    </row>
    <row r="16" ht="15.75" customHeight="1">
      <c r="A16" s="223">
        <v>3.0</v>
      </c>
      <c r="B16" s="364" t="s">
        <v>480</v>
      </c>
      <c r="C16" s="373">
        <v>1.0</v>
      </c>
      <c r="D16" s="223" t="s">
        <v>477</v>
      </c>
      <c r="E16" s="206" t="str">
        <f t="shared" si="1"/>
        <v>#NAME?</v>
      </c>
      <c r="F16" s="224"/>
      <c r="G16" s="206">
        <v>15.0</v>
      </c>
      <c r="H16" s="429"/>
      <c r="I16" s="223"/>
      <c r="J16" s="223"/>
      <c r="K16" s="223"/>
      <c r="L16" s="223"/>
      <c r="M16" s="223"/>
      <c r="N16" s="223"/>
      <c r="O16" s="223"/>
      <c r="P16" s="223"/>
      <c r="Q16" s="223"/>
    </row>
    <row r="17" ht="15.75" customHeight="1">
      <c r="A17" s="223">
        <v>5.0</v>
      </c>
      <c r="B17" s="430" t="s">
        <v>481</v>
      </c>
      <c r="C17" s="422">
        <v>0.01</v>
      </c>
      <c r="D17" s="223" t="s">
        <v>12</v>
      </c>
      <c r="E17" s="206" t="str">
        <f t="shared" si="1"/>
        <v>#NAME?</v>
      </c>
      <c r="F17" s="224"/>
      <c r="G17" s="206">
        <v>15.0</v>
      </c>
      <c r="H17" s="431"/>
      <c r="I17" s="223"/>
      <c r="J17" s="223"/>
      <c r="K17" s="223"/>
      <c r="L17" s="223"/>
      <c r="M17" s="223">
        <v>1.0</v>
      </c>
      <c r="N17" s="223"/>
      <c r="O17" s="223"/>
      <c r="P17" s="223"/>
      <c r="Q17" s="223"/>
    </row>
    <row r="18" ht="15.75" customHeight="1">
      <c r="A18" s="223">
        <v>6.0</v>
      </c>
      <c r="B18" s="430" t="s">
        <v>482</v>
      </c>
      <c r="C18" s="422">
        <v>0.03</v>
      </c>
      <c r="D18" s="223" t="s">
        <v>12</v>
      </c>
      <c r="E18" s="206" t="str">
        <f t="shared" si="1"/>
        <v>#NAME?</v>
      </c>
      <c r="F18" s="224"/>
      <c r="G18" s="206">
        <v>28.0</v>
      </c>
      <c r="H18" s="223"/>
      <c r="I18" s="223"/>
      <c r="J18" s="223"/>
      <c r="K18" s="223"/>
      <c r="L18" s="223"/>
      <c r="M18" s="223">
        <v>7.0</v>
      </c>
      <c r="N18" s="223"/>
      <c r="O18" s="223"/>
      <c r="P18" s="223"/>
      <c r="Q18" s="223"/>
    </row>
    <row r="19" ht="15.75" customHeight="1">
      <c r="A19" s="432">
        <v>7.0</v>
      </c>
      <c r="B19" s="433" t="s">
        <v>483</v>
      </c>
      <c r="C19" s="434">
        <v>0.4</v>
      </c>
      <c r="D19" s="425" t="s">
        <v>12</v>
      </c>
      <c r="E19" s="206" t="str">
        <f t="shared" si="1"/>
        <v>#NAME?</v>
      </c>
      <c r="F19" s="425"/>
      <c r="G19" s="213">
        <f>G18</f>
        <v>28</v>
      </c>
      <c r="H19" s="435"/>
      <c r="I19" s="425"/>
      <c r="J19" s="425"/>
      <c r="K19" s="436" t="s">
        <v>484</v>
      </c>
      <c r="L19" s="425"/>
      <c r="M19" s="425"/>
      <c r="N19" s="425"/>
      <c r="O19" s="425"/>
      <c r="P19" s="425"/>
      <c r="Q19" s="425"/>
      <c r="R19" s="437"/>
      <c r="S19" s="437"/>
      <c r="T19" s="437"/>
      <c r="U19" s="437"/>
      <c r="V19" s="437"/>
      <c r="W19" s="437"/>
      <c r="X19" s="437"/>
      <c r="Y19" s="437"/>
      <c r="Z19" s="437"/>
      <c r="AA19" s="437"/>
      <c r="AB19" s="437"/>
    </row>
    <row r="20" ht="15.75" customHeight="1">
      <c r="A20" s="223">
        <v>8.0</v>
      </c>
      <c r="B20" s="438" t="s">
        <v>485</v>
      </c>
      <c r="C20" s="439">
        <v>1.0</v>
      </c>
      <c r="D20" s="223"/>
      <c r="E20" s="206" t="str">
        <f t="shared" si="1"/>
        <v>#NAME?</v>
      </c>
      <c r="F20" s="224"/>
      <c r="G20" s="206">
        <v>28.0</v>
      </c>
      <c r="H20" s="431"/>
      <c r="I20" s="223"/>
      <c r="J20" s="223"/>
      <c r="K20" s="438"/>
      <c r="L20" s="222" t="s">
        <v>486</v>
      </c>
      <c r="M20" s="223"/>
      <c r="N20" s="223"/>
      <c r="O20" s="223"/>
      <c r="P20" s="223"/>
      <c r="Q20" s="223"/>
    </row>
    <row r="21" ht="15.75" customHeight="1">
      <c r="A21" s="223">
        <v>9.0</v>
      </c>
      <c r="B21" s="430" t="s">
        <v>487</v>
      </c>
      <c r="C21" s="440">
        <v>0.5</v>
      </c>
      <c r="D21" s="223" t="s">
        <v>477</v>
      </c>
      <c r="E21" s="206" t="str">
        <f t="shared" si="1"/>
        <v>#NAME?</v>
      </c>
      <c r="F21" s="224"/>
      <c r="G21" s="206"/>
      <c r="H21" s="431"/>
      <c r="I21" s="223"/>
      <c r="J21" s="223"/>
      <c r="K21" s="223"/>
      <c r="L21" s="441" t="s">
        <v>488</v>
      </c>
      <c r="M21" s="223"/>
      <c r="N21" s="223"/>
      <c r="O21" s="223"/>
      <c r="P21" s="223"/>
      <c r="Q21" s="223"/>
    </row>
    <row r="22" ht="15.75" customHeight="1">
      <c r="A22" s="223">
        <v>10.0</v>
      </c>
      <c r="B22" s="430" t="s">
        <v>489</v>
      </c>
      <c r="C22" s="440">
        <v>0.5</v>
      </c>
      <c r="D22" s="223" t="s">
        <v>477</v>
      </c>
      <c r="E22" s="206" t="str">
        <f t="shared" si="1"/>
        <v>#NAME?</v>
      </c>
      <c r="F22" s="224"/>
      <c r="G22" s="224"/>
      <c r="H22" s="223"/>
      <c r="I22" s="223"/>
      <c r="J22" s="223"/>
      <c r="K22" s="223"/>
      <c r="L22" s="442"/>
      <c r="M22" s="223"/>
      <c r="N22" s="223"/>
      <c r="O22" s="223"/>
      <c r="P22" s="223"/>
      <c r="Q22" s="223"/>
    </row>
    <row r="23" ht="15.75" customHeight="1">
      <c r="A23" s="223">
        <v>11.0</v>
      </c>
      <c r="B23" s="443" t="s">
        <v>490</v>
      </c>
      <c r="C23" s="440">
        <v>0.2</v>
      </c>
      <c r="D23" s="223" t="s">
        <v>477</v>
      </c>
      <c r="E23" s="206" t="str">
        <f t="shared" si="1"/>
        <v>#NAME?</v>
      </c>
      <c r="F23" s="224"/>
      <c r="G23" s="224"/>
      <c r="H23" s="223"/>
      <c r="I23" s="223"/>
      <c r="J23" s="223"/>
      <c r="K23" s="223"/>
      <c r="L23" s="360"/>
      <c r="M23" s="223"/>
      <c r="N23" s="223"/>
      <c r="O23" s="223"/>
      <c r="P23" s="223"/>
      <c r="Q23" s="223"/>
    </row>
    <row r="24" ht="15.75" customHeight="1">
      <c r="B24" s="394"/>
      <c r="E24" s="31"/>
      <c r="F24" s="31"/>
    </row>
    <row r="25" ht="15.75" customHeight="1">
      <c r="A25" s="413" t="s">
        <v>439</v>
      </c>
      <c r="B25" s="427"/>
      <c r="E25" s="31"/>
      <c r="F25" s="31"/>
    </row>
    <row r="26" ht="15.75" customHeight="1">
      <c r="A26" s="222" t="s">
        <v>402</v>
      </c>
      <c r="B26" s="412" t="s">
        <v>358</v>
      </c>
      <c r="C26" s="222" t="s">
        <v>422</v>
      </c>
      <c r="D26" s="222" t="s">
        <v>272</v>
      </c>
      <c r="E26" s="206" t="s">
        <v>423</v>
      </c>
      <c r="F26" s="206"/>
      <c r="G26" s="222" t="s">
        <v>424</v>
      </c>
      <c r="H26" s="222" t="s">
        <v>425</v>
      </c>
    </row>
    <row r="27" ht="15.75" customHeight="1">
      <c r="A27" s="223">
        <v>1.0</v>
      </c>
      <c r="B27" s="412" t="s">
        <v>491</v>
      </c>
      <c r="C27" s="223">
        <v>1000.0</v>
      </c>
      <c r="D27" s="223" t="s">
        <v>492</v>
      </c>
      <c r="E27" s="224"/>
      <c r="F27" s="224"/>
      <c r="G27" s="222" t="s">
        <v>493</v>
      </c>
      <c r="H27" s="412" t="s">
        <v>494</v>
      </c>
      <c r="I27" s="223"/>
      <c r="J27" s="223"/>
      <c r="K27" s="223"/>
      <c r="L27" s="223"/>
      <c r="M27" s="223"/>
    </row>
    <row r="28" ht="15.75" customHeight="1">
      <c r="A28" s="223"/>
      <c r="B28" s="364" t="s">
        <v>495</v>
      </c>
      <c r="C28" s="223">
        <v>132.0</v>
      </c>
      <c r="D28" s="223" t="s">
        <v>496</v>
      </c>
      <c r="E28" s="224"/>
      <c r="F28" s="224"/>
      <c r="G28" s="222" t="s">
        <v>497</v>
      </c>
      <c r="H28" s="222" t="s">
        <v>498</v>
      </c>
      <c r="I28" s="223"/>
      <c r="J28" s="223"/>
      <c r="K28" s="223"/>
      <c r="L28" s="223"/>
    </row>
    <row r="29" ht="15.75" customHeight="1">
      <c r="A29" s="223"/>
      <c r="B29" s="364" t="s">
        <v>499</v>
      </c>
      <c r="C29" s="223">
        <v>132.0</v>
      </c>
      <c r="D29" s="223" t="s">
        <v>496</v>
      </c>
      <c r="E29" s="224"/>
      <c r="F29" s="224"/>
      <c r="G29" s="222" t="s">
        <v>497</v>
      </c>
      <c r="H29" s="222" t="s">
        <v>498</v>
      </c>
      <c r="I29" s="223"/>
      <c r="J29" s="223"/>
      <c r="K29" s="223"/>
      <c r="L29" s="223"/>
    </row>
    <row r="30" ht="15.75" customHeight="1">
      <c r="A30" s="223"/>
      <c r="B30" s="364" t="s">
        <v>500</v>
      </c>
      <c r="C30" s="223"/>
      <c r="D30" s="223"/>
      <c r="E30" s="224"/>
      <c r="F30" s="224"/>
      <c r="G30" s="223"/>
      <c r="H30" s="412" t="s">
        <v>501</v>
      </c>
      <c r="I30" s="223"/>
      <c r="J30" s="223"/>
      <c r="K30" s="223"/>
      <c r="L30" s="223"/>
    </row>
    <row r="31" ht="15.75" customHeight="1">
      <c r="B31" s="394"/>
      <c r="E31" s="31"/>
      <c r="F31" s="31"/>
    </row>
    <row r="32" ht="15.75" customHeight="1">
      <c r="B32" s="394"/>
      <c r="E32" s="31"/>
      <c r="F32" s="31"/>
    </row>
    <row r="33" ht="15.75" customHeight="1">
      <c r="B33" s="394"/>
      <c r="E33" s="31"/>
      <c r="F33" s="31"/>
    </row>
    <row r="34" ht="15.75" customHeight="1">
      <c r="B34" s="394"/>
      <c r="E34" s="31"/>
      <c r="F34" s="31"/>
    </row>
    <row r="35" ht="15.75" customHeight="1">
      <c r="B35" s="394"/>
      <c r="E35" s="31"/>
      <c r="F35" s="31"/>
    </row>
    <row r="36" ht="15.75" customHeight="1">
      <c r="B36" s="394"/>
      <c r="E36" s="31"/>
      <c r="F36" s="31"/>
    </row>
    <row r="37" ht="15.75" customHeight="1">
      <c r="B37" s="394"/>
      <c r="E37" s="31"/>
      <c r="F37" s="31"/>
    </row>
    <row r="38" ht="15.75" customHeight="1">
      <c r="B38" s="394"/>
      <c r="E38" s="31"/>
      <c r="F38" s="31"/>
    </row>
    <row r="39" ht="15.75" customHeight="1">
      <c r="B39" s="394"/>
      <c r="E39" s="31"/>
      <c r="F39" s="31"/>
    </row>
    <row r="40" ht="15.75" customHeight="1">
      <c r="B40" s="394"/>
      <c r="E40" s="31"/>
      <c r="F40" s="31"/>
    </row>
    <row r="41" ht="15.75" customHeight="1">
      <c r="B41" s="394"/>
      <c r="E41" s="31"/>
      <c r="F41" s="31"/>
    </row>
    <row r="42" ht="15.75" customHeight="1">
      <c r="B42" s="394"/>
      <c r="E42" s="31"/>
      <c r="F42" s="31"/>
    </row>
    <row r="43" ht="15.75" customHeight="1">
      <c r="B43" s="394"/>
      <c r="E43" s="31"/>
      <c r="F43" s="31"/>
    </row>
    <row r="44" ht="15.75" customHeight="1">
      <c r="B44" s="394"/>
      <c r="E44" s="31"/>
      <c r="F44" s="31"/>
    </row>
    <row r="45" ht="15.75" customHeight="1">
      <c r="B45" s="394"/>
      <c r="E45" s="31"/>
      <c r="F45" s="31"/>
    </row>
    <row r="46" ht="15.75" customHeight="1">
      <c r="B46" s="394"/>
      <c r="E46" s="31"/>
      <c r="F46" s="31"/>
    </row>
    <row r="47" ht="15.75" customHeight="1">
      <c r="B47" s="394"/>
      <c r="E47" s="31"/>
      <c r="F47" s="31"/>
    </row>
    <row r="48" ht="15.75" customHeight="1">
      <c r="B48" s="394"/>
      <c r="E48" s="31"/>
      <c r="F48" s="31"/>
    </row>
    <row r="49" ht="15.75" customHeight="1">
      <c r="B49" s="394"/>
      <c r="E49" s="31"/>
      <c r="F49" s="31"/>
    </row>
    <row r="50" ht="15.75" customHeight="1">
      <c r="B50" s="394"/>
      <c r="E50" s="31"/>
      <c r="F50" s="31"/>
    </row>
    <row r="51" ht="15.75" customHeight="1">
      <c r="B51" s="394"/>
      <c r="E51" s="31"/>
      <c r="F51" s="31"/>
    </row>
    <row r="52" ht="15.75" customHeight="1">
      <c r="B52" s="394"/>
      <c r="E52" s="31"/>
      <c r="F52" s="31"/>
    </row>
    <row r="53" ht="15.75" customHeight="1">
      <c r="B53" s="394"/>
      <c r="E53" s="31"/>
      <c r="F53" s="31"/>
    </row>
    <row r="54" ht="15.75" customHeight="1">
      <c r="B54" s="394"/>
      <c r="E54" s="31"/>
      <c r="F54" s="31"/>
    </row>
    <row r="55" ht="15.75" customHeight="1">
      <c r="B55" s="394"/>
      <c r="E55" s="31"/>
      <c r="F55" s="31"/>
    </row>
    <row r="56" ht="15.75" customHeight="1">
      <c r="B56" s="394"/>
      <c r="E56" s="31"/>
      <c r="F56" s="31"/>
    </row>
    <row r="57" ht="15.75" customHeight="1">
      <c r="B57" s="394"/>
      <c r="E57" s="31"/>
      <c r="F57" s="31"/>
    </row>
    <row r="58" ht="15.75" customHeight="1">
      <c r="B58" s="394"/>
      <c r="E58" s="31"/>
      <c r="F58" s="31"/>
    </row>
    <row r="59" ht="15.75" customHeight="1">
      <c r="B59" s="394"/>
      <c r="E59" s="31"/>
      <c r="F59" s="31"/>
    </row>
    <row r="60" ht="15.75" customHeight="1">
      <c r="B60" s="394"/>
      <c r="E60" s="31"/>
      <c r="F60" s="31"/>
    </row>
    <row r="61" ht="15.75" customHeight="1">
      <c r="B61" s="394"/>
      <c r="E61" s="31"/>
      <c r="F61" s="31"/>
    </row>
    <row r="62" ht="15.75" customHeight="1">
      <c r="B62" s="394"/>
      <c r="E62" s="31"/>
      <c r="F62" s="31"/>
    </row>
    <row r="63" ht="15.75" customHeight="1">
      <c r="B63" s="394"/>
      <c r="E63" s="31"/>
      <c r="F63" s="31"/>
    </row>
    <row r="64" ht="15.75" customHeight="1">
      <c r="B64" s="394"/>
      <c r="E64" s="31"/>
      <c r="F64" s="31"/>
    </row>
    <row r="65" ht="15.75" customHeight="1">
      <c r="B65" s="394"/>
      <c r="E65" s="31"/>
      <c r="F65" s="31"/>
    </row>
    <row r="66" ht="15.75" customHeight="1">
      <c r="B66" s="394"/>
      <c r="E66" s="31"/>
      <c r="F66" s="31"/>
    </row>
    <row r="67" ht="15.75" customHeight="1">
      <c r="B67" s="394"/>
      <c r="E67" s="31"/>
      <c r="F67" s="31"/>
    </row>
    <row r="68" ht="15.75" customHeight="1">
      <c r="B68" s="394"/>
      <c r="E68" s="31"/>
      <c r="F68" s="31"/>
    </row>
    <row r="69" ht="15.75" customHeight="1">
      <c r="B69" s="394"/>
      <c r="E69" s="31"/>
      <c r="F69" s="31"/>
    </row>
    <row r="70" ht="15.75" customHeight="1">
      <c r="B70" s="394"/>
      <c r="E70" s="31"/>
      <c r="F70" s="31"/>
    </row>
    <row r="71" ht="15.75" customHeight="1">
      <c r="B71" s="394"/>
      <c r="E71" s="31"/>
      <c r="F71" s="31"/>
    </row>
    <row r="72" ht="15.75" customHeight="1">
      <c r="B72" s="394"/>
      <c r="E72" s="31"/>
      <c r="F72" s="31"/>
    </row>
    <row r="73" ht="15.75" customHeight="1">
      <c r="B73" s="394"/>
      <c r="E73" s="31"/>
      <c r="F73" s="31"/>
    </row>
    <row r="74" ht="15.75" customHeight="1">
      <c r="B74" s="394"/>
      <c r="E74" s="31"/>
      <c r="F74" s="31"/>
    </row>
    <row r="75" ht="15.75" customHeight="1">
      <c r="B75" s="394"/>
      <c r="E75" s="31"/>
      <c r="F75" s="31"/>
    </row>
    <row r="76" ht="15.75" customHeight="1">
      <c r="B76" s="394"/>
      <c r="E76" s="31"/>
      <c r="F76" s="31"/>
    </row>
    <row r="77" ht="15.75" customHeight="1">
      <c r="B77" s="394"/>
      <c r="E77" s="31"/>
      <c r="F77" s="31"/>
    </row>
    <row r="78" ht="15.75" customHeight="1">
      <c r="B78" s="394"/>
      <c r="E78" s="31"/>
      <c r="F78" s="31"/>
    </row>
    <row r="79" ht="15.75" customHeight="1">
      <c r="B79" s="394"/>
      <c r="E79" s="31"/>
      <c r="F79" s="31"/>
    </row>
    <row r="80" ht="15.75" customHeight="1">
      <c r="B80" s="394"/>
      <c r="E80" s="31"/>
      <c r="F80" s="31"/>
    </row>
    <row r="81" ht="15.75" customHeight="1">
      <c r="B81" s="394"/>
      <c r="E81" s="31"/>
      <c r="F81" s="31"/>
    </row>
    <row r="82" ht="15.75" customHeight="1">
      <c r="B82" s="394"/>
      <c r="E82" s="31"/>
      <c r="F82" s="31"/>
    </row>
    <row r="83" ht="15.75" customHeight="1">
      <c r="B83" s="394"/>
      <c r="E83" s="31"/>
      <c r="F83" s="31"/>
    </row>
    <row r="84" ht="15.75" customHeight="1">
      <c r="B84" s="394"/>
      <c r="E84" s="31"/>
      <c r="F84" s="31"/>
    </row>
    <row r="85" ht="15.75" customHeight="1">
      <c r="B85" s="394"/>
      <c r="E85" s="31"/>
      <c r="F85" s="31"/>
    </row>
    <row r="86" ht="15.75" customHeight="1">
      <c r="B86" s="394"/>
      <c r="E86" s="31"/>
      <c r="F86" s="31"/>
    </row>
    <row r="87" ht="15.75" customHeight="1">
      <c r="B87" s="394"/>
      <c r="E87" s="31"/>
      <c r="F87" s="31"/>
    </row>
    <row r="88" ht="15.75" customHeight="1">
      <c r="B88" s="394"/>
      <c r="E88" s="31"/>
      <c r="F88" s="31"/>
    </row>
    <row r="89" ht="15.75" customHeight="1">
      <c r="B89" s="394"/>
      <c r="E89" s="31"/>
      <c r="F89" s="31"/>
    </row>
    <row r="90" ht="15.75" customHeight="1">
      <c r="B90" s="394"/>
      <c r="E90" s="31"/>
      <c r="F90" s="31"/>
    </row>
    <row r="91" ht="15.75" customHeight="1">
      <c r="B91" s="394"/>
      <c r="E91" s="31"/>
      <c r="F91" s="31"/>
    </row>
    <row r="92" ht="15.75" customHeight="1">
      <c r="B92" s="394"/>
      <c r="E92" s="31"/>
      <c r="F92" s="31"/>
    </row>
    <row r="93" ht="15.75" customHeight="1">
      <c r="B93" s="394"/>
      <c r="E93" s="31"/>
      <c r="F93" s="31"/>
    </row>
    <row r="94" ht="15.75" customHeight="1">
      <c r="B94" s="394"/>
      <c r="E94" s="31"/>
      <c r="F94" s="31"/>
    </row>
    <row r="95" ht="15.75" customHeight="1">
      <c r="B95" s="394"/>
      <c r="E95" s="31"/>
      <c r="F95" s="31"/>
    </row>
    <row r="96" ht="15.75" customHeight="1">
      <c r="B96" s="394"/>
      <c r="E96" s="31"/>
      <c r="F96" s="31"/>
    </row>
    <row r="97" ht="15.75" customHeight="1">
      <c r="B97" s="394"/>
      <c r="E97" s="31"/>
      <c r="F97" s="31"/>
    </row>
    <row r="98" ht="15.75" customHeight="1">
      <c r="B98" s="394"/>
      <c r="E98" s="31"/>
      <c r="F98" s="31"/>
    </row>
    <row r="99" ht="15.75" customHeight="1">
      <c r="B99" s="394"/>
      <c r="E99" s="31"/>
      <c r="F99" s="31"/>
    </row>
    <row r="100" ht="15.75" customHeight="1">
      <c r="B100" s="394"/>
      <c r="E100" s="31"/>
      <c r="F100" s="31"/>
    </row>
    <row r="101" ht="15.75" customHeight="1">
      <c r="B101" s="394"/>
      <c r="E101" s="31"/>
      <c r="F101" s="31"/>
    </row>
    <row r="102" ht="15.75" customHeight="1">
      <c r="B102" s="394"/>
      <c r="E102" s="31"/>
      <c r="F102" s="31"/>
    </row>
    <row r="103" ht="15.75" customHeight="1">
      <c r="B103" s="394"/>
      <c r="E103" s="31"/>
      <c r="F103" s="31"/>
    </row>
    <row r="104" ht="15.75" customHeight="1">
      <c r="B104" s="394"/>
      <c r="E104" s="31"/>
      <c r="F104" s="31"/>
    </row>
    <row r="105" ht="15.75" customHeight="1">
      <c r="B105" s="394"/>
      <c r="E105" s="31"/>
      <c r="F105" s="31"/>
    </row>
    <row r="106" ht="15.75" customHeight="1">
      <c r="B106" s="394"/>
      <c r="E106" s="31"/>
      <c r="F106" s="31"/>
    </row>
    <row r="107" ht="15.75" customHeight="1">
      <c r="B107" s="394"/>
      <c r="E107" s="31"/>
      <c r="F107" s="31"/>
    </row>
    <row r="108" ht="15.75" customHeight="1">
      <c r="B108" s="394"/>
      <c r="E108" s="31"/>
      <c r="F108" s="31"/>
    </row>
    <row r="109" ht="15.75" customHeight="1">
      <c r="B109" s="394"/>
      <c r="E109" s="31"/>
      <c r="F109" s="31"/>
    </row>
    <row r="110" ht="15.75" customHeight="1">
      <c r="B110" s="394"/>
      <c r="E110" s="31"/>
      <c r="F110" s="31"/>
    </row>
    <row r="111" ht="15.75" customHeight="1">
      <c r="B111" s="394"/>
      <c r="E111" s="31"/>
      <c r="F111" s="31"/>
    </row>
    <row r="112" ht="15.75" customHeight="1">
      <c r="B112" s="394"/>
      <c r="E112" s="31"/>
      <c r="F112" s="31"/>
    </row>
    <row r="113" ht="15.75" customHeight="1">
      <c r="B113" s="394"/>
      <c r="E113" s="31"/>
      <c r="F113" s="31"/>
    </row>
    <row r="114" ht="15.75" customHeight="1">
      <c r="B114" s="394"/>
      <c r="E114" s="31"/>
      <c r="F114" s="31"/>
    </row>
    <row r="115" ht="15.75" customHeight="1">
      <c r="B115" s="394"/>
      <c r="E115" s="31"/>
      <c r="F115" s="31"/>
    </row>
    <row r="116" ht="15.75" customHeight="1">
      <c r="B116" s="394"/>
      <c r="E116" s="31"/>
      <c r="F116" s="31"/>
    </row>
    <row r="117" ht="15.75" customHeight="1">
      <c r="B117" s="394"/>
      <c r="E117" s="31"/>
      <c r="F117" s="31"/>
    </row>
    <row r="118" ht="15.75" customHeight="1">
      <c r="B118" s="394"/>
      <c r="E118" s="31"/>
      <c r="F118" s="31"/>
    </row>
    <row r="119" ht="15.75" customHeight="1">
      <c r="B119" s="394"/>
      <c r="E119" s="31"/>
      <c r="F119" s="31"/>
    </row>
    <row r="120" ht="15.75" customHeight="1">
      <c r="B120" s="394"/>
      <c r="E120" s="31"/>
      <c r="F120" s="31"/>
    </row>
    <row r="121" ht="15.75" customHeight="1">
      <c r="B121" s="394"/>
      <c r="E121" s="31"/>
      <c r="F121" s="31"/>
    </row>
    <row r="122" ht="15.75" customHeight="1">
      <c r="B122" s="394"/>
      <c r="E122" s="31"/>
      <c r="F122" s="31"/>
    </row>
    <row r="123" ht="15.75" customHeight="1">
      <c r="B123" s="394"/>
      <c r="E123" s="31"/>
      <c r="F123" s="31"/>
    </row>
    <row r="124" ht="15.75" customHeight="1">
      <c r="B124" s="394"/>
      <c r="E124" s="31"/>
      <c r="F124" s="31"/>
    </row>
    <row r="125" ht="15.75" customHeight="1">
      <c r="B125" s="394"/>
      <c r="E125" s="31"/>
      <c r="F125" s="31"/>
    </row>
    <row r="126" ht="15.75" customHeight="1">
      <c r="B126" s="394"/>
      <c r="E126" s="31"/>
      <c r="F126" s="31"/>
    </row>
    <row r="127" ht="15.75" customHeight="1">
      <c r="B127" s="394"/>
      <c r="E127" s="31"/>
      <c r="F127" s="31"/>
    </row>
    <row r="128" ht="15.75" customHeight="1">
      <c r="B128" s="394"/>
      <c r="E128" s="31"/>
      <c r="F128" s="31"/>
    </row>
    <row r="129" ht="15.75" customHeight="1">
      <c r="B129" s="394"/>
      <c r="E129" s="31"/>
      <c r="F129" s="31"/>
    </row>
    <row r="130" ht="15.75" customHeight="1">
      <c r="B130" s="394"/>
      <c r="E130" s="31"/>
      <c r="F130" s="31"/>
    </row>
    <row r="131" ht="15.75" customHeight="1">
      <c r="B131" s="394"/>
      <c r="E131" s="31"/>
      <c r="F131" s="31"/>
    </row>
    <row r="132" ht="15.75" customHeight="1">
      <c r="B132" s="394"/>
      <c r="E132" s="31"/>
      <c r="F132" s="31"/>
    </row>
    <row r="133" ht="15.75" customHeight="1">
      <c r="B133" s="394"/>
      <c r="E133" s="31"/>
      <c r="F133" s="31"/>
    </row>
    <row r="134" ht="15.75" customHeight="1">
      <c r="B134" s="394"/>
      <c r="E134" s="31"/>
      <c r="F134" s="31"/>
    </row>
    <row r="135" ht="15.75" customHeight="1">
      <c r="B135" s="394"/>
      <c r="E135" s="31"/>
      <c r="F135" s="31"/>
    </row>
    <row r="136" ht="15.75" customHeight="1">
      <c r="B136" s="394"/>
      <c r="E136" s="31"/>
      <c r="F136" s="31"/>
    </row>
    <row r="137" ht="15.75" customHeight="1">
      <c r="B137" s="394"/>
      <c r="E137" s="31"/>
      <c r="F137" s="31"/>
    </row>
    <row r="138" ht="15.75" customHeight="1">
      <c r="B138" s="394"/>
      <c r="E138" s="31"/>
      <c r="F138" s="31"/>
    </row>
    <row r="139" ht="15.75" customHeight="1">
      <c r="B139" s="394"/>
      <c r="E139" s="31"/>
      <c r="F139" s="31"/>
    </row>
    <row r="140" ht="15.75" customHeight="1">
      <c r="B140" s="394"/>
      <c r="E140" s="31"/>
      <c r="F140" s="31"/>
    </row>
    <row r="141" ht="15.75" customHeight="1">
      <c r="B141" s="394"/>
      <c r="E141" s="31"/>
      <c r="F141" s="31"/>
    </row>
    <row r="142" ht="15.75" customHeight="1">
      <c r="B142" s="394"/>
      <c r="E142" s="31"/>
      <c r="F142" s="31"/>
    </row>
    <row r="143" ht="15.75" customHeight="1">
      <c r="B143" s="394"/>
      <c r="E143" s="31"/>
      <c r="F143" s="31"/>
    </row>
    <row r="144" ht="15.75" customHeight="1">
      <c r="B144" s="394"/>
      <c r="E144" s="31"/>
      <c r="F144" s="31"/>
    </row>
    <row r="145" ht="15.75" customHeight="1">
      <c r="B145" s="394"/>
      <c r="E145" s="31"/>
      <c r="F145" s="31"/>
    </row>
    <row r="146" ht="15.75" customHeight="1">
      <c r="B146" s="394"/>
      <c r="E146" s="31"/>
      <c r="F146" s="31"/>
    </row>
    <row r="147" ht="15.75" customHeight="1">
      <c r="B147" s="394"/>
      <c r="E147" s="31"/>
      <c r="F147" s="31"/>
    </row>
    <row r="148" ht="15.75" customHeight="1">
      <c r="B148" s="394"/>
      <c r="E148" s="31"/>
      <c r="F148" s="31"/>
    </row>
    <row r="149" ht="15.75" customHeight="1">
      <c r="B149" s="394"/>
      <c r="E149" s="31"/>
      <c r="F149" s="31"/>
    </row>
    <row r="150" ht="15.75" customHeight="1">
      <c r="B150" s="394"/>
      <c r="E150" s="31"/>
      <c r="F150" s="31"/>
    </row>
    <row r="151" ht="15.75" customHeight="1">
      <c r="B151" s="394"/>
      <c r="E151" s="31"/>
      <c r="F151" s="31"/>
    </row>
    <row r="152" ht="15.75" customHeight="1">
      <c r="B152" s="394"/>
      <c r="E152" s="31"/>
      <c r="F152" s="31"/>
    </row>
    <row r="153" ht="15.75" customHeight="1">
      <c r="B153" s="394"/>
      <c r="E153" s="31"/>
      <c r="F153" s="31"/>
    </row>
    <row r="154" ht="15.75" customHeight="1">
      <c r="B154" s="394"/>
      <c r="E154" s="31"/>
      <c r="F154" s="31"/>
    </row>
    <row r="155" ht="15.75" customHeight="1">
      <c r="B155" s="394"/>
      <c r="E155" s="31"/>
      <c r="F155" s="31"/>
    </row>
    <row r="156" ht="15.75" customHeight="1">
      <c r="B156" s="394"/>
      <c r="E156" s="31"/>
      <c r="F156" s="31"/>
    </row>
    <row r="157" ht="15.75" customHeight="1">
      <c r="B157" s="394"/>
      <c r="E157" s="31"/>
      <c r="F157" s="31"/>
    </row>
    <row r="158" ht="15.75" customHeight="1">
      <c r="B158" s="394"/>
      <c r="E158" s="31"/>
      <c r="F158" s="31"/>
    </row>
    <row r="159" ht="15.75" customHeight="1">
      <c r="B159" s="394"/>
      <c r="E159" s="31"/>
      <c r="F159" s="31"/>
    </row>
    <row r="160" ht="15.75" customHeight="1">
      <c r="B160" s="394"/>
      <c r="E160" s="31"/>
      <c r="F160" s="31"/>
    </row>
    <row r="161" ht="15.75" customHeight="1">
      <c r="B161" s="394"/>
      <c r="E161" s="31"/>
      <c r="F161" s="31"/>
    </row>
    <row r="162" ht="15.75" customHeight="1">
      <c r="B162" s="394"/>
      <c r="E162" s="31"/>
      <c r="F162" s="31"/>
    </row>
    <row r="163" ht="15.75" customHeight="1">
      <c r="B163" s="394"/>
      <c r="E163" s="31"/>
      <c r="F163" s="31"/>
    </row>
    <row r="164" ht="15.75" customHeight="1">
      <c r="B164" s="394"/>
      <c r="E164" s="31"/>
      <c r="F164" s="31"/>
    </row>
    <row r="165" ht="15.75" customHeight="1">
      <c r="B165" s="394"/>
      <c r="E165" s="31"/>
      <c r="F165" s="31"/>
    </row>
    <row r="166" ht="15.75" customHeight="1">
      <c r="B166" s="394"/>
      <c r="E166" s="31"/>
      <c r="F166" s="31"/>
    </row>
    <row r="167" ht="15.75" customHeight="1">
      <c r="B167" s="394"/>
      <c r="E167" s="31"/>
      <c r="F167" s="31"/>
    </row>
    <row r="168" ht="15.75" customHeight="1">
      <c r="B168" s="394"/>
      <c r="E168" s="31"/>
      <c r="F168" s="31"/>
    </row>
    <row r="169" ht="15.75" customHeight="1">
      <c r="B169" s="394"/>
      <c r="E169" s="31"/>
      <c r="F169" s="31"/>
    </row>
    <row r="170" ht="15.75" customHeight="1">
      <c r="B170" s="394"/>
      <c r="E170" s="31"/>
      <c r="F170" s="31"/>
    </row>
    <row r="171" ht="15.75" customHeight="1">
      <c r="B171" s="394"/>
      <c r="E171" s="31"/>
      <c r="F171" s="31"/>
    </row>
    <row r="172" ht="15.75" customHeight="1">
      <c r="B172" s="394"/>
      <c r="E172" s="31"/>
      <c r="F172" s="31"/>
    </row>
    <row r="173" ht="15.75" customHeight="1">
      <c r="B173" s="394"/>
      <c r="E173" s="31"/>
      <c r="F173" s="31"/>
    </row>
    <row r="174" ht="15.75" customHeight="1">
      <c r="B174" s="394"/>
      <c r="E174" s="31"/>
      <c r="F174" s="31"/>
    </row>
    <row r="175" ht="15.75" customHeight="1">
      <c r="B175" s="394"/>
      <c r="E175" s="31"/>
      <c r="F175" s="31"/>
    </row>
    <row r="176" ht="15.75" customHeight="1">
      <c r="B176" s="394"/>
      <c r="E176" s="31"/>
      <c r="F176" s="31"/>
    </row>
    <row r="177" ht="15.75" customHeight="1">
      <c r="B177" s="394"/>
      <c r="E177" s="31"/>
      <c r="F177" s="31"/>
    </row>
    <row r="178" ht="15.75" customHeight="1">
      <c r="B178" s="394"/>
      <c r="E178" s="31"/>
      <c r="F178" s="31"/>
    </row>
    <row r="179" ht="15.75" customHeight="1">
      <c r="B179" s="394"/>
      <c r="E179" s="31"/>
      <c r="F179" s="31"/>
    </row>
    <row r="180" ht="15.75" customHeight="1">
      <c r="B180" s="394"/>
      <c r="E180" s="31"/>
      <c r="F180" s="31"/>
    </row>
    <row r="181" ht="15.75" customHeight="1">
      <c r="B181" s="394"/>
      <c r="E181" s="31"/>
      <c r="F181" s="31"/>
    </row>
    <row r="182" ht="15.75" customHeight="1">
      <c r="B182" s="394"/>
      <c r="E182" s="31"/>
      <c r="F182" s="31"/>
    </row>
    <row r="183" ht="15.75" customHeight="1">
      <c r="B183" s="394"/>
      <c r="E183" s="31"/>
      <c r="F183" s="31"/>
    </row>
    <row r="184" ht="15.75" customHeight="1">
      <c r="B184" s="394"/>
      <c r="E184" s="31"/>
      <c r="F184" s="31"/>
    </row>
    <row r="185" ht="15.75" customHeight="1">
      <c r="B185" s="394"/>
      <c r="E185" s="31"/>
      <c r="F185" s="31"/>
    </row>
    <row r="186" ht="15.75" customHeight="1">
      <c r="B186" s="394"/>
      <c r="E186" s="31"/>
      <c r="F186" s="31"/>
    </row>
    <row r="187" ht="15.75" customHeight="1">
      <c r="B187" s="394"/>
      <c r="E187" s="31"/>
      <c r="F187" s="31"/>
    </row>
    <row r="188" ht="15.75" customHeight="1">
      <c r="B188" s="394"/>
      <c r="E188" s="31"/>
      <c r="F188" s="31"/>
    </row>
    <row r="189" ht="15.75" customHeight="1">
      <c r="B189" s="394"/>
      <c r="E189" s="31"/>
      <c r="F189" s="31"/>
    </row>
    <row r="190" ht="15.75" customHeight="1">
      <c r="B190" s="394"/>
      <c r="E190" s="31"/>
      <c r="F190" s="31"/>
    </row>
    <row r="191" ht="15.75" customHeight="1">
      <c r="B191" s="394"/>
      <c r="E191" s="31"/>
      <c r="F191" s="31"/>
    </row>
    <row r="192" ht="15.75" customHeight="1">
      <c r="B192" s="394"/>
      <c r="E192" s="31"/>
      <c r="F192" s="31"/>
    </row>
    <row r="193" ht="15.75" customHeight="1">
      <c r="B193" s="394"/>
      <c r="E193" s="31"/>
      <c r="F193" s="31"/>
    </row>
    <row r="194" ht="15.75" customHeight="1">
      <c r="B194" s="394"/>
      <c r="E194" s="31"/>
      <c r="F194" s="31"/>
    </row>
    <row r="195" ht="15.75" customHeight="1">
      <c r="B195" s="394"/>
      <c r="E195" s="31"/>
      <c r="F195" s="31"/>
    </row>
    <row r="196" ht="15.75" customHeight="1">
      <c r="B196" s="394"/>
      <c r="E196" s="31"/>
      <c r="F196" s="31"/>
    </row>
    <row r="197" ht="15.75" customHeight="1">
      <c r="B197" s="394"/>
      <c r="E197" s="31"/>
      <c r="F197" s="31"/>
    </row>
    <row r="198" ht="15.75" customHeight="1">
      <c r="B198" s="394"/>
      <c r="E198" s="31"/>
      <c r="F198" s="31"/>
    </row>
    <row r="199" ht="15.75" customHeight="1">
      <c r="B199" s="394"/>
      <c r="E199" s="31"/>
      <c r="F199" s="31"/>
    </row>
    <row r="200" ht="15.75" customHeight="1">
      <c r="B200" s="394"/>
      <c r="E200" s="31"/>
      <c r="F200" s="31"/>
    </row>
    <row r="201" ht="15.75" customHeight="1">
      <c r="B201" s="394"/>
      <c r="E201" s="31"/>
      <c r="F201" s="31"/>
    </row>
    <row r="202" ht="15.75" customHeight="1">
      <c r="B202" s="394"/>
      <c r="E202" s="31"/>
      <c r="F202" s="31"/>
    </row>
    <row r="203" ht="15.75" customHeight="1">
      <c r="B203" s="394"/>
      <c r="E203" s="31"/>
      <c r="F203" s="31"/>
    </row>
    <row r="204" ht="15.75" customHeight="1">
      <c r="B204" s="394"/>
      <c r="E204" s="31"/>
      <c r="F204" s="31"/>
    </row>
    <row r="205" ht="15.75" customHeight="1">
      <c r="B205" s="394"/>
      <c r="E205" s="31"/>
      <c r="F205" s="31"/>
    </row>
    <row r="206" ht="15.75" customHeight="1">
      <c r="B206" s="394"/>
      <c r="E206" s="31"/>
      <c r="F206" s="31"/>
    </row>
    <row r="207" ht="15.75" customHeight="1">
      <c r="B207" s="394"/>
      <c r="E207" s="31"/>
      <c r="F207" s="31"/>
    </row>
    <row r="208" ht="15.75" customHeight="1">
      <c r="B208" s="394"/>
      <c r="E208" s="31"/>
      <c r="F208" s="31"/>
    </row>
    <row r="209" ht="15.75" customHeight="1">
      <c r="B209" s="394"/>
      <c r="E209" s="31"/>
      <c r="F209" s="31"/>
    </row>
    <row r="210" ht="15.75" customHeight="1">
      <c r="B210" s="394"/>
      <c r="E210" s="31"/>
      <c r="F210" s="31"/>
    </row>
    <row r="211" ht="15.75" customHeight="1">
      <c r="B211" s="394"/>
      <c r="E211" s="31"/>
      <c r="F211" s="31"/>
    </row>
    <row r="212" ht="15.75" customHeight="1">
      <c r="B212" s="394"/>
      <c r="E212" s="31"/>
      <c r="F212" s="31"/>
    </row>
    <row r="213" ht="15.75" customHeight="1">
      <c r="B213" s="394"/>
      <c r="E213" s="31"/>
      <c r="F213" s="31"/>
    </row>
    <row r="214" ht="15.75" customHeight="1">
      <c r="B214" s="394"/>
      <c r="E214" s="31"/>
      <c r="F214" s="31"/>
    </row>
    <row r="215" ht="15.75" customHeight="1">
      <c r="B215" s="394"/>
      <c r="E215" s="31"/>
      <c r="F215" s="31"/>
    </row>
    <row r="216" ht="15.75" customHeight="1">
      <c r="B216" s="394"/>
      <c r="E216" s="31"/>
      <c r="F216" s="31"/>
    </row>
    <row r="217" ht="15.75" customHeight="1">
      <c r="B217" s="394"/>
      <c r="E217" s="31"/>
      <c r="F217" s="31"/>
    </row>
    <row r="218" ht="15.75" customHeight="1">
      <c r="B218" s="394"/>
      <c r="E218" s="31"/>
      <c r="F218" s="31"/>
    </row>
    <row r="219" ht="15.75" customHeight="1">
      <c r="B219" s="394"/>
      <c r="E219" s="31"/>
      <c r="F219" s="31"/>
    </row>
    <row r="220" ht="15.75" customHeight="1">
      <c r="B220" s="394"/>
      <c r="E220" s="31"/>
      <c r="F220" s="31"/>
    </row>
    <row r="221" ht="15.75" customHeight="1">
      <c r="B221" s="394"/>
      <c r="E221" s="31"/>
      <c r="F221" s="31"/>
    </row>
    <row r="222" ht="15.75" customHeight="1">
      <c r="B222" s="394"/>
      <c r="E222" s="31"/>
      <c r="F222" s="31"/>
    </row>
    <row r="223" ht="15.75" customHeight="1">
      <c r="B223" s="394"/>
      <c r="E223" s="31"/>
      <c r="F223" s="31"/>
    </row>
    <row r="224" ht="15.75" customHeight="1">
      <c r="B224" s="394"/>
      <c r="E224" s="31"/>
      <c r="F224" s="31"/>
    </row>
    <row r="225" ht="15.75" customHeight="1">
      <c r="B225" s="394"/>
      <c r="E225" s="31"/>
      <c r="F225" s="31"/>
    </row>
    <row r="226" ht="15.75" customHeight="1">
      <c r="B226" s="394"/>
      <c r="E226" s="31"/>
      <c r="F226" s="31"/>
    </row>
    <row r="227" ht="15.75" customHeight="1">
      <c r="B227" s="394"/>
      <c r="E227" s="31"/>
      <c r="F227" s="31"/>
    </row>
    <row r="228" ht="15.75" customHeight="1">
      <c r="B228" s="394"/>
      <c r="E228" s="31"/>
      <c r="F228" s="31"/>
    </row>
    <row r="229" ht="15.75" customHeight="1">
      <c r="B229" s="394"/>
      <c r="E229" s="31"/>
      <c r="F229" s="31"/>
    </row>
    <row r="230" ht="15.75" customHeight="1">
      <c r="B230" s="394"/>
      <c r="E230" s="31"/>
      <c r="F230" s="31"/>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10:A11"/>
    <mergeCell ref="B10:B11"/>
    <mergeCell ref="C10:C11"/>
    <mergeCell ref="D10:D11"/>
    <mergeCell ref="E10:E11"/>
    <mergeCell ref="F10:F11"/>
    <mergeCell ref="G10:G11"/>
    <mergeCell ref="P10:P11"/>
    <mergeCell ref="Q10:Q11"/>
    <mergeCell ref="L21:L23"/>
    <mergeCell ref="H10:H11"/>
    <mergeCell ref="I10:I11"/>
    <mergeCell ref="J10:J11"/>
    <mergeCell ref="K10:K11"/>
    <mergeCell ref="L10:L11"/>
    <mergeCell ref="N10:N11"/>
    <mergeCell ref="O10:O11"/>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4.5"/>
    <col customWidth="1" min="2" max="2" width="12.63"/>
    <col customWidth="1" min="3" max="3" width="25.63"/>
    <col customWidth="1" min="4" max="6" width="12.63"/>
  </cols>
  <sheetData>
    <row r="1" ht="15.75" customHeight="1">
      <c r="A1" s="444" t="s">
        <v>271</v>
      </c>
      <c r="B1" s="445" t="s">
        <v>273</v>
      </c>
      <c r="C1" s="446" t="s">
        <v>34</v>
      </c>
      <c r="D1" s="356" t="s">
        <v>502</v>
      </c>
    </row>
    <row r="2" ht="15.75" customHeight="1">
      <c r="A2" s="447" t="s">
        <v>503</v>
      </c>
      <c r="B2" s="356">
        <f>141.36*10000000</f>
        <v>1413600000</v>
      </c>
      <c r="C2" s="315"/>
      <c r="E2" s="356">
        <f>141.36-133.82</f>
        <v>7.54</v>
      </c>
      <c r="G2" s="205">
        <f>141.36*10000000</f>
        <v>1413600000</v>
      </c>
    </row>
    <row r="3" ht="15.75" customHeight="1">
      <c r="A3" s="447" t="s">
        <v>504</v>
      </c>
      <c r="B3" s="448">
        <v>0.0</v>
      </c>
      <c r="C3" s="326" t="s">
        <v>505</v>
      </c>
    </row>
    <row r="4" ht="15.75" customHeight="1">
      <c r="A4" s="447" t="s">
        <v>506</v>
      </c>
      <c r="B4" s="327">
        <f>82751423+45236264</f>
        <v>127987687</v>
      </c>
      <c r="C4" s="326" t="s">
        <v>507</v>
      </c>
    </row>
    <row r="5" ht="15.75" customHeight="1">
      <c r="A5" s="447" t="s">
        <v>508</v>
      </c>
      <c r="B5" s="449">
        <v>1.639768957E7</v>
      </c>
      <c r="C5" s="326" t="s">
        <v>507</v>
      </c>
    </row>
    <row r="6" ht="15.75" customHeight="1">
      <c r="A6" s="447" t="s">
        <v>509</v>
      </c>
      <c r="B6" s="448">
        <v>4.52E7</v>
      </c>
      <c r="C6" s="326" t="s">
        <v>510</v>
      </c>
    </row>
    <row r="7" ht="15.75" customHeight="1">
      <c r="A7" s="447" t="s">
        <v>511</v>
      </c>
      <c r="B7" s="327">
        <v>2.6542354E7</v>
      </c>
      <c r="C7" s="326" t="s">
        <v>512</v>
      </c>
    </row>
    <row r="8" ht="15.75" customHeight="1">
      <c r="A8" s="447" t="s">
        <v>513</v>
      </c>
      <c r="B8" s="448">
        <f>8000*1400</f>
        <v>11200000</v>
      </c>
      <c r="C8" s="326" t="s">
        <v>514</v>
      </c>
    </row>
    <row r="9" ht="15.75" customHeight="1">
      <c r="A9" s="447" t="s">
        <v>515</v>
      </c>
      <c r="B9" s="327">
        <v>-1.8881174E7</v>
      </c>
      <c r="C9" s="326" t="s">
        <v>516</v>
      </c>
      <c r="E9" s="205">
        <f>1.88</f>
        <v>1.88</v>
      </c>
      <c r="F9" s="205" t="s">
        <v>517</v>
      </c>
    </row>
    <row r="10" ht="15.75" customHeight="1">
      <c r="A10" s="447" t="s">
        <v>518</v>
      </c>
      <c r="B10" s="327">
        <v>-2.5E7</v>
      </c>
      <c r="C10" s="326" t="s">
        <v>519</v>
      </c>
      <c r="E10" s="205">
        <v>2.5</v>
      </c>
      <c r="F10" s="205" t="s">
        <v>520</v>
      </c>
    </row>
    <row r="11" ht="15.75" customHeight="1">
      <c r="A11" s="447" t="s">
        <v>521</v>
      </c>
      <c r="B11" s="448">
        <v>-5433500.0</v>
      </c>
      <c r="C11" s="315"/>
      <c r="E11" s="205">
        <v>0.55</v>
      </c>
      <c r="F11" s="205" t="s">
        <v>522</v>
      </c>
    </row>
    <row r="12" ht="15.75" customHeight="1">
      <c r="A12" s="450" t="s">
        <v>523</v>
      </c>
      <c r="B12" s="448">
        <f>SUM(B3:B11)</f>
        <v>178013056.6</v>
      </c>
      <c r="C12" s="315"/>
    </row>
    <row r="13" ht="15.75" customHeight="1">
      <c r="A13" s="407"/>
    </row>
    <row r="14" ht="15.75" customHeight="1">
      <c r="A14" s="407"/>
    </row>
    <row r="15" ht="15.75" customHeight="1">
      <c r="A15" s="407"/>
    </row>
    <row r="16" ht="15.75" customHeight="1">
      <c r="A16" s="407"/>
    </row>
    <row r="17" ht="15.75" customHeight="1">
      <c r="A17" s="407"/>
    </row>
    <row r="18" ht="15.75" customHeight="1">
      <c r="A18" s="407"/>
    </row>
    <row r="19" ht="15.75" customHeight="1">
      <c r="A19" s="407"/>
    </row>
    <row r="20" ht="15.75" customHeight="1">
      <c r="A20" s="407"/>
    </row>
    <row r="21" ht="15.75" customHeight="1">
      <c r="A21" s="407"/>
    </row>
    <row r="22" ht="15.75" customHeight="1">
      <c r="A22" s="407"/>
    </row>
    <row r="23" ht="15.75" customHeight="1">
      <c r="A23" s="407"/>
    </row>
    <row r="24" ht="15.75" customHeight="1">
      <c r="A24" s="407"/>
    </row>
    <row r="25" ht="15.75" customHeight="1">
      <c r="A25" s="407"/>
    </row>
    <row r="26" ht="15.75" customHeight="1">
      <c r="A26" s="407"/>
    </row>
    <row r="27" ht="15.75" customHeight="1">
      <c r="A27" s="407"/>
    </row>
    <row r="28" ht="15.75" customHeight="1">
      <c r="A28" s="407"/>
    </row>
    <row r="29" ht="15.75" customHeight="1">
      <c r="A29" s="407"/>
    </row>
    <row r="30" ht="15.75" customHeight="1">
      <c r="A30" s="407"/>
    </row>
    <row r="31" ht="15.75" customHeight="1">
      <c r="A31" s="407"/>
    </row>
    <row r="32" ht="15.75" customHeight="1">
      <c r="A32" s="407"/>
    </row>
    <row r="33" ht="15.75" customHeight="1">
      <c r="A33" s="407"/>
    </row>
    <row r="34" ht="15.75" customHeight="1">
      <c r="A34" s="407"/>
    </row>
    <row r="35" ht="15.75" customHeight="1">
      <c r="A35" s="407"/>
    </row>
    <row r="36" ht="15.75" customHeight="1">
      <c r="A36" s="407"/>
    </row>
    <row r="37" ht="15.75" customHeight="1">
      <c r="A37" s="407"/>
    </row>
    <row r="38" ht="15.75" customHeight="1">
      <c r="A38" s="407"/>
    </row>
    <row r="39" ht="15.75" customHeight="1">
      <c r="A39" s="407"/>
    </row>
    <row r="40" ht="15.75" customHeight="1">
      <c r="A40" s="407"/>
    </row>
    <row r="41" ht="15.75" customHeight="1">
      <c r="A41" s="407"/>
    </row>
    <row r="42" ht="15.75" customHeight="1">
      <c r="A42" s="407"/>
    </row>
    <row r="43" ht="15.75" customHeight="1">
      <c r="A43" s="407"/>
    </row>
    <row r="44" ht="15.75" customHeight="1">
      <c r="A44" s="407"/>
    </row>
    <row r="45" ht="15.75" customHeight="1">
      <c r="A45" s="407"/>
    </row>
    <row r="46" ht="15.75" customHeight="1">
      <c r="A46" s="407"/>
    </row>
    <row r="47" ht="15.75" customHeight="1">
      <c r="A47" s="407"/>
    </row>
    <row r="48" ht="15.75" customHeight="1">
      <c r="A48" s="407"/>
    </row>
    <row r="49" ht="15.75" customHeight="1">
      <c r="A49" s="407"/>
    </row>
    <row r="50" ht="15.75" customHeight="1">
      <c r="A50" s="407"/>
    </row>
    <row r="51" ht="15.75" customHeight="1">
      <c r="A51" s="407"/>
    </row>
    <row r="52" ht="15.75" customHeight="1">
      <c r="A52" s="407"/>
    </row>
    <row r="53" ht="15.75" customHeight="1">
      <c r="A53" s="407"/>
    </row>
    <row r="54" ht="15.75" customHeight="1">
      <c r="A54" s="407"/>
    </row>
    <row r="55" ht="15.75" customHeight="1">
      <c r="A55" s="407"/>
    </row>
    <row r="56" ht="15.75" customHeight="1">
      <c r="A56" s="407"/>
    </row>
    <row r="57" ht="15.75" customHeight="1">
      <c r="A57" s="407"/>
    </row>
    <row r="58" ht="15.75" customHeight="1">
      <c r="A58" s="407"/>
    </row>
    <row r="59" ht="15.75" customHeight="1">
      <c r="A59" s="407"/>
    </row>
    <row r="60" ht="15.75" customHeight="1">
      <c r="A60" s="407"/>
    </row>
    <row r="61" ht="15.75" customHeight="1">
      <c r="A61" s="407"/>
    </row>
    <row r="62" ht="15.75" customHeight="1">
      <c r="A62" s="407"/>
    </row>
    <row r="63" ht="15.75" customHeight="1">
      <c r="A63" s="407"/>
    </row>
    <row r="64" ht="15.75" customHeight="1">
      <c r="A64" s="407"/>
    </row>
    <row r="65" ht="15.75" customHeight="1">
      <c r="A65" s="407"/>
    </row>
    <row r="66" ht="15.75" customHeight="1">
      <c r="A66" s="407"/>
    </row>
    <row r="67" ht="15.75" customHeight="1">
      <c r="A67" s="407"/>
    </row>
    <row r="68" ht="15.75" customHeight="1">
      <c r="A68" s="407"/>
    </row>
    <row r="69" ht="15.75" customHeight="1">
      <c r="A69" s="407"/>
    </row>
    <row r="70" ht="15.75" customHeight="1">
      <c r="A70" s="407"/>
    </row>
    <row r="71" ht="15.75" customHeight="1">
      <c r="A71" s="407"/>
    </row>
    <row r="72" ht="15.75" customHeight="1">
      <c r="A72" s="407"/>
    </row>
    <row r="73" ht="15.75" customHeight="1">
      <c r="A73" s="407"/>
    </row>
    <row r="74" ht="15.75" customHeight="1">
      <c r="A74" s="407"/>
    </row>
    <row r="75" ht="15.75" customHeight="1">
      <c r="A75" s="407"/>
    </row>
    <row r="76" ht="15.75" customHeight="1">
      <c r="A76" s="407"/>
    </row>
    <row r="77" ht="15.75" customHeight="1">
      <c r="A77" s="407"/>
    </row>
    <row r="78" ht="15.75" customHeight="1">
      <c r="A78" s="407"/>
    </row>
    <row r="79" ht="15.75" customHeight="1">
      <c r="A79" s="407"/>
    </row>
    <row r="80" ht="15.75" customHeight="1">
      <c r="A80" s="407"/>
    </row>
    <row r="81" ht="15.75" customHeight="1">
      <c r="A81" s="407"/>
    </row>
    <row r="82" ht="15.75" customHeight="1">
      <c r="A82" s="407"/>
    </row>
    <row r="83" ht="15.75" customHeight="1">
      <c r="A83" s="407"/>
    </row>
    <row r="84" ht="15.75" customHeight="1">
      <c r="A84" s="407"/>
    </row>
    <row r="85" ht="15.75" customHeight="1">
      <c r="A85" s="407"/>
    </row>
    <row r="86" ht="15.75" customHeight="1">
      <c r="A86" s="407"/>
    </row>
    <row r="87" ht="15.75" customHeight="1">
      <c r="A87" s="407"/>
    </row>
    <row r="88" ht="15.75" customHeight="1">
      <c r="A88" s="407"/>
    </row>
    <row r="89" ht="15.75" customHeight="1">
      <c r="A89" s="407"/>
    </row>
    <row r="90" ht="15.75" customHeight="1">
      <c r="A90" s="407"/>
    </row>
    <row r="91" ht="15.75" customHeight="1">
      <c r="A91" s="407"/>
    </row>
    <row r="92" ht="15.75" customHeight="1">
      <c r="A92" s="407"/>
    </row>
    <row r="93" ht="15.75" customHeight="1">
      <c r="A93" s="407"/>
    </row>
    <row r="94" ht="15.75" customHeight="1">
      <c r="A94" s="407"/>
    </row>
    <row r="95" ht="15.75" customHeight="1">
      <c r="A95" s="407"/>
    </row>
    <row r="96" ht="15.75" customHeight="1">
      <c r="A96" s="407"/>
    </row>
    <row r="97" ht="15.75" customHeight="1">
      <c r="A97" s="407"/>
    </row>
    <row r="98" ht="15.75" customHeight="1">
      <c r="A98" s="407"/>
    </row>
    <row r="99" ht="15.75" customHeight="1">
      <c r="A99" s="407"/>
    </row>
    <row r="100" ht="15.75" customHeight="1">
      <c r="A100" s="407"/>
    </row>
    <row r="101" ht="15.75" customHeight="1">
      <c r="A101" s="407"/>
    </row>
    <row r="102" ht="15.75" customHeight="1">
      <c r="A102" s="407"/>
    </row>
    <row r="103" ht="15.75" customHeight="1">
      <c r="A103" s="407"/>
    </row>
    <row r="104" ht="15.75" customHeight="1">
      <c r="A104" s="407"/>
    </row>
    <row r="105" ht="15.75" customHeight="1">
      <c r="A105" s="407"/>
    </row>
    <row r="106" ht="15.75" customHeight="1">
      <c r="A106" s="407"/>
    </row>
    <row r="107" ht="15.75" customHeight="1">
      <c r="A107" s="407"/>
    </row>
    <row r="108" ht="15.75" customHeight="1">
      <c r="A108" s="407"/>
    </row>
    <row r="109" ht="15.75" customHeight="1">
      <c r="A109" s="407"/>
    </row>
    <row r="110" ht="15.75" customHeight="1">
      <c r="A110" s="407"/>
    </row>
    <row r="111" ht="15.75" customHeight="1">
      <c r="A111" s="407"/>
    </row>
    <row r="112" ht="15.75" customHeight="1">
      <c r="A112" s="407"/>
    </row>
    <row r="113" ht="15.75" customHeight="1">
      <c r="A113" s="407"/>
    </row>
    <row r="114" ht="15.75" customHeight="1">
      <c r="A114" s="407"/>
    </row>
    <row r="115" ht="15.75" customHeight="1">
      <c r="A115" s="407"/>
    </row>
    <row r="116" ht="15.75" customHeight="1">
      <c r="A116" s="407"/>
    </row>
    <row r="117" ht="15.75" customHeight="1">
      <c r="A117" s="407"/>
    </row>
    <row r="118" ht="15.75" customHeight="1">
      <c r="A118" s="407"/>
    </row>
    <row r="119" ht="15.75" customHeight="1">
      <c r="A119" s="407"/>
    </row>
    <row r="120" ht="15.75" customHeight="1">
      <c r="A120" s="407"/>
    </row>
    <row r="121" ht="15.75" customHeight="1">
      <c r="A121" s="407"/>
    </row>
    <row r="122" ht="15.75" customHeight="1">
      <c r="A122" s="407"/>
    </row>
    <row r="123" ht="15.75" customHeight="1">
      <c r="A123" s="407"/>
    </row>
    <row r="124" ht="15.75" customHeight="1">
      <c r="A124" s="407"/>
    </row>
    <row r="125" ht="15.75" customHeight="1">
      <c r="A125" s="407"/>
    </row>
    <row r="126" ht="15.75" customHeight="1">
      <c r="A126" s="407"/>
    </row>
    <row r="127" ht="15.75" customHeight="1">
      <c r="A127" s="407"/>
    </row>
    <row r="128" ht="15.75" customHeight="1">
      <c r="A128" s="407"/>
    </row>
    <row r="129" ht="15.75" customHeight="1">
      <c r="A129" s="407"/>
    </row>
    <row r="130" ht="15.75" customHeight="1">
      <c r="A130" s="407"/>
    </row>
    <row r="131" ht="15.75" customHeight="1">
      <c r="A131" s="407"/>
    </row>
    <row r="132" ht="15.75" customHeight="1">
      <c r="A132" s="407"/>
    </row>
    <row r="133" ht="15.75" customHeight="1">
      <c r="A133" s="407"/>
    </row>
    <row r="134" ht="15.75" customHeight="1">
      <c r="A134" s="407"/>
    </row>
    <row r="135" ht="15.75" customHeight="1">
      <c r="A135" s="407"/>
    </row>
    <row r="136" ht="15.75" customHeight="1">
      <c r="A136" s="407"/>
    </row>
    <row r="137" ht="15.75" customHeight="1">
      <c r="A137" s="407"/>
    </row>
    <row r="138" ht="15.75" customHeight="1">
      <c r="A138" s="407"/>
    </row>
    <row r="139" ht="15.75" customHeight="1">
      <c r="A139" s="407"/>
    </row>
    <row r="140" ht="15.75" customHeight="1">
      <c r="A140" s="407"/>
    </row>
    <row r="141" ht="15.75" customHeight="1">
      <c r="A141" s="407"/>
    </row>
    <row r="142" ht="15.75" customHeight="1">
      <c r="A142" s="407"/>
    </row>
    <row r="143" ht="15.75" customHeight="1">
      <c r="A143" s="407"/>
    </row>
    <row r="144" ht="15.75" customHeight="1">
      <c r="A144" s="407"/>
    </row>
    <row r="145" ht="15.75" customHeight="1">
      <c r="A145" s="407"/>
    </row>
    <row r="146" ht="15.75" customHeight="1">
      <c r="A146" s="407"/>
    </row>
    <row r="147" ht="15.75" customHeight="1">
      <c r="A147" s="407"/>
    </row>
    <row r="148" ht="15.75" customHeight="1">
      <c r="A148" s="407"/>
    </row>
    <row r="149" ht="15.75" customHeight="1">
      <c r="A149" s="407"/>
    </row>
    <row r="150" ht="15.75" customHeight="1">
      <c r="A150" s="407"/>
    </row>
    <row r="151" ht="15.75" customHeight="1">
      <c r="A151" s="407"/>
    </row>
    <row r="152" ht="15.75" customHeight="1">
      <c r="A152" s="407"/>
    </row>
    <row r="153" ht="15.75" customHeight="1">
      <c r="A153" s="407"/>
    </row>
    <row r="154" ht="15.75" customHeight="1">
      <c r="A154" s="407"/>
    </row>
    <row r="155" ht="15.75" customHeight="1">
      <c r="A155" s="407"/>
    </row>
    <row r="156" ht="15.75" customHeight="1">
      <c r="A156" s="407"/>
    </row>
    <row r="157" ht="15.75" customHeight="1">
      <c r="A157" s="407"/>
    </row>
    <row r="158" ht="15.75" customHeight="1">
      <c r="A158" s="407"/>
    </row>
    <row r="159" ht="15.75" customHeight="1">
      <c r="A159" s="407"/>
    </row>
    <row r="160" ht="15.75" customHeight="1">
      <c r="A160" s="407"/>
    </row>
    <row r="161" ht="15.75" customHeight="1">
      <c r="A161" s="407"/>
    </row>
    <row r="162" ht="15.75" customHeight="1">
      <c r="A162" s="407"/>
    </row>
    <row r="163" ht="15.75" customHeight="1">
      <c r="A163" s="407"/>
    </row>
    <row r="164" ht="15.75" customHeight="1">
      <c r="A164" s="407"/>
    </row>
    <row r="165" ht="15.75" customHeight="1">
      <c r="A165" s="407"/>
    </row>
    <row r="166" ht="15.75" customHeight="1">
      <c r="A166" s="407"/>
    </row>
    <row r="167" ht="15.75" customHeight="1">
      <c r="A167" s="407"/>
    </row>
    <row r="168" ht="15.75" customHeight="1">
      <c r="A168" s="407"/>
    </row>
    <row r="169" ht="15.75" customHeight="1">
      <c r="A169" s="407"/>
    </row>
    <row r="170" ht="15.75" customHeight="1">
      <c r="A170" s="407"/>
    </row>
    <row r="171" ht="15.75" customHeight="1">
      <c r="A171" s="407"/>
    </row>
    <row r="172" ht="15.75" customHeight="1">
      <c r="A172" s="407"/>
    </row>
    <row r="173" ht="15.75" customHeight="1">
      <c r="A173" s="407"/>
    </row>
    <row r="174" ht="15.75" customHeight="1">
      <c r="A174" s="407"/>
    </row>
    <row r="175" ht="15.75" customHeight="1">
      <c r="A175" s="407"/>
    </row>
    <row r="176" ht="15.75" customHeight="1">
      <c r="A176" s="407"/>
    </row>
    <row r="177" ht="15.75" customHeight="1">
      <c r="A177" s="407"/>
    </row>
    <row r="178" ht="15.75" customHeight="1">
      <c r="A178" s="407"/>
    </row>
    <row r="179" ht="15.75" customHeight="1">
      <c r="A179" s="407"/>
    </row>
    <row r="180" ht="15.75" customHeight="1">
      <c r="A180" s="407"/>
    </row>
    <row r="181" ht="15.75" customHeight="1">
      <c r="A181" s="407"/>
    </row>
    <row r="182" ht="15.75" customHeight="1">
      <c r="A182" s="407"/>
    </row>
    <row r="183" ht="15.75" customHeight="1">
      <c r="A183" s="407"/>
    </row>
    <row r="184" ht="15.75" customHeight="1">
      <c r="A184" s="407"/>
    </row>
    <row r="185" ht="15.75" customHeight="1">
      <c r="A185" s="407"/>
    </row>
    <row r="186" ht="15.75" customHeight="1">
      <c r="A186" s="407"/>
    </row>
    <row r="187" ht="15.75" customHeight="1">
      <c r="A187" s="407"/>
    </row>
    <row r="188" ht="15.75" customHeight="1">
      <c r="A188" s="407"/>
    </row>
    <row r="189" ht="15.75" customHeight="1">
      <c r="A189" s="407"/>
    </row>
    <row r="190" ht="15.75" customHeight="1">
      <c r="A190" s="407"/>
    </row>
    <row r="191" ht="15.75" customHeight="1">
      <c r="A191" s="407"/>
    </row>
    <row r="192" ht="15.75" customHeight="1">
      <c r="A192" s="407"/>
    </row>
    <row r="193" ht="15.75" customHeight="1">
      <c r="A193" s="407"/>
    </row>
    <row r="194" ht="15.75" customHeight="1">
      <c r="A194" s="407"/>
    </row>
    <row r="195" ht="15.75" customHeight="1">
      <c r="A195" s="407"/>
    </row>
    <row r="196" ht="15.75" customHeight="1">
      <c r="A196" s="407"/>
    </row>
    <row r="197" ht="15.75" customHeight="1">
      <c r="A197" s="407"/>
    </row>
    <row r="198" ht="15.75" customHeight="1">
      <c r="A198" s="407"/>
    </row>
    <row r="199" ht="15.75" customHeight="1">
      <c r="A199" s="407"/>
    </row>
    <row r="200" ht="15.75" customHeight="1">
      <c r="A200" s="407"/>
    </row>
    <row r="201" ht="15.75" customHeight="1">
      <c r="A201" s="407"/>
    </row>
    <row r="202" ht="15.75" customHeight="1">
      <c r="A202" s="407"/>
    </row>
    <row r="203" ht="15.75" customHeight="1">
      <c r="A203" s="407"/>
    </row>
    <row r="204" ht="15.75" customHeight="1">
      <c r="A204" s="407"/>
    </row>
    <row r="205" ht="15.75" customHeight="1">
      <c r="A205" s="407"/>
    </row>
    <row r="206" ht="15.75" customHeight="1">
      <c r="A206" s="407"/>
    </row>
    <row r="207" ht="15.75" customHeight="1">
      <c r="A207" s="407"/>
    </row>
    <row r="208" ht="15.75" customHeight="1">
      <c r="A208" s="407"/>
    </row>
    <row r="209" ht="15.75" customHeight="1">
      <c r="A209" s="407"/>
    </row>
    <row r="210" ht="15.75" customHeight="1">
      <c r="A210" s="407"/>
    </row>
    <row r="211" ht="15.75" customHeight="1">
      <c r="A211" s="407"/>
    </row>
    <row r="212" ht="15.75" customHeight="1">
      <c r="A212" s="407"/>
    </row>
    <row r="213" ht="15.75" customHeight="1">
      <c r="A213" s="407"/>
    </row>
    <row r="214" ht="15.75" customHeight="1">
      <c r="A214" s="407"/>
    </row>
    <row r="215" ht="15.75" customHeight="1">
      <c r="A215" s="407"/>
    </row>
    <row r="216" ht="15.75" customHeight="1">
      <c r="A216" s="407"/>
    </row>
    <row r="217" ht="15.75" customHeight="1">
      <c r="A217" s="407"/>
    </row>
    <row r="218" ht="15.75" customHeight="1">
      <c r="A218" s="407"/>
    </row>
    <row r="219" ht="15.75" customHeight="1">
      <c r="A219" s="407"/>
    </row>
    <row r="220" ht="15.75" customHeight="1">
      <c r="A220" s="40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88"/>
    <col customWidth="1" min="2" max="2" width="32.13"/>
    <col customWidth="1" min="3" max="3" width="14.63"/>
    <col customWidth="1" min="4" max="4" width="7.0"/>
    <col customWidth="1" min="5" max="5" width="10.5"/>
    <col customWidth="1" min="6" max="6" width="11.0"/>
    <col customWidth="1" min="7" max="7" width="23.88"/>
    <col customWidth="1" hidden="1" min="8" max="8" width="18.13"/>
    <col customWidth="1" hidden="1" min="9" max="10" width="12.63"/>
    <col customWidth="1" min="12" max="12" width="29.38"/>
    <col customWidth="1" hidden="1" min="13" max="13" width="12.63"/>
  </cols>
  <sheetData>
    <row r="1" ht="15.75" customHeight="1">
      <c r="A1" s="396" t="s">
        <v>3</v>
      </c>
      <c r="B1" s="394"/>
      <c r="C1" s="396" t="s">
        <v>108</v>
      </c>
      <c r="D1" s="205"/>
      <c r="E1" s="31"/>
      <c r="F1" s="31"/>
      <c r="G1" s="205"/>
      <c r="H1" s="205"/>
      <c r="L1" s="394"/>
    </row>
    <row r="2" ht="15.75" customHeight="1">
      <c r="A2" s="396" t="s">
        <v>385</v>
      </c>
      <c r="B2" s="394"/>
      <c r="C2" s="451">
        <v>45366.0</v>
      </c>
      <c r="D2" s="205"/>
      <c r="E2" s="31"/>
      <c r="F2" s="31"/>
      <c r="G2" s="205"/>
      <c r="H2" s="205"/>
      <c r="L2" s="394"/>
    </row>
    <row r="3" ht="15.75" customHeight="1">
      <c r="A3" s="396" t="s">
        <v>387</v>
      </c>
      <c r="B3" s="394"/>
      <c r="C3" s="396" t="s">
        <v>524</v>
      </c>
      <c r="D3" s="205"/>
      <c r="E3" s="31"/>
      <c r="F3" s="31"/>
      <c r="G3" s="205"/>
      <c r="H3" s="205"/>
      <c r="L3" s="394"/>
    </row>
    <row r="4" ht="15.75" customHeight="1">
      <c r="A4" s="396" t="s">
        <v>389</v>
      </c>
      <c r="B4" s="394"/>
      <c r="C4" s="396" t="s">
        <v>525</v>
      </c>
      <c r="D4" s="355" t="s">
        <v>526</v>
      </c>
      <c r="H4" s="205"/>
      <c r="L4" s="394"/>
    </row>
    <row r="5" ht="15.75" customHeight="1">
      <c r="A5" s="396" t="s">
        <v>393</v>
      </c>
      <c r="B5" s="394"/>
      <c r="C5" s="396" t="s">
        <v>527</v>
      </c>
      <c r="D5" s="205"/>
      <c r="E5" s="31"/>
      <c r="F5" s="31"/>
      <c r="G5" s="205"/>
      <c r="H5" s="205"/>
      <c r="L5" s="394"/>
    </row>
    <row r="6" ht="15.75" customHeight="1">
      <c r="A6" s="396" t="s">
        <v>398</v>
      </c>
      <c r="B6" s="394"/>
      <c r="C6" s="396" t="s">
        <v>528</v>
      </c>
      <c r="D6" s="205"/>
      <c r="E6" s="31"/>
      <c r="F6" s="31"/>
      <c r="G6" s="205"/>
      <c r="H6" s="205"/>
      <c r="L6" s="394"/>
    </row>
    <row r="7" ht="15.75" customHeight="1">
      <c r="A7" s="396" t="s">
        <v>400</v>
      </c>
      <c r="B7" s="397"/>
      <c r="C7" s="396">
        <v>39.0</v>
      </c>
      <c r="D7" s="205"/>
      <c r="E7" s="31"/>
      <c r="F7" s="31"/>
      <c r="G7" s="205"/>
      <c r="H7" s="205"/>
      <c r="L7" s="394"/>
    </row>
    <row r="8" ht="15.75" customHeight="1">
      <c r="A8" s="31"/>
      <c r="B8" s="397" t="s">
        <v>401</v>
      </c>
      <c r="C8" s="452">
        <f>TODAY()</f>
        <v>45912</v>
      </c>
      <c r="D8" s="205"/>
      <c r="E8" s="31"/>
      <c r="F8" s="31"/>
      <c r="G8" s="205"/>
      <c r="H8" s="205"/>
      <c r="L8" s="394"/>
    </row>
    <row r="9" ht="15.75" customHeight="1">
      <c r="A9" s="401"/>
      <c r="B9" s="400"/>
      <c r="C9" s="453"/>
      <c r="D9" s="399"/>
      <c r="E9" s="401"/>
      <c r="F9" s="401"/>
      <c r="G9" s="399"/>
      <c r="H9" s="399"/>
      <c r="L9" s="394"/>
    </row>
    <row r="10" ht="15.75" customHeight="1">
      <c r="A10" s="404" t="s">
        <v>402</v>
      </c>
      <c r="B10" s="403" t="s">
        <v>403</v>
      </c>
      <c r="C10" s="454" t="s">
        <v>404</v>
      </c>
      <c r="D10" s="402" t="s">
        <v>272</v>
      </c>
      <c r="E10" s="404" t="s">
        <v>405</v>
      </c>
      <c r="F10" s="404" t="s">
        <v>406</v>
      </c>
      <c r="G10" s="402" t="s">
        <v>407</v>
      </c>
      <c r="H10" s="402" t="s">
        <v>408</v>
      </c>
      <c r="I10" s="402" t="s">
        <v>409</v>
      </c>
      <c r="J10" s="402" t="s">
        <v>410</v>
      </c>
      <c r="K10" s="402" t="s">
        <v>411</v>
      </c>
      <c r="L10" s="403" t="s">
        <v>412</v>
      </c>
      <c r="M10" s="405" t="s">
        <v>413</v>
      </c>
      <c r="N10" s="407"/>
      <c r="O10" s="407"/>
      <c r="P10" s="407"/>
      <c r="Q10" s="407"/>
      <c r="R10" s="407"/>
      <c r="S10" s="407"/>
      <c r="T10" s="407"/>
      <c r="U10" s="407"/>
      <c r="V10" s="407"/>
      <c r="W10" s="407"/>
      <c r="X10" s="407"/>
      <c r="Y10" s="407"/>
      <c r="Z10" s="407"/>
      <c r="AA10" s="407"/>
      <c r="AB10" s="407"/>
    </row>
    <row r="11" ht="31.5" customHeight="1">
      <c r="A11" s="360"/>
      <c r="B11" s="360"/>
      <c r="C11" s="360"/>
      <c r="D11" s="360"/>
      <c r="E11" s="360"/>
      <c r="F11" s="360"/>
      <c r="G11" s="360"/>
      <c r="H11" s="360"/>
      <c r="I11" s="360"/>
      <c r="J11" s="360"/>
      <c r="K11" s="360"/>
      <c r="L11" s="360"/>
      <c r="M11" s="408">
        <f>NOW()</f>
        <v>45912.1051</v>
      </c>
      <c r="N11" s="407"/>
      <c r="O11" s="407"/>
      <c r="P11" s="407"/>
      <c r="Q11" s="407"/>
      <c r="R11" s="407"/>
      <c r="S11" s="407"/>
      <c r="T11" s="407"/>
      <c r="U11" s="407"/>
      <c r="V11" s="407"/>
      <c r="W11" s="407"/>
      <c r="X11" s="407"/>
      <c r="Y11" s="407"/>
      <c r="Z11" s="407"/>
      <c r="AA11" s="407"/>
      <c r="AB11" s="407"/>
    </row>
    <row r="12" ht="15.75" customHeight="1">
      <c r="A12" s="224"/>
      <c r="B12" s="364"/>
      <c r="C12" s="455"/>
      <c r="D12" s="223"/>
      <c r="E12" s="206"/>
      <c r="F12" s="224"/>
      <c r="G12" s="223"/>
      <c r="H12" s="223"/>
      <c r="I12" s="223"/>
      <c r="J12" s="223"/>
      <c r="K12" s="223"/>
      <c r="L12" s="364"/>
      <c r="M12" s="364"/>
    </row>
    <row r="13" ht="15.75" customHeight="1">
      <c r="A13" s="224">
        <v>1.0</v>
      </c>
      <c r="B13" s="364" t="s">
        <v>529</v>
      </c>
      <c r="C13" s="455">
        <v>0.0</v>
      </c>
      <c r="D13" s="223" t="s">
        <v>300</v>
      </c>
      <c r="E13" s="206">
        <f>C7</f>
        <v>39</v>
      </c>
      <c r="F13" s="224"/>
      <c r="G13" s="223"/>
      <c r="H13" s="223"/>
      <c r="I13" s="223"/>
      <c r="J13" s="223"/>
      <c r="K13" s="223"/>
      <c r="L13" s="364" t="s">
        <v>215</v>
      </c>
      <c r="M13" s="364"/>
    </row>
    <row r="14" ht="15.75" customHeight="1">
      <c r="A14" s="224">
        <v>2.0</v>
      </c>
      <c r="B14" s="364" t="s">
        <v>530</v>
      </c>
      <c r="C14" s="455">
        <v>0.0</v>
      </c>
      <c r="D14" s="223" t="s">
        <v>300</v>
      </c>
      <c r="E14" s="206">
        <f t="shared" ref="E14:E22" si="1">E13</f>
        <v>39</v>
      </c>
      <c r="F14" s="224"/>
      <c r="G14" s="223"/>
      <c r="H14" s="223"/>
      <c r="I14" s="223"/>
      <c r="J14" s="223"/>
      <c r="K14" s="223"/>
      <c r="L14" s="364" t="s">
        <v>215</v>
      </c>
      <c r="M14" s="223"/>
    </row>
    <row r="15" ht="15.75" customHeight="1">
      <c r="A15" s="224">
        <v>3.0</v>
      </c>
      <c r="B15" s="364" t="s">
        <v>531</v>
      </c>
      <c r="C15" s="455">
        <v>422.0</v>
      </c>
      <c r="D15" s="223" t="s">
        <v>532</v>
      </c>
      <c r="E15" s="206">
        <f t="shared" si="1"/>
        <v>39</v>
      </c>
      <c r="F15" s="206">
        <v>30.0</v>
      </c>
      <c r="G15" s="223"/>
      <c r="H15" s="223"/>
      <c r="I15" s="223"/>
      <c r="J15" s="223"/>
      <c r="K15" s="223"/>
      <c r="L15" s="364" t="s">
        <v>533</v>
      </c>
      <c r="M15" s="223"/>
    </row>
    <row r="16" ht="15.75" customHeight="1">
      <c r="A16" s="224">
        <v>4.0</v>
      </c>
      <c r="B16" s="364" t="s">
        <v>534</v>
      </c>
      <c r="C16" s="455">
        <v>0.0</v>
      </c>
      <c r="D16" s="223" t="s">
        <v>300</v>
      </c>
      <c r="E16" s="206">
        <f t="shared" si="1"/>
        <v>39</v>
      </c>
      <c r="F16" s="206">
        <v>0.0</v>
      </c>
      <c r="G16" s="223"/>
      <c r="H16" s="223"/>
      <c r="I16" s="223"/>
      <c r="J16" s="223"/>
      <c r="K16" s="223"/>
      <c r="L16" s="364" t="s">
        <v>215</v>
      </c>
      <c r="M16" s="223"/>
    </row>
    <row r="17" ht="15.75" customHeight="1">
      <c r="A17" s="224">
        <v>5.0</v>
      </c>
      <c r="B17" s="364" t="s">
        <v>535</v>
      </c>
      <c r="C17" s="455">
        <v>290.0</v>
      </c>
      <c r="D17" s="223" t="s">
        <v>300</v>
      </c>
      <c r="E17" s="206">
        <f t="shared" si="1"/>
        <v>39</v>
      </c>
      <c r="F17" s="206">
        <v>30.0</v>
      </c>
      <c r="G17" s="223"/>
      <c r="H17" s="223"/>
      <c r="I17" s="223"/>
      <c r="J17" s="223"/>
      <c r="K17" s="223"/>
      <c r="L17" s="364" t="s">
        <v>533</v>
      </c>
      <c r="M17" s="223"/>
    </row>
    <row r="18" ht="15.75" customHeight="1">
      <c r="A18" s="224">
        <v>6.0</v>
      </c>
      <c r="B18" s="364" t="s">
        <v>536</v>
      </c>
      <c r="C18" s="455">
        <v>500.0</v>
      </c>
      <c r="D18" s="223" t="s">
        <v>492</v>
      </c>
      <c r="E18" s="206">
        <f t="shared" si="1"/>
        <v>39</v>
      </c>
      <c r="F18" s="206">
        <v>30.0</v>
      </c>
      <c r="G18" s="223"/>
      <c r="H18" s="223"/>
      <c r="I18" s="223"/>
      <c r="J18" s="223"/>
      <c r="K18" s="223"/>
      <c r="L18" s="364" t="s">
        <v>533</v>
      </c>
      <c r="M18" s="223"/>
    </row>
    <row r="19" ht="15.75" customHeight="1">
      <c r="A19" s="224">
        <v>7.0</v>
      </c>
      <c r="B19" s="364" t="s">
        <v>537</v>
      </c>
      <c r="C19" s="455"/>
      <c r="D19" s="223" t="s">
        <v>538</v>
      </c>
      <c r="E19" s="206">
        <f t="shared" si="1"/>
        <v>39</v>
      </c>
      <c r="F19" s="206">
        <v>30.0</v>
      </c>
      <c r="G19" s="223"/>
      <c r="H19" s="223"/>
      <c r="I19" s="223"/>
      <c r="J19" s="223"/>
      <c r="K19" s="223"/>
      <c r="L19" s="412" t="s">
        <v>539</v>
      </c>
      <c r="M19" s="223"/>
    </row>
    <row r="20" ht="15.75" customHeight="1">
      <c r="A20" s="224">
        <v>8.0</v>
      </c>
      <c r="B20" s="364" t="s">
        <v>540</v>
      </c>
      <c r="C20" s="455">
        <v>1.0</v>
      </c>
      <c r="D20" s="223" t="s">
        <v>541</v>
      </c>
      <c r="E20" s="206">
        <f t="shared" si="1"/>
        <v>39</v>
      </c>
      <c r="F20" s="206">
        <v>30.0</v>
      </c>
      <c r="G20" s="223"/>
      <c r="H20" s="364"/>
      <c r="I20" s="223"/>
      <c r="J20" s="223"/>
      <c r="K20" s="223"/>
      <c r="L20" s="364" t="s">
        <v>542</v>
      </c>
      <c r="M20" s="223"/>
    </row>
    <row r="21" ht="15.75" customHeight="1">
      <c r="A21" s="224">
        <v>9.0</v>
      </c>
      <c r="B21" s="364" t="s">
        <v>543</v>
      </c>
      <c r="C21" s="455">
        <v>2.0</v>
      </c>
      <c r="D21" s="223" t="s">
        <v>300</v>
      </c>
      <c r="E21" s="206">
        <f t="shared" si="1"/>
        <v>39</v>
      </c>
      <c r="F21" s="206">
        <v>30.0</v>
      </c>
      <c r="G21" s="364"/>
      <c r="H21" s="223"/>
      <c r="I21" s="223"/>
      <c r="J21" s="223"/>
      <c r="K21" s="223"/>
      <c r="L21" s="364" t="s">
        <v>544</v>
      </c>
      <c r="M21" s="223"/>
    </row>
    <row r="22" ht="15.75" customHeight="1">
      <c r="A22" s="224">
        <v>10.0</v>
      </c>
      <c r="B22" s="364" t="s">
        <v>545</v>
      </c>
      <c r="C22" s="455">
        <v>0.0</v>
      </c>
      <c r="D22" s="223"/>
      <c r="E22" s="206">
        <f t="shared" si="1"/>
        <v>39</v>
      </c>
      <c r="F22" s="206">
        <v>30.0</v>
      </c>
      <c r="G22" s="223"/>
      <c r="H22" s="223"/>
      <c r="I22" s="223"/>
      <c r="J22" s="223"/>
      <c r="K22" s="223"/>
      <c r="L22" s="364" t="s">
        <v>546</v>
      </c>
      <c r="M22" s="223"/>
    </row>
    <row r="23" ht="15.75" customHeight="1">
      <c r="A23" s="224"/>
      <c r="B23" s="364"/>
      <c r="C23" s="455"/>
      <c r="D23" s="223"/>
      <c r="E23" s="224"/>
      <c r="F23" s="206"/>
      <c r="G23" s="223"/>
      <c r="H23" s="223"/>
      <c r="I23" s="223"/>
      <c r="J23" s="223"/>
      <c r="K23" s="223"/>
      <c r="L23" s="364"/>
      <c r="M23" s="223"/>
    </row>
    <row r="24" ht="15.75" customHeight="1">
      <c r="A24" s="31"/>
      <c r="B24" s="394"/>
      <c r="C24" s="456"/>
      <c r="E24" s="31"/>
      <c r="F24" s="31"/>
      <c r="L24" s="394"/>
    </row>
    <row r="25" ht="15.75" customHeight="1">
      <c r="A25" s="396" t="s">
        <v>439</v>
      </c>
      <c r="B25" s="394"/>
      <c r="C25" s="456"/>
      <c r="E25" s="31"/>
      <c r="F25" s="31"/>
      <c r="L25" s="394"/>
    </row>
    <row r="26" ht="15.75" customHeight="1">
      <c r="A26" s="206" t="s">
        <v>402</v>
      </c>
      <c r="B26" s="412" t="s">
        <v>358</v>
      </c>
      <c r="C26" s="457" t="s">
        <v>422</v>
      </c>
      <c r="D26" s="222" t="s">
        <v>272</v>
      </c>
      <c r="E26" s="206" t="s">
        <v>423</v>
      </c>
      <c r="F26" s="206"/>
      <c r="G26" s="222" t="s">
        <v>424</v>
      </c>
      <c r="H26" s="222" t="s">
        <v>425</v>
      </c>
      <c r="L26" s="394"/>
    </row>
    <row r="27" ht="15.75" customHeight="1">
      <c r="A27" s="224"/>
      <c r="B27" s="364"/>
      <c r="C27" s="455"/>
      <c r="D27" s="223"/>
      <c r="E27" s="224"/>
      <c r="F27" s="224"/>
      <c r="G27" s="222"/>
      <c r="H27" s="222" t="s">
        <v>547</v>
      </c>
      <c r="I27" s="223"/>
      <c r="L27" s="394"/>
    </row>
    <row r="28" ht="15.75" customHeight="1">
      <c r="A28" s="224">
        <v>1.0</v>
      </c>
      <c r="B28" s="364" t="s">
        <v>548</v>
      </c>
      <c r="C28" s="455">
        <v>2.0</v>
      </c>
      <c r="D28" s="223" t="s">
        <v>300</v>
      </c>
      <c r="E28" s="224"/>
      <c r="F28" s="224"/>
      <c r="G28" s="223" t="s">
        <v>549</v>
      </c>
      <c r="H28" s="222" t="s">
        <v>547</v>
      </c>
      <c r="I28" s="223"/>
      <c r="L28" s="394"/>
    </row>
    <row r="29" ht="15.75" customHeight="1">
      <c r="A29" s="224">
        <v>2.0</v>
      </c>
      <c r="B29" s="364" t="s">
        <v>550</v>
      </c>
      <c r="C29" s="455"/>
      <c r="D29" s="223"/>
      <c r="E29" s="224"/>
      <c r="F29" s="224"/>
      <c r="G29" s="223"/>
      <c r="H29" s="222" t="s">
        <v>551</v>
      </c>
      <c r="I29" s="223"/>
      <c r="L29" s="394"/>
    </row>
    <row r="30" ht="15.75" customHeight="1">
      <c r="A30" s="224">
        <v>3.0</v>
      </c>
      <c r="B30" s="364" t="s">
        <v>552</v>
      </c>
      <c r="C30" s="455">
        <v>1.0</v>
      </c>
      <c r="D30" s="223"/>
      <c r="E30" s="224"/>
      <c r="F30" s="224"/>
      <c r="G30" s="222"/>
      <c r="H30" s="223" t="s">
        <v>553</v>
      </c>
      <c r="I30" s="223"/>
      <c r="L30" s="394"/>
    </row>
    <row r="31" ht="15.75" customHeight="1">
      <c r="A31" s="224">
        <v>4.0</v>
      </c>
      <c r="B31" s="364"/>
      <c r="C31" s="455"/>
      <c r="D31" s="223"/>
      <c r="E31" s="224"/>
      <c r="F31" s="224"/>
      <c r="G31" s="223"/>
      <c r="H31" s="223" t="s">
        <v>554</v>
      </c>
      <c r="I31" s="223"/>
      <c r="L31" s="394"/>
    </row>
    <row r="32" ht="15.75" customHeight="1">
      <c r="A32" s="31"/>
      <c r="B32" s="394"/>
      <c r="C32" s="456"/>
      <c r="E32" s="31"/>
      <c r="F32" s="31"/>
      <c r="L32" s="394"/>
    </row>
    <row r="33" ht="15.75" customHeight="1">
      <c r="A33" s="31"/>
      <c r="B33" s="394"/>
      <c r="C33" s="456"/>
      <c r="E33" s="31"/>
      <c r="F33" s="31"/>
      <c r="L33" s="394"/>
    </row>
    <row r="34" ht="15.75" customHeight="1">
      <c r="A34" s="123"/>
      <c r="B34" s="141" t="s">
        <v>555</v>
      </c>
      <c r="C34" s="458" t="s">
        <v>556</v>
      </c>
      <c r="D34" s="141" t="s">
        <v>271</v>
      </c>
      <c r="E34" s="224"/>
      <c r="F34" s="224"/>
      <c r="G34" s="223"/>
      <c r="L34" s="394"/>
    </row>
    <row r="35" ht="15.75" customHeight="1">
      <c r="A35" s="123">
        <v>1.0</v>
      </c>
      <c r="B35" s="140" t="s">
        <v>557</v>
      </c>
      <c r="C35" s="459">
        <v>15.0</v>
      </c>
      <c r="D35" s="460" t="s">
        <v>558</v>
      </c>
      <c r="E35" s="20"/>
      <c r="F35" s="20"/>
      <c r="G35" s="21"/>
      <c r="L35" s="394"/>
    </row>
    <row r="36" ht="15.75" customHeight="1">
      <c r="A36" s="123">
        <v>2.0</v>
      </c>
      <c r="B36" s="140" t="s">
        <v>314</v>
      </c>
      <c r="C36" s="459">
        <v>6.0</v>
      </c>
      <c r="D36" s="460" t="s">
        <v>559</v>
      </c>
      <c r="E36" s="20"/>
      <c r="F36" s="20"/>
      <c r="G36" s="21"/>
      <c r="L36" s="394"/>
    </row>
    <row r="37" ht="15.75" customHeight="1">
      <c r="A37" s="123">
        <v>3.0</v>
      </c>
      <c r="B37" s="140" t="s">
        <v>560</v>
      </c>
      <c r="C37" s="459">
        <v>8.0</v>
      </c>
      <c r="D37" s="460" t="s">
        <v>561</v>
      </c>
      <c r="E37" s="20"/>
      <c r="F37" s="20"/>
      <c r="G37" s="21"/>
      <c r="L37" s="394"/>
    </row>
    <row r="38" ht="15.75" customHeight="1">
      <c r="A38" s="31"/>
      <c r="B38" s="394"/>
      <c r="C38" s="456"/>
      <c r="E38" s="31"/>
      <c r="F38" s="31"/>
      <c r="L38" s="394"/>
    </row>
    <row r="39" ht="15.75" customHeight="1">
      <c r="A39" s="31"/>
      <c r="B39" s="394"/>
      <c r="C39" s="456"/>
      <c r="E39" s="31"/>
      <c r="F39" s="31"/>
      <c r="L39" s="394"/>
    </row>
    <row r="40" ht="15.75" customHeight="1">
      <c r="A40" s="461" t="s">
        <v>562</v>
      </c>
      <c r="B40" s="20"/>
      <c r="C40" s="20"/>
      <c r="D40" s="21"/>
      <c r="E40" s="31"/>
      <c r="F40" s="31"/>
      <c r="L40" s="394"/>
    </row>
    <row r="41" ht="15.75" customHeight="1">
      <c r="A41" s="462" t="s">
        <v>270</v>
      </c>
      <c r="B41" s="463" t="s">
        <v>271</v>
      </c>
      <c r="C41" s="464" t="s">
        <v>273</v>
      </c>
      <c r="D41" s="465" t="s">
        <v>563</v>
      </c>
      <c r="E41" s="466"/>
      <c r="F41" s="467"/>
      <c r="L41" s="394"/>
    </row>
    <row r="42" ht="15.75" customHeight="1">
      <c r="A42" s="468">
        <v>1.0</v>
      </c>
      <c r="B42" s="469" t="s">
        <v>564</v>
      </c>
      <c r="C42" s="470">
        <v>1.0820618E7</v>
      </c>
      <c r="D42" s="471" t="s">
        <v>565</v>
      </c>
      <c r="E42" s="466"/>
      <c r="F42" s="467"/>
      <c r="L42" s="394"/>
    </row>
    <row r="43" ht="15.75" customHeight="1">
      <c r="A43" s="468">
        <v>2.0</v>
      </c>
      <c r="B43" s="469" t="s">
        <v>284</v>
      </c>
      <c r="C43" s="472">
        <v>1.490618656E7</v>
      </c>
      <c r="D43" s="471" t="s">
        <v>566</v>
      </c>
      <c r="E43" s="466"/>
      <c r="F43" s="467"/>
      <c r="L43" s="394"/>
    </row>
    <row r="44" ht="15.75" customHeight="1">
      <c r="A44" s="468">
        <v>3.0</v>
      </c>
      <c r="B44" s="469" t="s">
        <v>567</v>
      </c>
      <c r="C44" s="470">
        <v>1.2407345E7</v>
      </c>
      <c r="D44" s="315" t="s">
        <v>568</v>
      </c>
      <c r="E44" s="31"/>
      <c r="F44" s="31"/>
      <c r="L44" s="394"/>
    </row>
    <row r="45" ht="15.75" customHeight="1">
      <c r="A45" s="468">
        <v>4.0</v>
      </c>
      <c r="B45" s="469" t="s">
        <v>286</v>
      </c>
      <c r="C45" s="472">
        <v>1.847361743E7</v>
      </c>
      <c r="D45" s="471" t="s">
        <v>566</v>
      </c>
      <c r="E45" s="466"/>
      <c r="F45" s="467"/>
      <c r="L45" s="394"/>
    </row>
    <row r="46" ht="15.75" customHeight="1">
      <c r="A46" s="473"/>
      <c r="B46" s="315"/>
      <c r="C46" s="474"/>
      <c r="D46" s="315"/>
      <c r="E46" s="31"/>
      <c r="F46" s="31"/>
      <c r="L46" s="394"/>
    </row>
    <row r="47" ht="15.75" customHeight="1">
      <c r="A47" s="475" t="s">
        <v>230</v>
      </c>
      <c r="B47" s="467"/>
      <c r="C47" s="476">
        <f>SUM(C42:C46)</f>
        <v>56607766.99</v>
      </c>
      <c r="D47" s="315"/>
      <c r="E47" s="31"/>
      <c r="F47" s="31"/>
      <c r="L47" s="394"/>
    </row>
    <row r="48" ht="15.75" customHeight="1">
      <c r="A48" s="31"/>
      <c r="B48" s="394"/>
      <c r="C48" s="456"/>
      <c r="E48" s="31"/>
      <c r="F48" s="31"/>
      <c r="L48" s="394"/>
    </row>
    <row r="49" ht="15.75" customHeight="1">
      <c r="A49" s="31"/>
      <c r="B49" s="394" t="s">
        <v>569</v>
      </c>
      <c r="C49" s="456">
        <v>1.0E7</v>
      </c>
      <c r="E49" s="31"/>
      <c r="F49" s="31"/>
      <c r="L49" s="394"/>
    </row>
    <row r="50" ht="15.75" customHeight="1">
      <c r="A50" s="31"/>
      <c r="B50" s="394"/>
      <c r="C50" s="477">
        <f>C49+C47</f>
        <v>66607766.99</v>
      </c>
      <c r="E50" s="31"/>
      <c r="F50" s="31"/>
      <c r="L50" s="394"/>
    </row>
    <row r="51" ht="15.75" customHeight="1">
      <c r="A51" s="31"/>
      <c r="B51" s="394"/>
      <c r="C51" s="456"/>
      <c r="E51" s="31"/>
      <c r="F51" s="31"/>
      <c r="L51" s="394"/>
    </row>
    <row r="52" ht="15.75" customHeight="1">
      <c r="A52" s="31"/>
      <c r="B52" s="394"/>
      <c r="C52" s="456"/>
      <c r="E52" s="31"/>
      <c r="F52" s="31"/>
      <c r="L52" s="394"/>
    </row>
    <row r="53" ht="15.75" customHeight="1">
      <c r="A53" s="31"/>
      <c r="B53" s="394"/>
      <c r="C53" s="456"/>
      <c r="E53" s="31"/>
      <c r="F53" s="31"/>
      <c r="L53" s="394"/>
    </row>
    <row r="54" ht="15.75" customHeight="1">
      <c r="A54" s="31"/>
      <c r="B54" s="394"/>
      <c r="C54" s="456"/>
      <c r="E54" s="31"/>
      <c r="F54" s="31"/>
      <c r="L54" s="394"/>
    </row>
    <row r="55" ht="15.75" customHeight="1">
      <c r="A55" s="31"/>
      <c r="B55" s="394"/>
      <c r="C55" s="456"/>
      <c r="E55" s="31"/>
      <c r="F55" s="31"/>
      <c r="L55" s="394"/>
    </row>
    <row r="56" ht="15.75" customHeight="1">
      <c r="A56" s="31"/>
      <c r="B56" s="394"/>
      <c r="C56" s="456"/>
      <c r="E56" s="31"/>
      <c r="F56" s="31"/>
      <c r="L56" s="394"/>
    </row>
    <row r="57" ht="15.75" customHeight="1">
      <c r="A57" s="31"/>
      <c r="B57" s="394"/>
      <c r="C57" s="456"/>
      <c r="E57" s="31"/>
      <c r="F57" s="31"/>
      <c r="L57" s="394"/>
    </row>
    <row r="58" ht="15.75" customHeight="1">
      <c r="A58" s="31"/>
      <c r="B58" s="394"/>
      <c r="C58" s="456"/>
      <c r="E58" s="31"/>
      <c r="F58" s="31"/>
      <c r="L58" s="394"/>
    </row>
    <row r="59" ht="15.75" customHeight="1">
      <c r="A59" s="31"/>
      <c r="B59" s="394"/>
      <c r="C59" s="456"/>
      <c r="E59" s="31"/>
      <c r="F59" s="31"/>
      <c r="L59" s="394"/>
    </row>
    <row r="60" ht="15.75" customHeight="1">
      <c r="A60" s="31"/>
      <c r="B60" s="394"/>
      <c r="C60" s="456"/>
      <c r="E60" s="31"/>
      <c r="F60" s="31"/>
      <c r="L60" s="394"/>
    </row>
    <row r="61" ht="15.75" customHeight="1">
      <c r="A61" s="31"/>
      <c r="B61" s="394"/>
      <c r="C61" s="456"/>
      <c r="E61" s="31"/>
      <c r="F61" s="31"/>
      <c r="L61" s="394"/>
    </row>
    <row r="62" ht="15.75" customHeight="1">
      <c r="A62" s="31"/>
      <c r="B62" s="394"/>
      <c r="C62" s="456"/>
      <c r="E62" s="31"/>
      <c r="F62" s="31"/>
      <c r="L62" s="394"/>
    </row>
    <row r="63" ht="15.75" customHeight="1">
      <c r="A63" s="31"/>
      <c r="B63" s="394"/>
      <c r="C63" s="456"/>
      <c r="E63" s="31"/>
      <c r="F63" s="31"/>
      <c r="L63" s="394"/>
    </row>
    <row r="64" ht="15.75" customHeight="1">
      <c r="A64" s="31"/>
      <c r="B64" s="394"/>
      <c r="C64" s="456"/>
      <c r="E64" s="31"/>
      <c r="F64" s="31"/>
      <c r="L64" s="394"/>
    </row>
    <row r="65" ht="15.75" customHeight="1">
      <c r="A65" s="31"/>
      <c r="B65" s="394"/>
      <c r="C65" s="456"/>
      <c r="E65" s="31"/>
      <c r="F65" s="31"/>
      <c r="L65" s="394"/>
    </row>
    <row r="66" ht="15.75" customHeight="1">
      <c r="A66" s="31"/>
      <c r="B66" s="394"/>
      <c r="C66" s="456"/>
      <c r="E66" s="31"/>
      <c r="F66" s="31"/>
      <c r="L66" s="394"/>
    </row>
    <row r="67" ht="15.75" customHeight="1">
      <c r="A67" s="31"/>
      <c r="B67" s="394"/>
      <c r="C67" s="456"/>
      <c r="E67" s="31"/>
      <c r="F67" s="31"/>
      <c r="L67" s="394"/>
    </row>
    <row r="68" ht="15.75" customHeight="1">
      <c r="A68" s="31"/>
      <c r="B68" s="394"/>
      <c r="C68" s="456"/>
      <c r="E68" s="31"/>
      <c r="F68" s="31"/>
      <c r="L68" s="394"/>
    </row>
    <row r="69" ht="15.75" customHeight="1">
      <c r="A69" s="31"/>
      <c r="B69" s="394"/>
      <c r="C69" s="456"/>
      <c r="E69" s="31"/>
      <c r="F69" s="31"/>
      <c r="L69" s="394"/>
    </row>
    <row r="70" ht="15.75" customHeight="1">
      <c r="A70" s="31"/>
      <c r="B70" s="394"/>
      <c r="C70" s="456"/>
      <c r="E70" s="31"/>
      <c r="F70" s="31"/>
      <c r="L70" s="394"/>
    </row>
    <row r="71" ht="15.75" customHeight="1">
      <c r="A71" s="31"/>
      <c r="B71" s="394"/>
      <c r="C71" s="456"/>
      <c r="E71" s="31"/>
      <c r="F71" s="31"/>
      <c r="L71" s="394"/>
    </row>
    <row r="72" ht="15.75" customHeight="1">
      <c r="A72" s="31"/>
      <c r="B72" s="394"/>
      <c r="C72" s="456"/>
      <c r="E72" s="31"/>
      <c r="F72" s="31"/>
      <c r="L72" s="394"/>
    </row>
    <row r="73" ht="15.75" customHeight="1">
      <c r="A73" s="31"/>
      <c r="B73" s="394"/>
      <c r="C73" s="456"/>
      <c r="E73" s="31"/>
      <c r="F73" s="31"/>
      <c r="L73" s="394"/>
    </row>
    <row r="74" ht="15.75" customHeight="1">
      <c r="A74" s="31"/>
      <c r="B74" s="394"/>
      <c r="C74" s="456"/>
      <c r="E74" s="31"/>
      <c r="F74" s="31"/>
      <c r="L74" s="394"/>
    </row>
    <row r="75" ht="15.75" customHeight="1">
      <c r="A75" s="31"/>
      <c r="B75" s="394"/>
      <c r="C75" s="456"/>
      <c r="E75" s="31"/>
      <c r="F75" s="31"/>
      <c r="L75" s="394"/>
    </row>
    <row r="76" ht="15.75" customHeight="1">
      <c r="A76" s="31"/>
      <c r="B76" s="394"/>
      <c r="C76" s="456"/>
      <c r="E76" s="31"/>
      <c r="F76" s="31"/>
      <c r="L76" s="394"/>
    </row>
    <row r="77" ht="15.75" customHeight="1">
      <c r="A77" s="31"/>
      <c r="B77" s="394"/>
      <c r="C77" s="456"/>
      <c r="E77" s="31"/>
      <c r="F77" s="31"/>
      <c r="L77" s="394"/>
    </row>
    <row r="78" ht="15.75" customHeight="1">
      <c r="A78" s="31"/>
      <c r="B78" s="394"/>
      <c r="C78" s="456"/>
      <c r="E78" s="31"/>
      <c r="F78" s="31"/>
      <c r="L78" s="394"/>
    </row>
    <row r="79" ht="15.75" customHeight="1">
      <c r="A79" s="31"/>
      <c r="B79" s="394"/>
      <c r="C79" s="456"/>
      <c r="E79" s="31"/>
      <c r="F79" s="31"/>
      <c r="L79" s="394"/>
    </row>
    <row r="80" ht="15.75" customHeight="1">
      <c r="A80" s="31"/>
      <c r="B80" s="394"/>
      <c r="C80" s="456"/>
      <c r="E80" s="31"/>
      <c r="F80" s="31"/>
      <c r="L80" s="394"/>
    </row>
    <row r="81" ht="15.75" customHeight="1">
      <c r="A81" s="31"/>
      <c r="B81" s="394"/>
      <c r="C81" s="456"/>
      <c r="E81" s="31"/>
      <c r="F81" s="31"/>
      <c r="L81" s="394"/>
    </row>
    <row r="82" ht="15.75" customHeight="1">
      <c r="A82" s="31"/>
      <c r="B82" s="394"/>
      <c r="C82" s="456"/>
      <c r="E82" s="31"/>
      <c r="F82" s="31"/>
      <c r="L82" s="394"/>
    </row>
    <row r="83" ht="15.75" customHeight="1">
      <c r="A83" s="31"/>
      <c r="B83" s="394"/>
      <c r="C83" s="456"/>
      <c r="E83" s="31"/>
      <c r="F83" s="31"/>
      <c r="L83" s="394"/>
    </row>
    <row r="84" ht="15.75" customHeight="1">
      <c r="A84" s="31"/>
      <c r="B84" s="394"/>
      <c r="C84" s="456"/>
      <c r="E84" s="31"/>
      <c r="F84" s="31"/>
      <c r="L84" s="394"/>
    </row>
    <row r="85" ht="15.75" customHeight="1">
      <c r="A85" s="31"/>
      <c r="B85" s="394"/>
      <c r="C85" s="456"/>
      <c r="E85" s="31"/>
      <c r="F85" s="31"/>
      <c r="L85" s="394"/>
    </row>
    <row r="86" ht="15.75" customHeight="1">
      <c r="A86" s="31"/>
      <c r="B86" s="394"/>
      <c r="C86" s="456"/>
      <c r="E86" s="31"/>
      <c r="F86" s="31"/>
      <c r="L86" s="394"/>
    </row>
    <row r="87" ht="15.75" customHeight="1">
      <c r="A87" s="31"/>
      <c r="B87" s="394"/>
      <c r="C87" s="456"/>
      <c r="E87" s="31"/>
      <c r="F87" s="31"/>
      <c r="L87" s="394"/>
    </row>
    <row r="88" ht="15.75" customHeight="1">
      <c r="A88" s="31"/>
      <c r="B88" s="394"/>
      <c r="C88" s="456"/>
      <c r="E88" s="31"/>
      <c r="F88" s="31"/>
      <c r="L88" s="394"/>
    </row>
    <row r="89" ht="15.75" customHeight="1">
      <c r="A89" s="31"/>
      <c r="B89" s="394"/>
      <c r="C89" s="456"/>
      <c r="E89" s="31"/>
      <c r="F89" s="31"/>
      <c r="L89" s="394"/>
    </row>
    <row r="90" ht="15.75" customHeight="1">
      <c r="A90" s="31"/>
      <c r="B90" s="394"/>
      <c r="C90" s="456"/>
      <c r="E90" s="31"/>
      <c r="F90" s="31"/>
      <c r="L90" s="394"/>
    </row>
    <row r="91" ht="15.75" customHeight="1">
      <c r="A91" s="31"/>
      <c r="B91" s="394"/>
      <c r="C91" s="456"/>
      <c r="E91" s="31"/>
      <c r="F91" s="31"/>
      <c r="L91" s="394"/>
    </row>
    <row r="92" ht="15.75" customHeight="1">
      <c r="A92" s="31"/>
      <c r="B92" s="394"/>
      <c r="C92" s="456"/>
      <c r="E92" s="31"/>
      <c r="F92" s="31"/>
      <c r="L92" s="394"/>
    </row>
    <row r="93" ht="15.75" customHeight="1">
      <c r="A93" s="31"/>
      <c r="B93" s="394"/>
      <c r="C93" s="456"/>
      <c r="E93" s="31"/>
      <c r="F93" s="31"/>
      <c r="L93" s="394"/>
    </row>
    <row r="94" ht="15.75" customHeight="1">
      <c r="A94" s="31"/>
      <c r="B94" s="394"/>
      <c r="C94" s="456"/>
      <c r="E94" s="31"/>
      <c r="F94" s="31"/>
      <c r="L94" s="394"/>
    </row>
    <row r="95" ht="15.75" customHeight="1">
      <c r="A95" s="31"/>
      <c r="B95" s="394"/>
      <c r="C95" s="456"/>
      <c r="E95" s="31"/>
      <c r="F95" s="31"/>
      <c r="L95" s="394"/>
    </row>
    <row r="96" ht="15.75" customHeight="1">
      <c r="A96" s="31"/>
      <c r="B96" s="394"/>
      <c r="C96" s="456"/>
      <c r="E96" s="31"/>
      <c r="F96" s="31"/>
      <c r="L96" s="394"/>
    </row>
    <row r="97" ht="15.75" customHeight="1">
      <c r="A97" s="31"/>
      <c r="B97" s="394"/>
      <c r="C97" s="456"/>
      <c r="E97" s="31"/>
      <c r="F97" s="31"/>
      <c r="L97" s="394"/>
    </row>
    <row r="98" ht="15.75" customHeight="1">
      <c r="A98" s="31"/>
      <c r="B98" s="394"/>
      <c r="C98" s="456"/>
      <c r="E98" s="31"/>
      <c r="F98" s="31"/>
      <c r="L98" s="394"/>
    </row>
    <row r="99" ht="15.75" customHeight="1">
      <c r="A99" s="31"/>
      <c r="B99" s="394"/>
      <c r="C99" s="456"/>
      <c r="E99" s="31"/>
      <c r="F99" s="31"/>
      <c r="L99" s="394"/>
    </row>
    <row r="100" ht="15.75" customHeight="1">
      <c r="A100" s="31"/>
      <c r="B100" s="394"/>
      <c r="C100" s="456"/>
      <c r="E100" s="31"/>
      <c r="F100" s="31"/>
      <c r="L100" s="394"/>
    </row>
    <row r="101" ht="15.75" customHeight="1">
      <c r="A101" s="31"/>
      <c r="B101" s="394"/>
      <c r="C101" s="456"/>
      <c r="E101" s="31"/>
      <c r="F101" s="31"/>
      <c r="L101" s="394"/>
    </row>
    <row r="102" ht="15.75" customHeight="1">
      <c r="A102" s="31"/>
      <c r="B102" s="394"/>
      <c r="C102" s="456"/>
      <c r="E102" s="31"/>
      <c r="F102" s="31"/>
      <c r="L102" s="394"/>
    </row>
    <row r="103" ht="15.75" customHeight="1">
      <c r="A103" s="31"/>
      <c r="B103" s="394"/>
      <c r="C103" s="456"/>
      <c r="E103" s="31"/>
      <c r="F103" s="31"/>
      <c r="L103" s="394"/>
    </row>
    <row r="104" ht="15.75" customHeight="1">
      <c r="A104" s="31"/>
      <c r="B104" s="394"/>
      <c r="C104" s="456"/>
      <c r="E104" s="31"/>
      <c r="F104" s="31"/>
      <c r="L104" s="394"/>
    </row>
    <row r="105" ht="15.75" customHeight="1">
      <c r="A105" s="31"/>
      <c r="B105" s="394"/>
      <c r="C105" s="456"/>
      <c r="E105" s="31"/>
      <c r="F105" s="31"/>
      <c r="L105" s="394"/>
    </row>
    <row r="106" ht="15.75" customHeight="1">
      <c r="A106" s="31"/>
      <c r="B106" s="394"/>
      <c r="C106" s="456"/>
      <c r="E106" s="31"/>
      <c r="F106" s="31"/>
      <c r="L106" s="394"/>
    </row>
    <row r="107" ht="15.75" customHeight="1">
      <c r="A107" s="31"/>
      <c r="B107" s="394"/>
      <c r="C107" s="456"/>
      <c r="E107" s="31"/>
      <c r="F107" s="31"/>
      <c r="L107" s="394"/>
    </row>
    <row r="108" ht="15.75" customHeight="1">
      <c r="A108" s="31"/>
      <c r="B108" s="394"/>
      <c r="C108" s="456"/>
      <c r="E108" s="31"/>
      <c r="F108" s="31"/>
      <c r="L108" s="394"/>
    </row>
    <row r="109" ht="15.75" customHeight="1">
      <c r="A109" s="31"/>
      <c r="B109" s="394"/>
      <c r="C109" s="456"/>
      <c r="E109" s="31"/>
      <c r="F109" s="31"/>
      <c r="L109" s="394"/>
    </row>
    <row r="110" ht="15.75" customHeight="1">
      <c r="A110" s="31"/>
      <c r="B110" s="394"/>
      <c r="C110" s="456"/>
      <c r="E110" s="31"/>
      <c r="F110" s="31"/>
      <c r="L110" s="394"/>
    </row>
    <row r="111" ht="15.75" customHeight="1">
      <c r="A111" s="31"/>
      <c r="B111" s="394"/>
      <c r="C111" s="456"/>
      <c r="E111" s="31"/>
      <c r="F111" s="31"/>
      <c r="L111" s="394"/>
    </row>
    <row r="112" ht="15.75" customHeight="1">
      <c r="A112" s="31"/>
      <c r="B112" s="394"/>
      <c r="C112" s="456"/>
      <c r="E112" s="31"/>
      <c r="F112" s="31"/>
      <c r="L112" s="394"/>
    </row>
    <row r="113" ht="15.75" customHeight="1">
      <c r="A113" s="31"/>
      <c r="B113" s="394"/>
      <c r="C113" s="456"/>
      <c r="E113" s="31"/>
      <c r="F113" s="31"/>
      <c r="L113" s="394"/>
    </row>
    <row r="114" ht="15.75" customHeight="1">
      <c r="A114" s="31"/>
      <c r="B114" s="394"/>
      <c r="C114" s="456"/>
      <c r="E114" s="31"/>
      <c r="F114" s="31"/>
      <c r="L114" s="394"/>
    </row>
    <row r="115" ht="15.75" customHeight="1">
      <c r="A115" s="31"/>
      <c r="B115" s="394"/>
      <c r="C115" s="456"/>
      <c r="E115" s="31"/>
      <c r="F115" s="31"/>
      <c r="L115" s="394"/>
    </row>
    <row r="116" ht="15.75" customHeight="1">
      <c r="A116" s="31"/>
      <c r="B116" s="394"/>
      <c r="C116" s="456"/>
      <c r="E116" s="31"/>
      <c r="F116" s="31"/>
      <c r="L116" s="394"/>
    </row>
    <row r="117" ht="15.75" customHeight="1">
      <c r="A117" s="31"/>
      <c r="B117" s="394"/>
      <c r="C117" s="456"/>
      <c r="E117" s="31"/>
      <c r="F117" s="31"/>
      <c r="L117" s="394"/>
    </row>
    <row r="118" ht="15.75" customHeight="1">
      <c r="A118" s="31"/>
      <c r="B118" s="394"/>
      <c r="C118" s="456"/>
      <c r="E118" s="31"/>
      <c r="F118" s="31"/>
      <c r="L118" s="394"/>
    </row>
    <row r="119" ht="15.75" customHeight="1">
      <c r="A119" s="31"/>
      <c r="B119" s="394"/>
      <c r="C119" s="456"/>
      <c r="E119" s="31"/>
      <c r="F119" s="31"/>
      <c r="L119" s="394"/>
    </row>
    <row r="120" ht="15.75" customHeight="1">
      <c r="A120" s="31"/>
      <c r="B120" s="394"/>
      <c r="C120" s="456"/>
      <c r="E120" s="31"/>
      <c r="F120" s="31"/>
      <c r="L120" s="394"/>
    </row>
    <row r="121" ht="15.75" customHeight="1">
      <c r="A121" s="31"/>
      <c r="B121" s="394"/>
      <c r="C121" s="456"/>
      <c r="E121" s="31"/>
      <c r="F121" s="31"/>
      <c r="L121" s="394"/>
    </row>
    <row r="122" ht="15.75" customHeight="1">
      <c r="A122" s="31"/>
      <c r="B122" s="394"/>
      <c r="C122" s="456"/>
      <c r="E122" s="31"/>
      <c r="F122" s="31"/>
      <c r="L122" s="394"/>
    </row>
    <row r="123" ht="15.75" customHeight="1">
      <c r="A123" s="31"/>
      <c r="B123" s="394"/>
      <c r="C123" s="456"/>
      <c r="E123" s="31"/>
      <c r="F123" s="31"/>
      <c r="L123" s="394"/>
    </row>
    <row r="124" ht="15.75" customHeight="1">
      <c r="A124" s="31"/>
      <c r="B124" s="394"/>
      <c r="C124" s="456"/>
      <c r="E124" s="31"/>
      <c r="F124" s="31"/>
      <c r="L124" s="394"/>
    </row>
    <row r="125" ht="15.75" customHeight="1">
      <c r="A125" s="31"/>
      <c r="B125" s="394"/>
      <c r="C125" s="456"/>
      <c r="E125" s="31"/>
      <c r="F125" s="31"/>
      <c r="L125" s="394"/>
    </row>
    <row r="126" ht="15.75" customHeight="1">
      <c r="A126" s="31"/>
      <c r="B126" s="394"/>
      <c r="C126" s="456"/>
      <c r="E126" s="31"/>
      <c r="F126" s="31"/>
      <c r="L126" s="394"/>
    </row>
    <row r="127" ht="15.75" customHeight="1">
      <c r="A127" s="31"/>
      <c r="B127" s="394"/>
      <c r="C127" s="456"/>
      <c r="E127" s="31"/>
      <c r="F127" s="31"/>
      <c r="L127" s="394"/>
    </row>
    <row r="128" ht="15.75" customHeight="1">
      <c r="A128" s="31"/>
      <c r="B128" s="394"/>
      <c r="C128" s="456"/>
      <c r="E128" s="31"/>
      <c r="F128" s="31"/>
      <c r="L128" s="394"/>
    </row>
    <row r="129" ht="15.75" customHeight="1">
      <c r="A129" s="31"/>
      <c r="B129" s="394"/>
      <c r="C129" s="456"/>
      <c r="E129" s="31"/>
      <c r="F129" s="31"/>
      <c r="L129" s="394"/>
    </row>
    <row r="130" ht="15.75" customHeight="1">
      <c r="A130" s="31"/>
      <c r="B130" s="394"/>
      <c r="C130" s="456"/>
      <c r="E130" s="31"/>
      <c r="F130" s="31"/>
      <c r="L130" s="394"/>
    </row>
    <row r="131" ht="15.75" customHeight="1">
      <c r="A131" s="31"/>
      <c r="B131" s="394"/>
      <c r="C131" s="456"/>
      <c r="E131" s="31"/>
      <c r="F131" s="31"/>
      <c r="L131" s="394"/>
    </row>
    <row r="132" ht="15.75" customHeight="1">
      <c r="A132" s="31"/>
      <c r="B132" s="394"/>
      <c r="C132" s="456"/>
      <c r="E132" s="31"/>
      <c r="F132" s="31"/>
      <c r="L132" s="394"/>
    </row>
    <row r="133" ht="15.75" customHeight="1">
      <c r="A133" s="31"/>
      <c r="B133" s="394"/>
      <c r="C133" s="456"/>
      <c r="E133" s="31"/>
      <c r="F133" s="31"/>
      <c r="L133" s="394"/>
    </row>
    <row r="134" ht="15.75" customHeight="1">
      <c r="A134" s="31"/>
      <c r="B134" s="394"/>
      <c r="C134" s="456"/>
      <c r="E134" s="31"/>
      <c r="F134" s="31"/>
      <c r="L134" s="394"/>
    </row>
    <row r="135" ht="15.75" customHeight="1">
      <c r="A135" s="31"/>
      <c r="B135" s="394"/>
      <c r="C135" s="456"/>
      <c r="E135" s="31"/>
      <c r="F135" s="31"/>
      <c r="L135" s="394"/>
    </row>
    <row r="136" ht="15.75" customHeight="1">
      <c r="A136" s="31"/>
      <c r="B136" s="394"/>
      <c r="C136" s="456"/>
      <c r="E136" s="31"/>
      <c r="F136" s="31"/>
      <c r="L136" s="394"/>
    </row>
    <row r="137" ht="15.75" customHeight="1">
      <c r="A137" s="31"/>
      <c r="B137" s="394"/>
      <c r="C137" s="456"/>
      <c r="E137" s="31"/>
      <c r="F137" s="31"/>
      <c r="L137" s="394"/>
    </row>
    <row r="138" ht="15.75" customHeight="1">
      <c r="A138" s="31"/>
      <c r="B138" s="394"/>
      <c r="C138" s="456"/>
      <c r="E138" s="31"/>
      <c r="F138" s="31"/>
      <c r="L138" s="394"/>
    </row>
    <row r="139" ht="15.75" customHeight="1">
      <c r="A139" s="31"/>
      <c r="B139" s="394"/>
      <c r="C139" s="456"/>
      <c r="E139" s="31"/>
      <c r="F139" s="31"/>
      <c r="L139" s="394"/>
    </row>
    <row r="140" ht="15.75" customHeight="1">
      <c r="A140" s="31"/>
      <c r="B140" s="394"/>
      <c r="C140" s="456"/>
      <c r="E140" s="31"/>
      <c r="F140" s="31"/>
      <c r="L140" s="394"/>
    </row>
    <row r="141" ht="15.75" customHeight="1">
      <c r="A141" s="31"/>
      <c r="B141" s="394"/>
      <c r="C141" s="456"/>
      <c r="E141" s="31"/>
      <c r="F141" s="31"/>
      <c r="L141" s="394"/>
    </row>
    <row r="142" ht="15.75" customHeight="1">
      <c r="A142" s="31"/>
      <c r="B142" s="394"/>
      <c r="C142" s="456"/>
      <c r="E142" s="31"/>
      <c r="F142" s="31"/>
      <c r="L142" s="394"/>
    </row>
    <row r="143" ht="15.75" customHeight="1">
      <c r="A143" s="31"/>
      <c r="B143" s="394"/>
      <c r="C143" s="456"/>
      <c r="E143" s="31"/>
      <c r="F143" s="31"/>
      <c r="L143" s="394"/>
    </row>
    <row r="144" ht="15.75" customHeight="1">
      <c r="A144" s="31"/>
      <c r="B144" s="394"/>
      <c r="C144" s="456"/>
      <c r="E144" s="31"/>
      <c r="F144" s="31"/>
      <c r="L144" s="394"/>
    </row>
    <row r="145" ht="15.75" customHeight="1">
      <c r="A145" s="31"/>
      <c r="B145" s="394"/>
      <c r="C145" s="456"/>
      <c r="E145" s="31"/>
      <c r="F145" s="31"/>
      <c r="L145" s="394"/>
    </row>
    <row r="146" ht="15.75" customHeight="1">
      <c r="A146" s="31"/>
      <c r="B146" s="394"/>
      <c r="C146" s="456"/>
      <c r="E146" s="31"/>
      <c r="F146" s="31"/>
      <c r="L146" s="394"/>
    </row>
    <row r="147" ht="15.75" customHeight="1">
      <c r="A147" s="31"/>
      <c r="B147" s="394"/>
      <c r="C147" s="456"/>
      <c r="E147" s="31"/>
      <c r="F147" s="31"/>
      <c r="L147" s="394"/>
    </row>
    <row r="148" ht="15.75" customHeight="1">
      <c r="A148" s="31"/>
      <c r="B148" s="394"/>
      <c r="C148" s="456"/>
      <c r="E148" s="31"/>
      <c r="F148" s="31"/>
      <c r="L148" s="394"/>
    </row>
    <row r="149" ht="15.75" customHeight="1">
      <c r="A149" s="31"/>
      <c r="B149" s="394"/>
      <c r="C149" s="456"/>
      <c r="E149" s="31"/>
      <c r="F149" s="31"/>
      <c r="L149" s="394"/>
    </row>
    <row r="150" ht="15.75" customHeight="1">
      <c r="A150" s="31"/>
      <c r="B150" s="394"/>
      <c r="C150" s="456"/>
      <c r="E150" s="31"/>
      <c r="F150" s="31"/>
      <c r="L150" s="394"/>
    </row>
    <row r="151" ht="15.75" customHeight="1">
      <c r="A151" s="31"/>
      <c r="B151" s="394"/>
      <c r="C151" s="456"/>
      <c r="E151" s="31"/>
      <c r="F151" s="31"/>
      <c r="L151" s="394"/>
    </row>
    <row r="152" ht="15.75" customHeight="1">
      <c r="A152" s="31"/>
      <c r="B152" s="394"/>
      <c r="C152" s="456"/>
      <c r="E152" s="31"/>
      <c r="F152" s="31"/>
      <c r="L152" s="394"/>
    </row>
    <row r="153" ht="15.75" customHeight="1">
      <c r="A153" s="31"/>
      <c r="B153" s="394"/>
      <c r="C153" s="456"/>
      <c r="E153" s="31"/>
      <c r="F153" s="31"/>
      <c r="L153" s="394"/>
    </row>
    <row r="154" ht="15.75" customHeight="1">
      <c r="A154" s="31"/>
      <c r="B154" s="394"/>
      <c r="C154" s="456"/>
      <c r="E154" s="31"/>
      <c r="F154" s="31"/>
      <c r="L154" s="394"/>
    </row>
    <row r="155" ht="15.75" customHeight="1">
      <c r="A155" s="31"/>
      <c r="B155" s="394"/>
      <c r="C155" s="456"/>
      <c r="E155" s="31"/>
      <c r="F155" s="31"/>
      <c r="L155" s="394"/>
    </row>
    <row r="156" ht="15.75" customHeight="1">
      <c r="A156" s="31"/>
      <c r="B156" s="394"/>
      <c r="C156" s="456"/>
      <c r="E156" s="31"/>
      <c r="F156" s="31"/>
      <c r="L156" s="394"/>
    </row>
    <row r="157" ht="15.75" customHeight="1">
      <c r="A157" s="31"/>
      <c r="B157" s="394"/>
      <c r="C157" s="456"/>
      <c r="E157" s="31"/>
      <c r="F157" s="31"/>
      <c r="L157" s="394"/>
    </row>
    <row r="158" ht="15.75" customHeight="1">
      <c r="A158" s="31"/>
      <c r="B158" s="394"/>
      <c r="C158" s="456"/>
      <c r="E158" s="31"/>
      <c r="F158" s="31"/>
      <c r="L158" s="394"/>
    </row>
    <row r="159" ht="15.75" customHeight="1">
      <c r="A159" s="31"/>
      <c r="B159" s="394"/>
      <c r="C159" s="456"/>
      <c r="E159" s="31"/>
      <c r="F159" s="31"/>
      <c r="L159" s="394"/>
    </row>
    <row r="160" ht="15.75" customHeight="1">
      <c r="A160" s="31"/>
      <c r="B160" s="394"/>
      <c r="C160" s="456"/>
      <c r="E160" s="31"/>
      <c r="F160" s="31"/>
      <c r="L160" s="394"/>
    </row>
    <row r="161" ht="15.75" customHeight="1">
      <c r="A161" s="31"/>
      <c r="B161" s="394"/>
      <c r="C161" s="456"/>
      <c r="E161" s="31"/>
      <c r="F161" s="31"/>
      <c r="L161" s="394"/>
    </row>
    <row r="162" ht="15.75" customHeight="1">
      <c r="A162" s="31"/>
      <c r="B162" s="394"/>
      <c r="C162" s="456"/>
      <c r="E162" s="31"/>
      <c r="F162" s="31"/>
      <c r="L162" s="394"/>
    </row>
    <row r="163" ht="15.75" customHeight="1">
      <c r="A163" s="31"/>
      <c r="B163" s="394"/>
      <c r="C163" s="456"/>
      <c r="E163" s="31"/>
      <c r="F163" s="31"/>
      <c r="L163" s="394"/>
    </row>
    <row r="164" ht="15.75" customHeight="1">
      <c r="A164" s="31"/>
      <c r="B164" s="394"/>
      <c r="C164" s="456"/>
      <c r="E164" s="31"/>
      <c r="F164" s="31"/>
      <c r="L164" s="394"/>
    </row>
    <row r="165" ht="15.75" customHeight="1">
      <c r="A165" s="31"/>
      <c r="B165" s="394"/>
      <c r="C165" s="456"/>
      <c r="E165" s="31"/>
      <c r="F165" s="31"/>
      <c r="L165" s="394"/>
    </row>
    <row r="166" ht="15.75" customHeight="1">
      <c r="A166" s="31"/>
      <c r="B166" s="394"/>
      <c r="C166" s="456"/>
      <c r="E166" s="31"/>
      <c r="F166" s="31"/>
      <c r="L166" s="394"/>
    </row>
    <row r="167" ht="15.75" customHeight="1">
      <c r="A167" s="31"/>
      <c r="B167" s="394"/>
      <c r="C167" s="456"/>
      <c r="E167" s="31"/>
      <c r="F167" s="31"/>
      <c r="L167" s="394"/>
    </row>
    <row r="168" ht="15.75" customHeight="1">
      <c r="A168" s="31"/>
      <c r="B168" s="394"/>
      <c r="C168" s="456"/>
      <c r="E168" s="31"/>
      <c r="F168" s="31"/>
      <c r="L168" s="394"/>
    </row>
    <row r="169" ht="15.75" customHeight="1">
      <c r="A169" s="31"/>
      <c r="B169" s="394"/>
      <c r="C169" s="456"/>
      <c r="E169" s="31"/>
      <c r="F169" s="31"/>
      <c r="L169" s="394"/>
    </row>
    <row r="170" ht="15.75" customHeight="1">
      <c r="A170" s="31"/>
      <c r="B170" s="394"/>
      <c r="C170" s="456"/>
      <c r="E170" s="31"/>
      <c r="F170" s="31"/>
      <c r="L170" s="394"/>
    </row>
    <row r="171" ht="15.75" customHeight="1">
      <c r="A171" s="31"/>
      <c r="B171" s="394"/>
      <c r="C171" s="456"/>
      <c r="E171" s="31"/>
      <c r="F171" s="31"/>
      <c r="L171" s="394"/>
    </row>
    <row r="172" ht="15.75" customHeight="1">
      <c r="A172" s="31"/>
      <c r="B172" s="394"/>
      <c r="C172" s="456"/>
      <c r="E172" s="31"/>
      <c r="F172" s="31"/>
      <c r="L172" s="394"/>
    </row>
    <row r="173" ht="15.75" customHeight="1">
      <c r="A173" s="31"/>
      <c r="B173" s="394"/>
      <c r="C173" s="456"/>
      <c r="E173" s="31"/>
      <c r="F173" s="31"/>
      <c r="L173" s="394"/>
    </row>
    <row r="174" ht="15.75" customHeight="1">
      <c r="A174" s="31"/>
      <c r="B174" s="394"/>
      <c r="C174" s="456"/>
      <c r="E174" s="31"/>
      <c r="F174" s="31"/>
      <c r="L174" s="394"/>
    </row>
    <row r="175" ht="15.75" customHeight="1">
      <c r="A175" s="31"/>
      <c r="B175" s="394"/>
      <c r="C175" s="456"/>
      <c r="E175" s="31"/>
      <c r="F175" s="31"/>
      <c r="L175" s="394"/>
    </row>
    <row r="176" ht="15.75" customHeight="1">
      <c r="A176" s="31"/>
      <c r="B176" s="394"/>
      <c r="C176" s="456"/>
      <c r="E176" s="31"/>
      <c r="F176" s="31"/>
      <c r="L176" s="394"/>
    </row>
    <row r="177" ht="15.75" customHeight="1">
      <c r="A177" s="31"/>
      <c r="B177" s="394"/>
      <c r="C177" s="456"/>
      <c r="E177" s="31"/>
      <c r="F177" s="31"/>
      <c r="L177" s="394"/>
    </row>
    <row r="178" ht="15.75" customHeight="1">
      <c r="A178" s="31"/>
      <c r="B178" s="394"/>
      <c r="C178" s="456"/>
      <c r="E178" s="31"/>
      <c r="F178" s="31"/>
      <c r="L178" s="394"/>
    </row>
    <row r="179" ht="15.75" customHeight="1">
      <c r="A179" s="31"/>
      <c r="B179" s="394"/>
      <c r="C179" s="456"/>
      <c r="E179" s="31"/>
      <c r="F179" s="31"/>
      <c r="L179" s="394"/>
    </row>
    <row r="180" ht="15.75" customHeight="1">
      <c r="A180" s="31"/>
      <c r="B180" s="394"/>
      <c r="C180" s="456"/>
      <c r="E180" s="31"/>
      <c r="F180" s="31"/>
      <c r="L180" s="394"/>
    </row>
    <row r="181" ht="15.75" customHeight="1">
      <c r="A181" s="31"/>
      <c r="B181" s="394"/>
      <c r="C181" s="456"/>
      <c r="E181" s="31"/>
      <c r="F181" s="31"/>
      <c r="L181" s="394"/>
    </row>
    <row r="182" ht="15.75" customHeight="1">
      <c r="A182" s="31"/>
      <c r="B182" s="394"/>
      <c r="C182" s="456"/>
      <c r="E182" s="31"/>
      <c r="F182" s="31"/>
      <c r="L182" s="394"/>
    </row>
    <row r="183" ht="15.75" customHeight="1">
      <c r="A183" s="31"/>
      <c r="B183" s="394"/>
      <c r="C183" s="456"/>
      <c r="E183" s="31"/>
      <c r="F183" s="31"/>
      <c r="L183" s="394"/>
    </row>
    <row r="184" ht="15.75" customHeight="1">
      <c r="A184" s="31"/>
      <c r="B184" s="394"/>
      <c r="C184" s="456"/>
      <c r="E184" s="31"/>
      <c r="F184" s="31"/>
      <c r="L184" s="394"/>
    </row>
    <row r="185" ht="15.75" customHeight="1">
      <c r="A185" s="31"/>
      <c r="B185" s="394"/>
      <c r="C185" s="456"/>
      <c r="E185" s="31"/>
      <c r="F185" s="31"/>
      <c r="L185" s="394"/>
    </row>
    <row r="186" ht="15.75" customHeight="1">
      <c r="A186" s="31"/>
      <c r="B186" s="394"/>
      <c r="C186" s="456"/>
      <c r="E186" s="31"/>
      <c r="F186" s="31"/>
      <c r="L186" s="394"/>
    </row>
    <row r="187" ht="15.75" customHeight="1">
      <c r="A187" s="31"/>
      <c r="B187" s="394"/>
      <c r="C187" s="456"/>
      <c r="E187" s="31"/>
      <c r="F187" s="31"/>
      <c r="L187" s="394"/>
    </row>
    <row r="188" ht="15.75" customHeight="1">
      <c r="A188" s="31"/>
      <c r="B188" s="394"/>
      <c r="C188" s="456"/>
      <c r="E188" s="31"/>
      <c r="F188" s="31"/>
      <c r="L188" s="394"/>
    </row>
    <row r="189" ht="15.75" customHeight="1">
      <c r="A189" s="31"/>
      <c r="B189" s="394"/>
      <c r="C189" s="456"/>
      <c r="E189" s="31"/>
      <c r="F189" s="31"/>
      <c r="L189" s="394"/>
    </row>
    <row r="190" ht="15.75" customHeight="1">
      <c r="A190" s="31"/>
      <c r="B190" s="394"/>
      <c r="C190" s="456"/>
      <c r="E190" s="31"/>
      <c r="F190" s="31"/>
      <c r="L190" s="394"/>
    </row>
    <row r="191" ht="15.75" customHeight="1">
      <c r="A191" s="31"/>
      <c r="B191" s="394"/>
      <c r="C191" s="456"/>
      <c r="E191" s="31"/>
      <c r="F191" s="31"/>
      <c r="L191" s="394"/>
    </row>
    <row r="192" ht="15.75" customHeight="1">
      <c r="A192" s="31"/>
      <c r="B192" s="394"/>
      <c r="C192" s="456"/>
      <c r="E192" s="31"/>
      <c r="F192" s="31"/>
      <c r="L192" s="394"/>
    </row>
    <row r="193" ht="15.75" customHeight="1">
      <c r="A193" s="31"/>
      <c r="B193" s="394"/>
      <c r="C193" s="456"/>
      <c r="E193" s="31"/>
      <c r="F193" s="31"/>
      <c r="L193" s="394"/>
    </row>
    <row r="194" ht="15.75" customHeight="1">
      <c r="A194" s="31"/>
      <c r="B194" s="394"/>
      <c r="C194" s="456"/>
      <c r="E194" s="31"/>
      <c r="F194" s="31"/>
      <c r="L194" s="394"/>
    </row>
    <row r="195" ht="15.75" customHeight="1">
      <c r="A195" s="31"/>
      <c r="B195" s="394"/>
      <c r="C195" s="456"/>
      <c r="E195" s="31"/>
      <c r="F195" s="31"/>
      <c r="L195" s="394"/>
    </row>
    <row r="196" ht="15.75" customHeight="1">
      <c r="A196" s="31"/>
      <c r="B196" s="394"/>
      <c r="C196" s="456"/>
      <c r="E196" s="31"/>
      <c r="F196" s="31"/>
      <c r="L196" s="394"/>
    </row>
    <row r="197" ht="15.75" customHeight="1">
      <c r="A197" s="31"/>
      <c r="B197" s="394"/>
      <c r="C197" s="456"/>
      <c r="E197" s="31"/>
      <c r="F197" s="31"/>
      <c r="L197" s="394"/>
    </row>
    <row r="198" ht="15.75" customHeight="1">
      <c r="A198" s="31"/>
      <c r="B198" s="394"/>
      <c r="C198" s="456"/>
      <c r="E198" s="31"/>
      <c r="F198" s="31"/>
      <c r="L198" s="394"/>
    </row>
    <row r="199" ht="15.75" customHeight="1">
      <c r="A199" s="31"/>
      <c r="B199" s="394"/>
      <c r="C199" s="456"/>
      <c r="E199" s="31"/>
      <c r="F199" s="31"/>
      <c r="L199" s="394"/>
    </row>
    <row r="200" ht="15.75" customHeight="1">
      <c r="A200" s="31"/>
      <c r="B200" s="394"/>
      <c r="C200" s="456"/>
      <c r="E200" s="31"/>
      <c r="F200" s="31"/>
      <c r="L200" s="394"/>
    </row>
    <row r="201" ht="15.75" customHeight="1">
      <c r="A201" s="31"/>
      <c r="B201" s="394"/>
      <c r="C201" s="456"/>
      <c r="E201" s="31"/>
      <c r="F201" s="31"/>
      <c r="L201" s="394"/>
    </row>
    <row r="202" ht="15.75" customHeight="1">
      <c r="A202" s="31"/>
      <c r="B202" s="394"/>
      <c r="C202" s="456"/>
      <c r="E202" s="31"/>
      <c r="F202" s="31"/>
      <c r="L202" s="394"/>
    </row>
    <row r="203" ht="15.75" customHeight="1">
      <c r="A203" s="31"/>
      <c r="B203" s="394"/>
      <c r="C203" s="456"/>
      <c r="E203" s="31"/>
      <c r="F203" s="31"/>
      <c r="L203" s="394"/>
    </row>
    <row r="204" ht="15.75" customHeight="1">
      <c r="A204" s="31"/>
      <c r="B204" s="394"/>
      <c r="C204" s="456"/>
      <c r="E204" s="31"/>
      <c r="F204" s="31"/>
      <c r="L204" s="394"/>
    </row>
    <row r="205" ht="15.75" customHeight="1">
      <c r="A205" s="31"/>
      <c r="B205" s="394"/>
      <c r="C205" s="456"/>
      <c r="E205" s="31"/>
      <c r="F205" s="31"/>
      <c r="L205" s="394"/>
    </row>
    <row r="206" ht="15.75" customHeight="1">
      <c r="A206" s="31"/>
      <c r="B206" s="394"/>
      <c r="C206" s="456"/>
      <c r="E206" s="31"/>
      <c r="F206" s="31"/>
      <c r="L206" s="394"/>
    </row>
    <row r="207" ht="15.75" customHeight="1">
      <c r="A207" s="31"/>
      <c r="B207" s="394"/>
      <c r="C207" s="456"/>
      <c r="E207" s="31"/>
      <c r="F207" s="31"/>
      <c r="L207" s="394"/>
    </row>
    <row r="208" ht="15.75" customHeight="1">
      <c r="A208" s="31"/>
      <c r="B208" s="394"/>
      <c r="C208" s="456"/>
      <c r="E208" s="31"/>
      <c r="F208" s="31"/>
      <c r="L208" s="394"/>
    </row>
    <row r="209" ht="15.75" customHeight="1">
      <c r="A209" s="31"/>
      <c r="B209" s="394"/>
      <c r="C209" s="456"/>
      <c r="E209" s="31"/>
      <c r="F209" s="31"/>
      <c r="L209" s="394"/>
    </row>
    <row r="210" ht="15.75" customHeight="1">
      <c r="A210" s="31"/>
      <c r="B210" s="394"/>
      <c r="C210" s="456"/>
      <c r="E210" s="31"/>
      <c r="F210" s="31"/>
      <c r="L210" s="394"/>
    </row>
    <row r="211" ht="15.75" customHeight="1">
      <c r="A211" s="31"/>
      <c r="B211" s="394"/>
      <c r="C211" s="456"/>
      <c r="E211" s="31"/>
      <c r="F211" s="31"/>
      <c r="L211" s="394"/>
    </row>
    <row r="212" ht="15.75" customHeight="1">
      <c r="A212" s="31"/>
      <c r="B212" s="394"/>
      <c r="C212" s="456"/>
      <c r="E212" s="31"/>
      <c r="F212" s="31"/>
      <c r="L212" s="394"/>
    </row>
    <row r="213" ht="15.75" customHeight="1">
      <c r="A213" s="31"/>
      <c r="B213" s="394"/>
      <c r="C213" s="456"/>
      <c r="E213" s="31"/>
      <c r="F213" s="31"/>
      <c r="L213" s="394"/>
    </row>
    <row r="214" ht="15.75" customHeight="1">
      <c r="A214" s="31"/>
      <c r="B214" s="394"/>
      <c r="C214" s="456"/>
      <c r="E214" s="31"/>
      <c r="F214" s="31"/>
      <c r="L214" s="394"/>
    </row>
    <row r="215" ht="15.75" customHeight="1">
      <c r="A215" s="31"/>
      <c r="B215" s="394"/>
      <c r="C215" s="456"/>
      <c r="E215" s="31"/>
      <c r="F215" s="31"/>
      <c r="L215" s="394"/>
    </row>
    <row r="216" ht="15.75" customHeight="1">
      <c r="A216" s="31"/>
      <c r="B216" s="394"/>
      <c r="C216" s="456"/>
      <c r="E216" s="31"/>
      <c r="F216" s="31"/>
      <c r="L216" s="394"/>
    </row>
    <row r="217" ht="15.75" customHeight="1">
      <c r="A217" s="31"/>
      <c r="B217" s="394"/>
      <c r="C217" s="456"/>
      <c r="E217" s="31"/>
      <c r="F217" s="31"/>
      <c r="L217" s="394"/>
    </row>
    <row r="218" ht="15.75" customHeight="1">
      <c r="A218" s="31"/>
      <c r="B218" s="394"/>
      <c r="C218" s="456"/>
      <c r="E218" s="31"/>
      <c r="F218" s="31"/>
      <c r="L218" s="394"/>
    </row>
    <row r="219" ht="15.75" customHeight="1">
      <c r="A219" s="31"/>
      <c r="B219" s="394"/>
      <c r="C219" s="456"/>
      <c r="E219" s="31"/>
      <c r="F219" s="31"/>
      <c r="L219" s="394"/>
    </row>
    <row r="220" ht="15.75" customHeight="1">
      <c r="A220" s="31"/>
      <c r="B220" s="394"/>
      <c r="C220" s="456"/>
      <c r="E220" s="31"/>
      <c r="F220" s="31"/>
      <c r="L220" s="394"/>
    </row>
    <row r="221" ht="15.75" customHeight="1">
      <c r="A221" s="31"/>
      <c r="B221" s="394"/>
      <c r="C221" s="456"/>
      <c r="E221" s="31"/>
      <c r="F221" s="31"/>
      <c r="L221" s="394"/>
    </row>
    <row r="222" ht="15.75" customHeight="1">
      <c r="A222" s="31"/>
      <c r="B222" s="394"/>
      <c r="C222" s="456"/>
      <c r="E222" s="31"/>
      <c r="F222" s="31"/>
      <c r="L222" s="394"/>
    </row>
    <row r="223" ht="15.75" customHeight="1">
      <c r="A223" s="31"/>
      <c r="B223" s="394"/>
      <c r="C223" s="456"/>
      <c r="E223" s="31"/>
      <c r="F223" s="31"/>
      <c r="L223" s="394"/>
    </row>
    <row r="224" ht="15.75" customHeight="1">
      <c r="A224" s="31"/>
      <c r="B224" s="394"/>
      <c r="C224" s="456"/>
      <c r="E224" s="31"/>
      <c r="F224" s="31"/>
      <c r="L224" s="394"/>
    </row>
    <row r="225" ht="15.75" customHeight="1">
      <c r="A225" s="31"/>
      <c r="B225" s="394"/>
      <c r="C225" s="456"/>
      <c r="E225" s="31"/>
      <c r="F225" s="31"/>
      <c r="L225" s="394"/>
    </row>
    <row r="226" ht="15.75" customHeight="1">
      <c r="A226" s="31"/>
      <c r="B226" s="394"/>
      <c r="C226" s="456"/>
      <c r="E226" s="31"/>
      <c r="F226" s="31"/>
      <c r="L226" s="394"/>
    </row>
    <row r="227" ht="15.75" customHeight="1">
      <c r="A227" s="31"/>
      <c r="B227" s="394"/>
      <c r="C227" s="456"/>
      <c r="E227" s="31"/>
      <c r="F227" s="31"/>
      <c r="L227" s="394"/>
    </row>
    <row r="228" ht="15.75" customHeight="1">
      <c r="A228" s="31"/>
      <c r="B228" s="394"/>
      <c r="C228" s="456"/>
      <c r="E228" s="31"/>
      <c r="F228" s="31"/>
      <c r="L228" s="394"/>
    </row>
    <row r="229" ht="15.75" customHeight="1">
      <c r="A229" s="31"/>
      <c r="B229" s="394"/>
      <c r="C229" s="456"/>
      <c r="E229" s="31"/>
      <c r="F229" s="31"/>
      <c r="L229" s="394"/>
    </row>
    <row r="230" ht="15.75" customHeight="1">
      <c r="A230" s="31"/>
      <c r="B230" s="394"/>
      <c r="C230" s="456"/>
      <c r="E230" s="31"/>
      <c r="F230" s="31"/>
      <c r="L230" s="394"/>
    </row>
    <row r="231" ht="15.75" customHeight="1">
      <c r="A231" s="31"/>
      <c r="B231" s="394"/>
      <c r="C231" s="456"/>
      <c r="E231" s="31"/>
      <c r="F231" s="31"/>
      <c r="L231" s="394"/>
    </row>
    <row r="232" ht="15.75" customHeight="1">
      <c r="A232" s="31"/>
      <c r="B232" s="394"/>
      <c r="C232" s="456"/>
      <c r="E232" s="31"/>
      <c r="F232" s="31"/>
      <c r="L232" s="394"/>
    </row>
    <row r="233" ht="15.75" customHeight="1">
      <c r="A233" s="31"/>
      <c r="B233" s="394"/>
      <c r="C233" s="456"/>
      <c r="E233" s="31"/>
      <c r="F233" s="31"/>
      <c r="L233" s="394"/>
    </row>
    <row r="234" ht="15.75" customHeight="1">
      <c r="A234" s="31"/>
      <c r="B234" s="394"/>
      <c r="C234" s="456"/>
      <c r="E234" s="31"/>
      <c r="F234" s="31"/>
      <c r="L234" s="394"/>
    </row>
    <row r="235" ht="15.75" customHeight="1">
      <c r="A235" s="31"/>
      <c r="B235" s="394"/>
      <c r="C235" s="456"/>
      <c r="E235" s="31"/>
      <c r="F235" s="31"/>
      <c r="L235" s="394"/>
    </row>
    <row r="236" ht="15.75" customHeight="1">
      <c r="A236" s="31"/>
      <c r="B236" s="394"/>
      <c r="C236" s="456"/>
      <c r="E236" s="31"/>
      <c r="F236" s="31"/>
      <c r="L236" s="394"/>
    </row>
    <row r="237" ht="15.75" customHeight="1">
      <c r="A237" s="31"/>
      <c r="B237" s="394"/>
      <c r="C237" s="456"/>
      <c r="E237" s="31"/>
      <c r="F237" s="31"/>
      <c r="L237" s="394"/>
    </row>
    <row r="238" ht="15.75" customHeight="1">
      <c r="A238" s="31"/>
      <c r="B238" s="394"/>
      <c r="C238" s="456"/>
      <c r="E238" s="31"/>
      <c r="F238" s="31"/>
      <c r="L238" s="394"/>
    </row>
    <row r="239" ht="15.75" customHeight="1">
      <c r="A239" s="31"/>
      <c r="B239" s="394"/>
      <c r="C239" s="456"/>
      <c r="E239" s="31"/>
      <c r="F239" s="31"/>
      <c r="L239" s="394"/>
    </row>
    <row r="240" ht="15.75" customHeight="1">
      <c r="A240" s="31"/>
      <c r="B240" s="394"/>
      <c r="C240" s="456"/>
      <c r="E240" s="31"/>
      <c r="F240" s="31"/>
      <c r="L240" s="394"/>
    </row>
    <row r="241" ht="15.75" customHeight="1">
      <c r="A241" s="31"/>
      <c r="B241" s="394"/>
      <c r="C241" s="456"/>
      <c r="E241" s="31"/>
      <c r="F241" s="31"/>
      <c r="L241" s="394"/>
    </row>
    <row r="242" ht="15.75" customHeight="1">
      <c r="A242" s="31"/>
      <c r="B242" s="394"/>
      <c r="C242" s="456"/>
      <c r="E242" s="31"/>
      <c r="F242" s="31"/>
      <c r="L242" s="394"/>
    </row>
    <row r="243" ht="15.75" customHeight="1">
      <c r="A243" s="31"/>
      <c r="B243" s="394"/>
      <c r="C243" s="456"/>
      <c r="E243" s="31"/>
      <c r="F243" s="31"/>
      <c r="L243" s="394"/>
    </row>
    <row r="244" ht="15.75" customHeight="1">
      <c r="A244" s="31"/>
      <c r="B244" s="394"/>
      <c r="C244" s="456"/>
      <c r="E244" s="31"/>
      <c r="F244" s="31"/>
      <c r="L244" s="394"/>
    </row>
    <row r="245" ht="15.75" customHeight="1">
      <c r="A245" s="31"/>
      <c r="B245" s="394"/>
      <c r="C245" s="456"/>
      <c r="E245" s="31"/>
      <c r="F245" s="31"/>
      <c r="L245" s="394"/>
    </row>
    <row r="246" ht="15.75" customHeight="1">
      <c r="A246" s="31"/>
      <c r="B246" s="394"/>
      <c r="C246" s="456"/>
      <c r="E246" s="31"/>
      <c r="F246" s="31"/>
      <c r="L246" s="394"/>
    </row>
    <row r="247" ht="15.75" customHeight="1">
      <c r="A247" s="31"/>
      <c r="B247" s="394"/>
      <c r="C247" s="456"/>
      <c r="E247" s="31"/>
      <c r="F247" s="31"/>
      <c r="L247" s="394"/>
    </row>
    <row r="248" ht="15.75" customHeight="1">
      <c r="A248" s="31"/>
      <c r="B248" s="394"/>
      <c r="C248" s="456"/>
      <c r="E248" s="31"/>
      <c r="F248" s="31"/>
      <c r="L248" s="394"/>
    </row>
    <row r="249" ht="15.75" customHeight="1">
      <c r="A249" s="31"/>
      <c r="B249" s="394"/>
      <c r="C249" s="456"/>
      <c r="E249" s="31"/>
      <c r="F249" s="31"/>
      <c r="L249" s="394"/>
    </row>
    <row r="250" ht="15.75" customHeight="1">
      <c r="A250" s="31"/>
      <c r="B250" s="394"/>
      <c r="C250" s="456"/>
      <c r="E250" s="31"/>
      <c r="F250" s="31"/>
      <c r="L250" s="394"/>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G10:G11"/>
    <mergeCell ref="H10:H11"/>
    <mergeCell ref="I10:I11"/>
    <mergeCell ref="J10:J11"/>
    <mergeCell ref="K10:K11"/>
    <mergeCell ref="L10:L11"/>
    <mergeCell ref="D4:G4"/>
    <mergeCell ref="A10:A11"/>
    <mergeCell ref="B10:B11"/>
    <mergeCell ref="C10:C11"/>
    <mergeCell ref="D10:D11"/>
    <mergeCell ref="E10:E11"/>
    <mergeCell ref="F10:F11"/>
    <mergeCell ref="D45:F45"/>
    <mergeCell ref="A47:B47"/>
    <mergeCell ref="D35:G35"/>
    <mergeCell ref="D36:G36"/>
    <mergeCell ref="D37:G37"/>
    <mergeCell ref="A40:D40"/>
    <mergeCell ref="D41:F41"/>
    <mergeCell ref="D42:F42"/>
    <mergeCell ref="D43:F43"/>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0.38"/>
    <col customWidth="1" min="2" max="5" width="12.63"/>
    <col customWidth="1" min="6" max="6" width="4.13"/>
    <col customWidth="1" min="7" max="9" width="3.63"/>
    <col customWidth="1" min="10" max="10" width="4.5"/>
    <col customWidth="1" min="11" max="13" width="3.63"/>
    <col customWidth="1" min="14" max="14" width="18.0"/>
  </cols>
  <sheetData>
    <row r="1" ht="15.75" customHeight="1">
      <c r="A1" s="478" t="s">
        <v>570</v>
      </c>
      <c r="B1" s="479" t="s">
        <v>571</v>
      </c>
      <c r="C1" s="479" t="s">
        <v>572</v>
      </c>
      <c r="D1" s="480" t="s">
        <v>573</v>
      </c>
      <c r="E1" s="479" t="s">
        <v>272</v>
      </c>
      <c r="F1" s="481">
        <v>45253.0</v>
      </c>
      <c r="G1" s="20"/>
      <c r="H1" s="20"/>
      <c r="I1" s="21"/>
      <c r="J1" s="481">
        <v>45283.0</v>
      </c>
      <c r="K1" s="20"/>
      <c r="L1" s="20"/>
      <c r="M1" s="21"/>
      <c r="N1" s="479" t="s">
        <v>34</v>
      </c>
      <c r="O1" s="480" t="s">
        <v>574</v>
      </c>
      <c r="P1" s="480" t="s">
        <v>575</v>
      </c>
      <c r="Q1" s="118"/>
      <c r="R1" s="118"/>
      <c r="S1" s="118"/>
      <c r="T1" s="118"/>
      <c r="U1" s="118"/>
      <c r="V1" s="118"/>
    </row>
    <row r="2" ht="15.75" customHeight="1">
      <c r="A2" s="360"/>
      <c r="B2" s="467"/>
      <c r="C2" s="467"/>
      <c r="D2" s="467"/>
      <c r="E2" s="467"/>
      <c r="F2" s="482" t="s">
        <v>576</v>
      </c>
      <c r="G2" s="482" t="s">
        <v>577</v>
      </c>
      <c r="H2" s="482" t="s">
        <v>578</v>
      </c>
      <c r="I2" s="482" t="s">
        <v>579</v>
      </c>
      <c r="J2" s="482" t="s">
        <v>576</v>
      </c>
      <c r="K2" s="482" t="s">
        <v>577</v>
      </c>
      <c r="L2" s="482" t="s">
        <v>578</v>
      </c>
      <c r="M2" s="482" t="s">
        <v>579</v>
      </c>
      <c r="N2" s="467"/>
      <c r="O2" s="467"/>
      <c r="P2" s="467"/>
      <c r="Q2" s="118"/>
      <c r="R2" s="118"/>
      <c r="S2" s="118"/>
      <c r="T2" s="118"/>
      <c r="U2" s="118"/>
      <c r="V2" s="118"/>
    </row>
    <row r="3" ht="15.75" customHeight="1">
      <c r="A3" s="483" t="s">
        <v>580</v>
      </c>
      <c r="B3" s="399"/>
      <c r="C3" s="466"/>
      <c r="D3" s="466"/>
      <c r="E3" s="466"/>
      <c r="F3" s="466"/>
      <c r="G3" s="466"/>
      <c r="H3" s="466"/>
      <c r="I3" s="466"/>
      <c r="J3" s="466"/>
      <c r="K3" s="466"/>
      <c r="L3" s="466"/>
      <c r="M3" s="466"/>
      <c r="N3" s="467"/>
      <c r="O3" s="484"/>
      <c r="P3" s="484"/>
      <c r="Q3" s="118"/>
      <c r="R3" s="118"/>
      <c r="S3" s="118"/>
      <c r="T3" s="118"/>
      <c r="U3" s="118"/>
      <c r="V3" s="118"/>
    </row>
    <row r="4" ht="15.75" customHeight="1">
      <c r="A4" s="485" t="s">
        <v>581</v>
      </c>
      <c r="B4" s="486" t="s">
        <v>582</v>
      </c>
      <c r="C4" s="486" t="s">
        <v>583</v>
      </c>
      <c r="D4" s="327">
        <v>0.0</v>
      </c>
      <c r="E4" s="315" t="s">
        <v>584</v>
      </c>
      <c r="F4" s="315"/>
      <c r="G4" s="315"/>
      <c r="H4" s="315"/>
      <c r="I4" s="315"/>
      <c r="J4" s="315"/>
      <c r="K4" s="315"/>
      <c r="L4" s="315"/>
      <c r="M4" s="315"/>
      <c r="N4" s="487" t="s">
        <v>585</v>
      </c>
      <c r="O4" s="488"/>
      <c r="P4" s="489" t="s">
        <v>586</v>
      </c>
      <c r="Q4" s="118"/>
      <c r="R4" s="118"/>
      <c r="S4" s="118"/>
      <c r="T4" s="118"/>
      <c r="U4" s="118"/>
      <c r="V4" s="118"/>
    </row>
    <row r="5" ht="15.75" customHeight="1">
      <c r="A5" s="485" t="s">
        <v>587</v>
      </c>
      <c r="B5" s="490"/>
      <c r="C5" s="490"/>
      <c r="D5" s="327">
        <v>0.0</v>
      </c>
      <c r="E5" s="315" t="s">
        <v>300</v>
      </c>
      <c r="F5" s="315"/>
      <c r="G5" s="315"/>
      <c r="H5" s="315"/>
      <c r="I5" s="315"/>
      <c r="J5" s="315"/>
      <c r="K5" s="315"/>
      <c r="L5" s="315"/>
      <c r="M5" s="315"/>
      <c r="N5" s="490"/>
      <c r="O5" s="490"/>
      <c r="P5" s="490"/>
      <c r="Q5" s="118"/>
      <c r="R5" s="118"/>
      <c r="S5" s="118"/>
      <c r="T5" s="118"/>
      <c r="U5" s="118"/>
      <c r="V5" s="118"/>
    </row>
    <row r="6" ht="15.75" customHeight="1">
      <c r="A6" s="485" t="s">
        <v>588</v>
      </c>
      <c r="B6" s="467"/>
      <c r="C6" s="467"/>
      <c r="D6" s="327">
        <v>1.0</v>
      </c>
      <c r="E6" s="315" t="s">
        <v>589</v>
      </c>
      <c r="F6" s="315"/>
      <c r="G6" s="315"/>
      <c r="H6" s="491"/>
      <c r="I6" s="491"/>
      <c r="J6" s="315"/>
      <c r="K6" s="315"/>
      <c r="L6" s="315"/>
      <c r="M6" s="315"/>
      <c r="N6" s="467"/>
      <c r="O6" s="467"/>
      <c r="P6" s="467"/>
      <c r="Q6" s="118"/>
      <c r="R6" s="118"/>
      <c r="S6" s="118"/>
      <c r="T6" s="118"/>
      <c r="U6" s="118"/>
      <c r="V6" s="118"/>
    </row>
    <row r="7" ht="15.75" customHeight="1">
      <c r="A7" s="483" t="s">
        <v>590</v>
      </c>
      <c r="B7" s="399"/>
      <c r="C7" s="466"/>
      <c r="D7" s="466"/>
      <c r="E7" s="466"/>
      <c r="F7" s="466"/>
      <c r="G7" s="466"/>
      <c r="H7" s="466"/>
      <c r="I7" s="466"/>
      <c r="J7" s="466"/>
      <c r="K7" s="466"/>
      <c r="L7" s="466"/>
      <c r="M7" s="466"/>
      <c r="N7" s="467"/>
      <c r="O7" s="484"/>
      <c r="P7" s="484"/>
      <c r="Q7" s="118"/>
      <c r="R7" s="118"/>
      <c r="S7" s="118"/>
      <c r="T7" s="118"/>
      <c r="U7" s="118"/>
      <c r="V7" s="118"/>
    </row>
    <row r="8" ht="15.75" customHeight="1">
      <c r="A8" s="485" t="s">
        <v>581</v>
      </c>
      <c r="B8" s="486" t="s">
        <v>591</v>
      </c>
      <c r="C8" s="487" t="s">
        <v>592</v>
      </c>
      <c r="D8" s="327">
        <v>0.0</v>
      </c>
      <c r="E8" s="315" t="s">
        <v>584</v>
      </c>
      <c r="F8" s="315"/>
      <c r="G8" s="315"/>
      <c r="H8" s="315"/>
      <c r="I8" s="315"/>
      <c r="J8" s="315"/>
      <c r="K8" s="315"/>
      <c r="L8" s="315"/>
      <c r="M8" s="315"/>
      <c r="N8" s="487" t="s">
        <v>593</v>
      </c>
      <c r="O8" s="488"/>
      <c r="P8" s="488"/>
      <c r="Q8" s="118"/>
      <c r="R8" s="118"/>
      <c r="S8" s="118"/>
      <c r="T8" s="118"/>
      <c r="U8" s="118"/>
      <c r="V8" s="118"/>
    </row>
    <row r="9" ht="15.75" customHeight="1">
      <c r="A9" s="485" t="s">
        <v>587</v>
      </c>
      <c r="B9" s="490"/>
      <c r="C9" s="490"/>
      <c r="D9" s="327">
        <v>0.0</v>
      </c>
      <c r="E9" s="315" t="s">
        <v>300</v>
      </c>
      <c r="F9" s="315"/>
      <c r="G9" s="315"/>
      <c r="H9" s="315"/>
      <c r="I9" s="315"/>
      <c r="J9" s="315"/>
      <c r="K9" s="315"/>
      <c r="L9" s="315"/>
      <c r="M9" s="315"/>
      <c r="N9" s="490"/>
      <c r="O9" s="490"/>
      <c r="P9" s="490"/>
      <c r="Q9" s="118"/>
      <c r="R9" s="118"/>
      <c r="S9" s="118"/>
      <c r="T9" s="118"/>
      <c r="U9" s="118"/>
      <c r="V9" s="118"/>
    </row>
    <row r="10" ht="15.75" customHeight="1">
      <c r="A10" s="485" t="s">
        <v>594</v>
      </c>
      <c r="B10" s="490"/>
      <c r="C10" s="490"/>
      <c r="D10" s="327">
        <v>0.0</v>
      </c>
      <c r="E10" s="315" t="s">
        <v>300</v>
      </c>
      <c r="F10" s="315"/>
      <c r="G10" s="315"/>
      <c r="H10" s="315"/>
      <c r="I10" s="315"/>
      <c r="J10" s="315"/>
      <c r="K10" s="315"/>
      <c r="L10" s="315"/>
      <c r="M10" s="315"/>
      <c r="N10" s="490"/>
      <c r="O10" s="490"/>
      <c r="P10" s="490"/>
      <c r="Q10" s="118"/>
      <c r="R10" s="118"/>
      <c r="S10" s="118"/>
      <c r="T10" s="118"/>
      <c r="U10" s="118"/>
      <c r="V10" s="118"/>
    </row>
    <row r="11" ht="15.75" customHeight="1">
      <c r="A11" s="485" t="s">
        <v>588</v>
      </c>
      <c r="B11" s="467"/>
      <c r="C11" s="467"/>
      <c r="D11" s="327">
        <v>0.0</v>
      </c>
      <c r="E11" s="315" t="s">
        <v>589</v>
      </c>
      <c r="F11" s="315"/>
      <c r="G11" s="315"/>
      <c r="H11" s="315"/>
      <c r="I11" s="315"/>
      <c r="J11" s="315"/>
      <c r="K11" s="315"/>
      <c r="L11" s="315"/>
      <c r="M11" s="315"/>
      <c r="N11" s="467"/>
      <c r="O11" s="467"/>
      <c r="P11" s="467"/>
      <c r="Q11" s="118"/>
      <c r="R11" s="118"/>
      <c r="S11" s="118"/>
      <c r="T11" s="118"/>
      <c r="U11" s="118"/>
      <c r="V11" s="118"/>
    </row>
    <row r="12" ht="15.75" customHeight="1">
      <c r="A12" s="483" t="s">
        <v>595</v>
      </c>
      <c r="B12" s="399"/>
      <c r="C12" s="466"/>
      <c r="D12" s="466"/>
      <c r="E12" s="466"/>
      <c r="F12" s="466"/>
      <c r="G12" s="466"/>
      <c r="H12" s="466"/>
      <c r="I12" s="466"/>
      <c r="J12" s="466"/>
      <c r="K12" s="466"/>
      <c r="L12" s="466"/>
      <c r="M12" s="466"/>
      <c r="N12" s="467"/>
      <c r="O12" s="484"/>
      <c r="P12" s="484"/>
      <c r="Q12" s="118"/>
      <c r="R12" s="118"/>
      <c r="S12" s="118"/>
      <c r="T12" s="118"/>
      <c r="U12" s="118"/>
      <c r="V12" s="118"/>
    </row>
    <row r="13" ht="15.75" customHeight="1">
      <c r="A13" s="485" t="s">
        <v>581</v>
      </c>
      <c r="B13" s="486" t="s">
        <v>582</v>
      </c>
      <c r="C13" s="487" t="s">
        <v>596</v>
      </c>
      <c r="D13" s="327">
        <v>0.0</v>
      </c>
      <c r="E13" s="315" t="s">
        <v>584</v>
      </c>
      <c r="F13" s="315"/>
      <c r="G13" s="315"/>
      <c r="H13" s="315"/>
      <c r="I13" s="315"/>
      <c r="J13" s="315"/>
      <c r="K13" s="315"/>
      <c r="L13" s="315"/>
      <c r="M13" s="315"/>
      <c r="N13" s="487" t="s">
        <v>597</v>
      </c>
      <c r="O13" s="489" t="s">
        <v>598</v>
      </c>
      <c r="P13" s="489" t="s">
        <v>586</v>
      </c>
      <c r="Q13" s="118"/>
      <c r="R13" s="118"/>
      <c r="S13" s="118"/>
      <c r="T13" s="118"/>
      <c r="U13" s="118"/>
      <c r="V13" s="118"/>
    </row>
    <row r="14" ht="15.75" customHeight="1">
      <c r="A14" s="485" t="s">
        <v>587</v>
      </c>
      <c r="B14" s="490"/>
      <c r="C14" s="490"/>
      <c r="D14" s="327">
        <v>0.0</v>
      </c>
      <c r="E14" s="315" t="s">
        <v>300</v>
      </c>
      <c r="F14" s="315"/>
      <c r="G14" s="315"/>
      <c r="H14" s="315"/>
      <c r="I14" s="315"/>
      <c r="J14" s="315"/>
      <c r="K14" s="315"/>
      <c r="L14" s="315"/>
      <c r="M14" s="315"/>
      <c r="N14" s="490"/>
      <c r="O14" s="490"/>
      <c r="P14" s="490"/>
      <c r="Q14" s="118"/>
      <c r="R14" s="118"/>
      <c r="S14" s="118"/>
      <c r="T14" s="118"/>
      <c r="U14" s="118"/>
      <c r="V14" s="118"/>
    </row>
    <row r="15" ht="15.75" customHeight="1">
      <c r="A15" s="485" t="s">
        <v>594</v>
      </c>
      <c r="B15" s="490"/>
      <c r="C15" s="490"/>
      <c r="D15" s="327">
        <v>0.0</v>
      </c>
      <c r="E15" s="315" t="s">
        <v>300</v>
      </c>
      <c r="F15" s="315"/>
      <c r="G15" s="315"/>
      <c r="H15" s="315"/>
      <c r="I15" s="315"/>
      <c r="J15" s="315"/>
      <c r="K15" s="315"/>
      <c r="L15" s="315"/>
      <c r="M15" s="315"/>
      <c r="N15" s="490"/>
      <c r="O15" s="490"/>
      <c r="P15" s="490"/>
      <c r="Q15" s="118"/>
      <c r="R15" s="118"/>
      <c r="S15" s="118"/>
      <c r="T15" s="118"/>
      <c r="U15" s="118"/>
      <c r="V15" s="118"/>
    </row>
    <row r="16" ht="15.75" customHeight="1">
      <c r="A16" s="483" t="s">
        <v>599</v>
      </c>
      <c r="B16" s="490"/>
      <c r="C16" s="490"/>
      <c r="D16" s="327">
        <v>500.0</v>
      </c>
      <c r="E16" s="315" t="s">
        <v>300</v>
      </c>
      <c r="F16" s="315"/>
      <c r="G16" s="315"/>
      <c r="H16" s="491"/>
      <c r="I16" s="491"/>
      <c r="J16" s="315"/>
      <c r="K16" s="315"/>
      <c r="L16" s="315"/>
      <c r="M16" s="315"/>
      <c r="N16" s="490"/>
      <c r="O16" s="490"/>
      <c r="P16" s="490"/>
      <c r="Q16" s="118"/>
      <c r="R16" s="118"/>
      <c r="S16" s="118"/>
      <c r="T16" s="118"/>
      <c r="U16" s="118"/>
      <c r="V16" s="118"/>
    </row>
    <row r="17" ht="15.75" customHeight="1">
      <c r="A17" s="485" t="s">
        <v>588</v>
      </c>
      <c r="B17" s="467"/>
      <c r="C17" s="467"/>
      <c r="D17" s="327">
        <v>1.0</v>
      </c>
      <c r="E17" s="315" t="s">
        <v>589</v>
      </c>
      <c r="F17" s="315"/>
      <c r="G17" s="315"/>
      <c r="H17" s="491"/>
      <c r="I17" s="491"/>
      <c r="J17" s="315"/>
      <c r="K17" s="315"/>
      <c r="L17" s="315"/>
      <c r="M17" s="315"/>
      <c r="N17" s="467"/>
      <c r="O17" s="467"/>
      <c r="P17" s="467"/>
      <c r="Q17" s="118"/>
      <c r="R17" s="118"/>
      <c r="S17" s="118"/>
      <c r="T17" s="118"/>
      <c r="U17" s="118"/>
      <c r="V17" s="118"/>
    </row>
    <row r="18" ht="15.75" customHeight="1">
      <c r="A18" s="483" t="s">
        <v>600</v>
      </c>
      <c r="B18" s="399"/>
      <c r="C18" s="466"/>
      <c r="D18" s="466"/>
      <c r="E18" s="466"/>
      <c r="F18" s="466"/>
      <c r="G18" s="466"/>
      <c r="H18" s="466"/>
      <c r="I18" s="466"/>
      <c r="J18" s="466"/>
      <c r="K18" s="466"/>
      <c r="L18" s="466"/>
      <c r="M18" s="466"/>
      <c r="N18" s="467"/>
      <c r="O18" s="484"/>
      <c r="P18" s="484"/>
      <c r="Q18" s="118"/>
      <c r="R18" s="118"/>
      <c r="S18" s="118"/>
      <c r="T18" s="118"/>
      <c r="U18" s="118"/>
      <c r="V18" s="118"/>
    </row>
    <row r="19" ht="15.75" customHeight="1">
      <c r="A19" s="485" t="s">
        <v>581</v>
      </c>
      <c r="B19" s="486" t="s">
        <v>591</v>
      </c>
      <c r="C19" s="487" t="s">
        <v>601</v>
      </c>
      <c r="D19" s="327">
        <v>200.0</v>
      </c>
      <c r="E19" s="315" t="s">
        <v>584</v>
      </c>
      <c r="F19" s="315"/>
      <c r="G19" s="315"/>
      <c r="H19" s="315"/>
      <c r="I19" s="315"/>
      <c r="J19" s="315"/>
      <c r="K19" s="315"/>
      <c r="L19" s="315"/>
      <c r="M19" s="315"/>
      <c r="N19" s="487" t="s">
        <v>593</v>
      </c>
      <c r="O19" s="488"/>
      <c r="P19" s="488"/>
      <c r="Q19" s="118"/>
      <c r="R19" s="118"/>
      <c r="S19" s="118"/>
      <c r="T19" s="118"/>
      <c r="U19" s="118"/>
      <c r="V19" s="118"/>
    </row>
    <row r="20" ht="15.75" customHeight="1">
      <c r="A20" s="485" t="s">
        <v>587</v>
      </c>
      <c r="B20" s="490"/>
      <c r="C20" s="490"/>
      <c r="D20" s="327">
        <v>0.0</v>
      </c>
      <c r="E20" s="315" t="s">
        <v>300</v>
      </c>
      <c r="F20" s="315"/>
      <c r="G20" s="315"/>
      <c r="H20" s="315"/>
      <c r="I20" s="315"/>
      <c r="J20" s="315"/>
      <c r="K20" s="315"/>
      <c r="L20" s="315"/>
      <c r="M20" s="315"/>
      <c r="N20" s="490"/>
      <c r="O20" s="490"/>
      <c r="P20" s="490"/>
      <c r="Q20" s="118"/>
      <c r="R20" s="118"/>
      <c r="S20" s="118"/>
      <c r="T20" s="118"/>
      <c r="U20" s="118"/>
      <c r="V20" s="118"/>
    </row>
    <row r="21" ht="15.75" customHeight="1">
      <c r="A21" s="485" t="s">
        <v>594</v>
      </c>
      <c r="B21" s="490"/>
      <c r="C21" s="490"/>
      <c r="D21" s="327">
        <v>0.0</v>
      </c>
      <c r="E21" s="315" t="s">
        <v>300</v>
      </c>
      <c r="F21" s="315"/>
      <c r="G21" s="315"/>
      <c r="H21" s="315"/>
      <c r="I21" s="315"/>
      <c r="J21" s="315"/>
      <c r="K21" s="315"/>
      <c r="L21" s="315"/>
      <c r="M21" s="315"/>
      <c r="N21" s="490"/>
      <c r="O21" s="490"/>
      <c r="P21" s="490"/>
      <c r="Q21" s="118"/>
      <c r="R21" s="118"/>
      <c r="S21" s="118"/>
      <c r="T21" s="118"/>
      <c r="U21" s="118"/>
      <c r="V21" s="118"/>
    </row>
    <row r="22" ht="15.75" customHeight="1">
      <c r="A22" s="485" t="s">
        <v>588</v>
      </c>
      <c r="B22" s="467"/>
      <c r="C22" s="467"/>
      <c r="D22" s="327">
        <v>0.0</v>
      </c>
      <c r="E22" s="315" t="s">
        <v>589</v>
      </c>
      <c r="F22" s="315"/>
      <c r="G22" s="315"/>
      <c r="H22" s="491"/>
      <c r="I22" s="491"/>
      <c r="J22" s="315"/>
      <c r="K22" s="315"/>
      <c r="L22" s="315"/>
      <c r="M22" s="315"/>
      <c r="N22" s="467"/>
      <c r="O22" s="467"/>
      <c r="P22" s="467"/>
      <c r="Q22" s="118"/>
      <c r="R22" s="118"/>
      <c r="S22" s="118"/>
      <c r="T22" s="118"/>
      <c r="U22" s="118"/>
      <c r="V22" s="118"/>
    </row>
    <row r="23" ht="15.75" customHeight="1">
      <c r="A23" s="483" t="s">
        <v>602</v>
      </c>
      <c r="B23" s="399"/>
      <c r="C23" s="466"/>
      <c r="D23" s="466"/>
      <c r="E23" s="466"/>
      <c r="F23" s="466"/>
      <c r="G23" s="466"/>
      <c r="H23" s="466"/>
      <c r="I23" s="466"/>
      <c r="J23" s="466"/>
      <c r="K23" s="466"/>
      <c r="L23" s="466"/>
      <c r="M23" s="466"/>
      <c r="N23" s="467"/>
      <c r="O23" s="484"/>
      <c r="P23" s="484"/>
      <c r="Q23" s="118"/>
      <c r="R23" s="118"/>
      <c r="S23" s="118"/>
      <c r="T23" s="118"/>
      <c r="U23" s="118"/>
      <c r="V23" s="118"/>
    </row>
    <row r="24" ht="15.75" customHeight="1">
      <c r="A24" s="485" t="s">
        <v>581</v>
      </c>
      <c r="B24" s="486" t="s">
        <v>603</v>
      </c>
      <c r="C24" s="487" t="s">
        <v>604</v>
      </c>
      <c r="D24" s="327">
        <v>0.0</v>
      </c>
      <c r="E24" s="315" t="s">
        <v>584</v>
      </c>
      <c r="F24" s="315"/>
      <c r="G24" s="315"/>
      <c r="H24" s="315"/>
      <c r="I24" s="315"/>
      <c r="J24" s="315"/>
      <c r="K24" s="315"/>
      <c r="L24" s="315"/>
      <c r="M24" s="315"/>
      <c r="N24" s="487" t="s">
        <v>597</v>
      </c>
      <c r="O24" s="489" t="s">
        <v>598</v>
      </c>
      <c r="P24" s="489" t="s">
        <v>586</v>
      </c>
      <c r="Q24" s="118"/>
      <c r="R24" s="118"/>
      <c r="S24" s="118"/>
      <c r="T24" s="118"/>
      <c r="U24" s="118"/>
      <c r="V24" s="118"/>
    </row>
    <row r="25" ht="15.75" customHeight="1">
      <c r="A25" s="485" t="s">
        <v>587</v>
      </c>
      <c r="B25" s="490"/>
      <c r="C25" s="490"/>
      <c r="D25" s="327">
        <v>0.0</v>
      </c>
      <c r="E25" s="315" t="s">
        <v>300</v>
      </c>
      <c r="F25" s="315"/>
      <c r="G25" s="315"/>
      <c r="H25" s="491"/>
      <c r="I25" s="315"/>
      <c r="J25" s="315"/>
      <c r="K25" s="315"/>
      <c r="L25" s="315"/>
      <c r="M25" s="315"/>
      <c r="N25" s="490"/>
      <c r="O25" s="490"/>
      <c r="P25" s="490"/>
      <c r="Q25" s="118"/>
      <c r="R25" s="118"/>
      <c r="S25" s="118"/>
      <c r="T25" s="118"/>
      <c r="U25" s="118"/>
      <c r="V25" s="118"/>
    </row>
    <row r="26" ht="15.75" customHeight="1">
      <c r="A26" s="485" t="s">
        <v>594</v>
      </c>
      <c r="B26" s="490"/>
      <c r="C26" s="490"/>
      <c r="D26" s="327">
        <v>0.0</v>
      </c>
      <c r="E26" s="315" t="s">
        <v>300</v>
      </c>
      <c r="F26" s="315"/>
      <c r="G26" s="315"/>
      <c r="H26" s="491"/>
      <c r="I26" s="491"/>
      <c r="J26" s="315"/>
      <c r="K26" s="315"/>
      <c r="L26" s="315"/>
      <c r="M26" s="315"/>
      <c r="N26" s="490"/>
      <c r="O26" s="490"/>
      <c r="P26" s="490"/>
      <c r="Q26" s="118"/>
      <c r="R26" s="118"/>
      <c r="S26" s="118"/>
      <c r="T26" s="118"/>
      <c r="U26" s="118"/>
      <c r="V26" s="118"/>
    </row>
    <row r="27" ht="15.75" customHeight="1">
      <c r="A27" s="483" t="s">
        <v>605</v>
      </c>
      <c r="B27" s="490"/>
      <c r="C27" s="490"/>
      <c r="D27" s="327">
        <v>300.0</v>
      </c>
      <c r="E27" s="315" t="s">
        <v>300</v>
      </c>
      <c r="F27" s="315"/>
      <c r="G27" s="315"/>
      <c r="H27" s="491"/>
      <c r="I27" s="491"/>
      <c r="J27" s="491"/>
      <c r="K27" s="491"/>
      <c r="L27" s="315"/>
      <c r="M27" s="315"/>
      <c r="N27" s="490"/>
      <c r="O27" s="490"/>
      <c r="P27" s="490"/>
      <c r="Q27" s="118"/>
      <c r="R27" s="118"/>
      <c r="S27" s="118"/>
      <c r="T27" s="118"/>
      <c r="U27" s="118"/>
      <c r="V27" s="118"/>
    </row>
    <row r="28" ht="15.75" customHeight="1">
      <c r="A28" s="485" t="s">
        <v>588</v>
      </c>
      <c r="B28" s="467"/>
      <c r="C28" s="467"/>
      <c r="D28" s="327">
        <v>1.0</v>
      </c>
      <c r="E28" s="315" t="s">
        <v>589</v>
      </c>
      <c r="F28" s="315"/>
      <c r="G28" s="315"/>
      <c r="H28" s="491"/>
      <c r="I28" s="491"/>
      <c r="J28" s="491"/>
      <c r="K28" s="491"/>
      <c r="L28" s="315"/>
      <c r="M28" s="315"/>
      <c r="N28" s="467"/>
      <c r="O28" s="467"/>
      <c r="P28" s="467"/>
      <c r="Q28" s="118"/>
      <c r="R28" s="118"/>
      <c r="S28" s="118"/>
      <c r="T28" s="118"/>
      <c r="U28" s="118"/>
      <c r="V28" s="118"/>
    </row>
    <row r="29" ht="15.75" customHeight="1">
      <c r="A29" s="483" t="s">
        <v>606</v>
      </c>
      <c r="B29" s="399"/>
      <c r="C29" s="466"/>
      <c r="D29" s="466"/>
      <c r="E29" s="466"/>
      <c r="F29" s="466"/>
      <c r="G29" s="466"/>
      <c r="H29" s="466"/>
      <c r="I29" s="466"/>
      <c r="J29" s="466"/>
      <c r="K29" s="466"/>
      <c r="L29" s="466"/>
      <c r="M29" s="466"/>
      <c r="N29" s="467"/>
      <c r="O29" s="484"/>
      <c r="P29" s="484"/>
      <c r="Q29" s="118"/>
      <c r="R29" s="118"/>
      <c r="S29" s="118"/>
      <c r="T29" s="118"/>
      <c r="U29" s="118"/>
      <c r="V29" s="118"/>
    </row>
    <row r="30" ht="15.75" customHeight="1">
      <c r="A30" s="485" t="s">
        <v>581</v>
      </c>
      <c r="B30" s="486" t="s">
        <v>603</v>
      </c>
      <c r="C30" s="487" t="s">
        <v>607</v>
      </c>
      <c r="D30" s="327">
        <v>20.0</v>
      </c>
      <c r="E30" s="315" t="s">
        <v>300</v>
      </c>
      <c r="F30" s="315"/>
      <c r="G30" s="315"/>
      <c r="H30" s="491"/>
      <c r="I30" s="491"/>
      <c r="J30" s="491"/>
      <c r="K30" s="315"/>
      <c r="L30" s="315"/>
      <c r="M30" s="315"/>
      <c r="N30" s="487" t="s">
        <v>585</v>
      </c>
      <c r="O30" s="489" t="s">
        <v>598</v>
      </c>
      <c r="P30" s="489" t="s">
        <v>586</v>
      </c>
      <c r="Q30" s="118"/>
      <c r="R30" s="118"/>
      <c r="S30" s="118"/>
      <c r="T30" s="118"/>
      <c r="U30" s="118"/>
      <c r="V30" s="118"/>
    </row>
    <row r="31" ht="15.75" customHeight="1">
      <c r="A31" s="485" t="s">
        <v>587</v>
      </c>
      <c r="B31" s="490"/>
      <c r="C31" s="490"/>
      <c r="D31" s="327">
        <v>100.0</v>
      </c>
      <c r="E31" s="315" t="s">
        <v>300</v>
      </c>
      <c r="F31" s="315"/>
      <c r="G31" s="315"/>
      <c r="H31" s="491"/>
      <c r="I31" s="315"/>
      <c r="J31" s="315"/>
      <c r="K31" s="315"/>
      <c r="L31" s="315"/>
      <c r="M31" s="315"/>
      <c r="N31" s="490"/>
      <c r="O31" s="490"/>
      <c r="P31" s="490"/>
      <c r="Q31" s="118"/>
      <c r="R31" s="118"/>
      <c r="S31" s="118"/>
      <c r="T31" s="118"/>
      <c r="U31" s="118"/>
      <c r="V31" s="118"/>
    </row>
    <row r="32" ht="15.75" customHeight="1">
      <c r="A32" s="485" t="s">
        <v>594</v>
      </c>
      <c r="B32" s="490"/>
      <c r="C32" s="490"/>
      <c r="D32" s="327">
        <v>15.0</v>
      </c>
      <c r="E32" s="315" t="s">
        <v>300</v>
      </c>
      <c r="F32" s="315"/>
      <c r="G32" s="315"/>
      <c r="H32" s="491"/>
      <c r="I32" s="491"/>
      <c r="J32" s="491"/>
      <c r="K32" s="315"/>
      <c r="L32" s="315"/>
      <c r="M32" s="315"/>
      <c r="N32" s="490"/>
      <c r="O32" s="490"/>
      <c r="P32" s="490"/>
      <c r="Q32" s="118"/>
      <c r="R32" s="118"/>
      <c r="S32" s="118"/>
      <c r="T32" s="118"/>
      <c r="U32" s="118"/>
      <c r="V32" s="118"/>
    </row>
    <row r="33" ht="15.75" customHeight="1">
      <c r="A33" s="485" t="s">
        <v>588</v>
      </c>
      <c r="B33" s="467"/>
      <c r="C33" s="467"/>
      <c r="D33" s="327">
        <v>1.0</v>
      </c>
      <c r="E33" s="315" t="s">
        <v>589</v>
      </c>
      <c r="F33" s="315"/>
      <c r="G33" s="315"/>
      <c r="H33" s="491"/>
      <c r="I33" s="491"/>
      <c r="J33" s="491"/>
      <c r="K33" s="491"/>
      <c r="L33" s="315"/>
      <c r="M33" s="315"/>
      <c r="N33" s="467"/>
      <c r="O33" s="467"/>
      <c r="P33" s="467"/>
      <c r="Q33" s="118"/>
      <c r="R33" s="118"/>
      <c r="S33" s="118"/>
      <c r="T33" s="118"/>
      <c r="U33" s="118"/>
      <c r="V33" s="118"/>
    </row>
    <row r="34" ht="15.75" customHeight="1">
      <c r="A34" s="483" t="s">
        <v>608</v>
      </c>
      <c r="B34" s="399"/>
      <c r="C34" s="466"/>
      <c r="D34" s="466"/>
      <c r="E34" s="466"/>
      <c r="F34" s="466"/>
      <c r="G34" s="466"/>
      <c r="H34" s="466"/>
      <c r="I34" s="466"/>
      <c r="J34" s="466"/>
      <c r="K34" s="466"/>
      <c r="L34" s="466"/>
      <c r="M34" s="466"/>
      <c r="N34" s="467"/>
      <c r="O34" s="484"/>
      <c r="P34" s="484"/>
      <c r="Q34" s="118"/>
      <c r="R34" s="118"/>
      <c r="S34" s="118"/>
      <c r="T34" s="118"/>
      <c r="U34" s="118"/>
      <c r="V34" s="118"/>
    </row>
    <row r="35" ht="15.75" customHeight="1">
      <c r="A35" s="485" t="s">
        <v>581</v>
      </c>
      <c r="B35" s="486" t="s">
        <v>591</v>
      </c>
      <c r="C35" s="487" t="s">
        <v>609</v>
      </c>
      <c r="D35" s="327">
        <v>0.0</v>
      </c>
      <c r="E35" s="315" t="s">
        <v>584</v>
      </c>
      <c r="F35" s="315"/>
      <c r="G35" s="315"/>
      <c r="H35" s="315"/>
      <c r="I35" s="315"/>
      <c r="J35" s="315"/>
      <c r="K35" s="315"/>
      <c r="L35" s="315"/>
      <c r="M35" s="315"/>
      <c r="N35" s="487" t="s">
        <v>610</v>
      </c>
      <c r="O35" s="489" t="s">
        <v>598</v>
      </c>
      <c r="P35" s="488"/>
      <c r="Q35" s="118"/>
      <c r="R35" s="118"/>
      <c r="S35" s="118"/>
      <c r="T35" s="118"/>
      <c r="U35" s="118"/>
      <c r="V35" s="118"/>
    </row>
    <row r="36" ht="15.75" customHeight="1">
      <c r="A36" s="485" t="s">
        <v>587</v>
      </c>
      <c r="B36" s="490"/>
      <c r="C36" s="490"/>
      <c r="D36" s="327">
        <v>50.0</v>
      </c>
      <c r="E36" s="315" t="s">
        <v>300</v>
      </c>
      <c r="F36" s="315"/>
      <c r="G36" s="315"/>
      <c r="H36" s="315"/>
      <c r="I36" s="491"/>
      <c r="J36" s="315"/>
      <c r="K36" s="315"/>
      <c r="L36" s="315"/>
      <c r="M36" s="315"/>
      <c r="N36" s="490"/>
      <c r="O36" s="490"/>
      <c r="P36" s="490"/>
      <c r="Q36" s="118"/>
      <c r="R36" s="118"/>
      <c r="S36" s="118"/>
      <c r="T36" s="118"/>
      <c r="U36" s="118"/>
      <c r="V36" s="118"/>
    </row>
    <row r="37" ht="15.75" customHeight="1">
      <c r="A37" s="485" t="s">
        <v>594</v>
      </c>
      <c r="B37" s="490"/>
      <c r="C37" s="490"/>
      <c r="D37" s="327">
        <v>5.0</v>
      </c>
      <c r="E37" s="315" t="s">
        <v>300</v>
      </c>
      <c r="F37" s="315"/>
      <c r="G37" s="315"/>
      <c r="H37" s="315"/>
      <c r="I37" s="491"/>
      <c r="J37" s="315"/>
      <c r="K37" s="315"/>
      <c r="L37" s="315"/>
      <c r="M37" s="315"/>
      <c r="N37" s="490"/>
      <c r="O37" s="490"/>
      <c r="P37" s="490"/>
      <c r="Q37" s="118"/>
      <c r="R37" s="118"/>
      <c r="S37" s="118"/>
      <c r="T37" s="118"/>
      <c r="U37" s="118"/>
      <c r="V37" s="118"/>
    </row>
    <row r="38" ht="15.75" customHeight="1">
      <c r="A38" s="485" t="s">
        <v>605</v>
      </c>
      <c r="B38" s="490"/>
      <c r="C38" s="490"/>
      <c r="D38" s="327">
        <v>200.0</v>
      </c>
      <c r="E38" s="315" t="s">
        <v>300</v>
      </c>
      <c r="F38" s="315"/>
      <c r="G38" s="315"/>
      <c r="H38" s="315"/>
      <c r="I38" s="491"/>
      <c r="J38" s="491"/>
      <c r="K38" s="315"/>
      <c r="L38" s="315"/>
      <c r="M38" s="315"/>
      <c r="N38" s="490"/>
      <c r="O38" s="490"/>
      <c r="P38" s="490"/>
      <c r="Q38" s="118"/>
      <c r="R38" s="118"/>
      <c r="S38" s="118"/>
      <c r="T38" s="118"/>
      <c r="U38" s="118"/>
      <c r="V38" s="118"/>
    </row>
    <row r="39" ht="15.75" customHeight="1">
      <c r="A39" s="485" t="s">
        <v>588</v>
      </c>
      <c r="B39" s="467"/>
      <c r="C39" s="467"/>
      <c r="D39" s="327">
        <v>1.0</v>
      </c>
      <c r="E39" s="315" t="s">
        <v>589</v>
      </c>
      <c r="F39" s="315"/>
      <c r="G39" s="315"/>
      <c r="H39" s="315"/>
      <c r="I39" s="491"/>
      <c r="J39" s="491"/>
      <c r="K39" s="315"/>
      <c r="L39" s="315"/>
      <c r="M39" s="315"/>
      <c r="N39" s="467"/>
      <c r="O39" s="467"/>
      <c r="P39" s="467"/>
      <c r="Q39" s="118"/>
      <c r="R39" s="118"/>
      <c r="S39" s="118"/>
      <c r="T39" s="118"/>
      <c r="U39" s="118"/>
      <c r="V39" s="118"/>
    </row>
    <row r="40" ht="15.75" customHeight="1">
      <c r="A40" s="483" t="s">
        <v>611</v>
      </c>
      <c r="B40" s="399"/>
      <c r="C40" s="466"/>
      <c r="D40" s="466"/>
      <c r="E40" s="466"/>
      <c r="F40" s="466"/>
      <c r="G40" s="466"/>
      <c r="H40" s="466"/>
      <c r="I40" s="466"/>
      <c r="J40" s="466"/>
      <c r="K40" s="466"/>
      <c r="L40" s="466"/>
      <c r="M40" s="466"/>
      <c r="N40" s="467"/>
      <c r="O40" s="484"/>
      <c r="P40" s="484"/>
      <c r="Q40" s="118"/>
      <c r="R40" s="118"/>
      <c r="S40" s="118"/>
      <c r="T40" s="118"/>
      <c r="U40" s="118"/>
      <c r="V40" s="118"/>
    </row>
    <row r="41" ht="15.75" customHeight="1">
      <c r="A41" s="485" t="s">
        <v>612</v>
      </c>
      <c r="B41" s="486" t="s">
        <v>591</v>
      </c>
      <c r="C41" s="487" t="s">
        <v>613</v>
      </c>
      <c r="D41" s="327">
        <v>1.0</v>
      </c>
      <c r="E41" s="315" t="s">
        <v>589</v>
      </c>
      <c r="F41" s="315"/>
      <c r="G41" s="315"/>
      <c r="H41" s="315"/>
      <c r="I41" s="315"/>
      <c r="J41" s="315"/>
      <c r="K41" s="315"/>
      <c r="L41" s="315"/>
      <c r="M41" s="315"/>
      <c r="N41" s="487" t="s">
        <v>614</v>
      </c>
      <c r="O41" s="489" t="s">
        <v>615</v>
      </c>
      <c r="P41" s="488"/>
      <c r="Q41" s="118"/>
      <c r="R41" s="118"/>
      <c r="S41" s="118"/>
      <c r="T41" s="118"/>
      <c r="U41" s="118"/>
      <c r="V41" s="118"/>
    </row>
    <row r="42" ht="15.75" customHeight="1">
      <c r="A42" s="485" t="s">
        <v>616</v>
      </c>
      <c r="B42" s="490"/>
      <c r="C42" s="490"/>
      <c r="D42" s="327">
        <v>1.0</v>
      </c>
      <c r="E42" s="315" t="s">
        <v>589</v>
      </c>
      <c r="F42" s="315"/>
      <c r="G42" s="315"/>
      <c r="H42" s="315"/>
      <c r="I42" s="315"/>
      <c r="J42" s="315"/>
      <c r="K42" s="315"/>
      <c r="L42" s="315"/>
      <c r="M42" s="315"/>
      <c r="N42" s="490"/>
      <c r="O42" s="490"/>
      <c r="P42" s="490"/>
      <c r="Q42" s="118"/>
      <c r="R42" s="118"/>
      <c r="S42" s="118"/>
      <c r="T42" s="118"/>
      <c r="U42" s="118"/>
      <c r="V42" s="118"/>
    </row>
    <row r="43" ht="15.75" customHeight="1">
      <c r="A43" s="485" t="s">
        <v>617</v>
      </c>
      <c r="B43" s="490"/>
      <c r="C43" s="490"/>
      <c r="D43" s="327">
        <v>1.0</v>
      </c>
      <c r="E43" s="315" t="s">
        <v>589</v>
      </c>
      <c r="F43" s="315"/>
      <c r="G43" s="315"/>
      <c r="H43" s="315"/>
      <c r="I43" s="315"/>
      <c r="J43" s="315"/>
      <c r="K43" s="315"/>
      <c r="L43" s="315"/>
      <c r="M43" s="315"/>
      <c r="N43" s="490"/>
      <c r="O43" s="490"/>
      <c r="P43" s="490"/>
      <c r="Q43" s="118"/>
      <c r="R43" s="118"/>
      <c r="S43" s="118"/>
      <c r="T43" s="118"/>
      <c r="U43" s="118"/>
      <c r="V43" s="118"/>
    </row>
    <row r="44" ht="15.75" customHeight="1">
      <c r="A44" s="485" t="s">
        <v>618</v>
      </c>
      <c r="B44" s="490"/>
      <c r="C44" s="490"/>
      <c r="D44" s="327">
        <v>1.0</v>
      </c>
      <c r="E44" s="315" t="s">
        <v>589</v>
      </c>
      <c r="F44" s="315"/>
      <c r="G44" s="315"/>
      <c r="H44" s="315"/>
      <c r="I44" s="315"/>
      <c r="J44" s="315"/>
      <c r="K44" s="315"/>
      <c r="L44" s="315"/>
      <c r="M44" s="315"/>
      <c r="N44" s="490"/>
      <c r="O44" s="490"/>
      <c r="P44" s="490"/>
      <c r="Q44" s="118"/>
      <c r="R44" s="118"/>
      <c r="S44" s="118"/>
      <c r="T44" s="118"/>
      <c r="U44" s="118"/>
      <c r="V44" s="118"/>
    </row>
    <row r="45" ht="15.75" customHeight="1">
      <c r="A45" s="485" t="s">
        <v>619</v>
      </c>
      <c r="B45" s="490"/>
      <c r="C45" s="490"/>
      <c r="D45" s="327">
        <v>1.0</v>
      </c>
      <c r="E45" s="315" t="s">
        <v>589</v>
      </c>
      <c r="F45" s="315"/>
      <c r="G45" s="315"/>
      <c r="H45" s="315"/>
      <c r="I45" s="491"/>
      <c r="J45" s="491"/>
      <c r="K45" s="315"/>
      <c r="L45" s="315"/>
      <c r="M45" s="315"/>
      <c r="N45" s="490"/>
      <c r="O45" s="490"/>
      <c r="P45" s="490"/>
      <c r="Q45" s="118"/>
      <c r="R45" s="118"/>
      <c r="S45" s="118"/>
      <c r="T45" s="118"/>
      <c r="U45" s="118"/>
      <c r="V45" s="118"/>
    </row>
    <row r="46" ht="15.75" customHeight="1">
      <c r="A46" s="485" t="s">
        <v>620</v>
      </c>
      <c r="B46" s="467"/>
      <c r="C46" s="467"/>
      <c r="D46" s="327">
        <v>3.0</v>
      </c>
      <c r="E46" s="315" t="s">
        <v>589</v>
      </c>
      <c r="F46" s="315"/>
      <c r="G46" s="315"/>
      <c r="H46" s="315"/>
      <c r="I46" s="491"/>
      <c r="J46" s="491"/>
      <c r="K46" s="315"/>
      <c r="L46" s="315"/>
      <c r="M46" s="315"/>
      <c r="N46" s="467"/>
      <c r="O46" s="467"/>
      <c r="P46" s="467"/>
      <c r="Q46" s="118"/>
      <c r="R46" s="118"/>
      <c r="S46" s="118"/>
      <c r="T46" s="118"/>
      <c r="U46" s="118"/>
      <c r="V46" s="118"/>
    </row>
    <row r="47" ht="15.75" customHeight="1">
      <c r="A47" s="483" t="s">
        <v>621</v>
      </c>
      <c r="B47" s="399"/>
      <c r="C47" s="466"/>
      <c r="D47" s="466"/>
      <c r="E47" s="466"/>
      <c r="F47" s="466"/>
      <c r="G47" s="466"/>
      <c r="H47" s="466"/>
      <c r="I47" s="466"/>
      <c r="J47" s="466"/>
      <c r="K47" s="466"/>
      <c r="L47" s="466"/>
      <c r="M47" s="466"/>
      <c r="N47" s="467"/>
      <c r="O47" s="484"/>
      <c r="P47" s="484"/>
      <c r="Q47" s="118"/>
      <c r="R47" s="118"/>
      <c r="S47" s="118"/>
      <c r="T47" s="118"/>
      <c r="U47" s="118"/>
      <c r="V47" s="118"/>
    </row>
    <row r="48" ht="15.75" customHeight="1">
      <c r="A48" s="483" t="s">
        <v>622</v>
      </c>
      <c r="B48" s="315"/>
      <c r="C48" s="315"/>
      <c r="D48" s="448">
        <v>8.0</v>
      </c>
      <c r="E48" s="315" t="s">
        <v>300</v>
      </c>
      <c r="F48" s="315"/>
      <c r="G48" s="315"/>
      <c r="H48" s="491"/>
      <c r="I48" s="491"/>
      <c r="J48" s="491"/>
      <c r="K48" s="491"/>
      <c r="L48" s="491"/>
      <c r="M48" s="315"/>
      <c r="N48" s="489" t="s">
        <v>623</v>
      </c>
      <c r="O48" s="486"/>
      <c r="P48" s="486"/>
      <c r="Q48" s="118"/>
      <c r="R48" s="118"/>
      <c r="S48" s="118"/>
      <c r="T48" s="118"/>
      <c r="U48" s="118"/>
      <c r="V48" s="118"/>
    </row>
    <row r="49" ht="43.5" customHeight="1">
      <c r="A49" s="483" t="s">
        <v>624</v>
      </c>
      <c r="B49" s="315"/>
      <c r="C49" s="315"/>
      <c r="D49" s="448">
        <v>15.0</v>
      </c>
      <c r="E49" s="315" t="s">
        <v>300</v>
      </c>
      <c r="F49" s="315"/>
      <c r="G49" s="315"/>
      <c r="H49" s="315"/>
      <c r="I49" s="315"/>
      <c r="J49" s="315"/>
      <c r="K49" s="491"/>
      <c r="L49" s="491"/>
      <c r="M49" s="491"/>
      <c r="N49" s="467"/>
      <c r="O49" s="467"/>
      <c r="P49" s="467"/>
      <c r="Q49" s="118"/>
      <c r="R49" s="118"/>
      <c r="S49" s="118"/>
      <c r="T49" s="118"/>
      <c r="U49" s="118"/>
      <c r="V49" s="118"/>
    </row>
    <row r="50" ht="15.75" customHeight="1">
      <c r="A50" s="483" t="s">
        <v>625</v>
      </c>
      <c r="B50" s="399"/>
      <c r="C50" s="466"/>
      <c r="D50" s="466"/>
      <c r="E50" s="466"/>
      <c r="F50" s="466"/>
      <c r="G50" s="466"/>
      <c r="H50" s="466"/>
      <c r="I50" s="466"/>
      <c r="J50" s="466"/>
      <c r="K50" s="466"/>
      <c r="L50" s="466"/>
      <c r="M50" s="466"/>
      <c r="N50" s="467"/>
      <c r="O50" s="315"/>
      <c r="P50" s="315"/>
      <c r="Q50" s="118"/>
      <c r="R50" s="118"/>
      <c r="S50" s="118"/>
      <c r="T50" s="118"/>
      <c r="U50" s="118"/>
      <c r="V50" s="118"/>
    </row>
    <row r="51" ht="28.5" customHeight="1">
      <c r="A51" s="483" t="s">
        <v>622</v>
      </c>
      <c r="B51" s="315"/>
      <c r="C51" s="315"/>
      <c r="D51" s="448">
        <v>23.0</v>
      </c>
      <c r="E51" s="315" t="s">
        <v>300</v>
      </c>
      <c r="F51" s="315"/>
      <c r="G51" s="315"/>
      <c r="H51" s="491"/>
      <c r="I51" s="491"/>
      <c r="J51" s="491"/>
      <c r="K51" s="491"/>
      <c r="L51" s="315"/>
      <c r="M51" s="315"/>
      <c r="N51" s="489" t="s">
        <v>623</v>
      </c>
      <c r="O51" s="486" t="s">
        <v>626</v>
      </c>
      <c r="P51" s="486" t="s">
        <v>192</v>
      </c>
      <c r="Q51" s="118"/>
      <c r="R51" s="118"/>
      <c r="S51" s="118"/>
      <c r="T51" s="118"/>
      <c r="U51" s="118"/>
      <c r="V51" s="118"/>
    </row>
    <row r="52" ht="32.25" customHeight="1">
      <c r="A52" s="483" t="s">
        <v>624</v>
      </c>
      <c r="B52" s="315"/>
      <c r="C52" s="315"/>
      <c r="D52" s="448">
        <f>61-D51</f>
        <v>38</v>
      </c>
      <c r="E52" s="315" t="s">
        <v>300</v>
      </c>
      <c r="F52" s="315"/>
      <c r="G52" s="315"/>
      <c r="H52" s="315"/>
      <c r="I52" s="315"/>
      <c r="J52" s="315"/>
      <c r="K52" s="491"/>
      <c r="L52" s="491"/>
      <c r="M52" s="491"/>
      <c r="N52" s="467"/>
      <c r="O52" s="467"/>
      <c r="P52" s="467"/>
      <c r="Q52" s="118"/>
      <c r="R52" s="118"/>
      <c r="S52" s="118"/>
      <c r="T52" s="118"/>
      <c r="U52" s="118"/>
      <c r="V52" s="118"/>
    </row>
    <row r="53" ht="15.75" customHeight="1">
      <c r="A53" s="483" t="s">
        <v>627</v>
      </c>
      <c r="B53" s="399"/>
      <c r="C53" s="466"/>
      <c r="D53" s="466"/>
      <c r="E53" s="466"/>
      <c r="F53" s="466"/>
      <c r="G53" s="466"/>
      <c r="H53" s="466"/>
      <c r="I53" s="466"/>
      <c r="J53" s="466"/>
      <c r="K53" s="466"/>
      <c r="L53" s="466"/>
      <c r="M53" s="466"/>
      <c r="N53" s="467"/>
      <c r="O53" s="315"/>
      <c r="P53" s="315"/>
      <c r="Q53" s="118"/>
      <c r="R53" s="118"/>
      <c r="S53" s="118"/>
      <c r="T53" s="118"/>
      <c r="U53" s="118"/>
      <c r="V53" s="118"/>
    </row>
    <row r="54" ht="15.75" customHeight="1">
      <c r="A54" s="483" t="s">
        <v>622</v>
      </c>
      <c r="B54" s="315"/>
      <c r="C54" s="315"/>
      <c r="D54" s="448">
        <v>0.0</v>
      </c>
      <c r="E54" s="315" t="s">
        <v>300</v>
      </c>
      <c r="F54" s="315"/>
      <c r="G54" s="315"/>
      <c r="H54" s="315"/>
      <c r="I54" s="315"/>
      <c r="J54" s="315"/>
      <c r="K54" s="315"/>
      <c r="L54" s="315"/>
      <c r="M54" s="315"/>
      <c r="N54" s="315" t="s">
        <v>215</v>
      </c>
      <c r="O54" s="486" t="s">
        <v>215</v>
      </c>
      <c r="P54" s="486" t="s">
        <v>215</v>
      </c>
      <c r="Q54" s="118"/>
      <c r="R54" s="118"/>
      <c r="S54" s="118"/>
      <c r="T54" s="118"/>
      <c r="U54" s="118"/>
      <c r="V54" s="118"/>
    </row>
    <row r="55" ht="15.75" customHeight="1">
      <c r="A55" s="483" t="s">
        <v>624</v>
      </c>
      <c r="B55" s="315"/>
      <c r="C55" s="315"/>
      <c r="D55" s="448">
        <v>7.0</v>
      </c>
      <c r="E55" s="315" t="s">
        <v>300</v>
      </c>
      <c r="F55" s="315"/>
      <c r="G55" s="315"/>
      <c r="H55" s="315"/>
      <c r="I55" s="315"/>
      <c r="J55" s="315"/>
      <c r="K55" s="315"/>
      <c r="L55" s="315"/>
      <c r="M55" s="315"/>
      <c r="N55" s="315" t="s">
        <v>215</v>
      </c>
      <c r="O55" s="467"/>
      <c r="P55" s="467"/>
      <c r="Q55" s="118"/>
      <c r="R55" s="118"/>
      <c r="S55" s="118"/>
      <c r="T55" s="118"/>
      <c r="U55" s="118"/>
      <c r="V55" s="118"/>
    </row>
    <row r="56" ht="15.75" customHeight="1">
      <c r="A56" s="483" t="s">
        <v>628</v>
      </c>
      <c r="B56" s="399"/>
      <c r="C56" s="466"/>
      <c r="D56" s="466"/>
      <c r="E56" s="466"/>
      <c r="F56" s="466"/>
      <c r="G56" s="466"/>
      <c r="H56" s="466"/>
      <c r="I56" s="466"/>
      <c r="J56" s="466"/>
      <c r="K56" s="466"/>
      <c r="L56" s="466"/>
      <c r="M56" s="466"/>
      <c r="N56" s="467"/>
      <c r="O56" s="315"/>
      <c r="P56" s="315"/>
      <c r="Q56" s="118"/>
      <c r="R56" s="118"/>
      <c r="S56" s="118"/>
      <c r="T56" s="118"/>
      <c r="U56" s="118"/>
      <c r="V56" s="118"/>
    </row>
    <row r="57" ht="27.75" customHeight="1">
      <c r="A57" s="483" t="s">
        <v>622</v>
      </c>
      <c r="B57" s="315"/>
      <c r="C57" s="315"/>
      <c r="D57" s="448">
        <v>24.0</v>
      </c>
      <c r="E57" s="315" t="s">
        <v>300</v>
      </c>
      <c r="F57" s="315"/>
      <c r="G57" s="315"/>
      <c r="H57" s="491"/>
      <c r="I57" s="491"/>
      <c r="J57" s="491"/>
      <c r="K57" s="491"/>
      <c r="L57" s="491"/>
      <c r="M57" s="491"/>
      <c r="N57" s="489" t="s">
        <v>623</v>
      </c>
      <c r="O57" s="486" t="s">
        <v>626</v>
      </c>
      <c r="P57" s="486"/>
      <c r="Q57" s="118"/>
      <c r="R57" s="118"/>
      <c r="S57" s="118"/>
      <c r="T57" s="118"/>
      <c r="U57" s="118"/>
      <c r="V57" s="118"/>
    </row>
    <row r="58" ht="15.75" customHeight="1">
      <c r="A58" s="483" t="s">
        <v>624</v>
      </c>
      <c r="B58" s="315"/>
      <c r="C58" s="315"/>
      <c r="D58" s="448">
        <v>49.0</v>
      </c>
      <c r="E58" s="315" t="s">
        <v>300</v>
      </c>
      <c r="F58" s="315"/>
      <c r="G58" s="315"/>
      <c r="H58" s="315"/>
      <c r="I58" s="315"/>
      <c r="J58" s="315"/>
      <c r="K58" s="491"/>
      <c r="L58" s="491"/>
      <c r="M58" s="491"/>
      <c r="N58" s="467"/>
      <c r="O58" s="467"/>
      <c r="P58" s="467"/>
      <c r="Q58" s="118"/>
      <c r="R58" s="118"/>
      <c r="S58" s="118"/>
      <c r="T58" s="118"/>
      <c r="U58" s="118"/>
      <c r="V58" s="118"/>
    </row>
    <row r="59" ht="15.75" customHeight="1">
      <c r="A59" s="483"/>
      <c r="B59" s="399"/>
      <c r="C59" s="466"/>
      <c r="D59" s="466"/>
      <c r="E59" s="466"/>
      <c r="F59" s="466"/>
      <c r="G59" s="466"/>
      <c r="H59" s="466"/>
      <c r="I59" s="466"/>
      <c r="J59" s="466"/>
      <c r="K59" s="466"/>
      <c r="L59" s="466"/>
      <c r="M59" s="466"/>
      <c r="N59" s="467"/>
      <c r="O59" s="315"/>
      <c r="P59" s="315"/>
      <c r="Q59" s="118"/>
      <c r="R59" s="118"/>
      <c r="S59" s="118"/>
      <c r="T59" s="118"/>
      <c r="U59" s="118"/>
      <c r="V59" s="118"/>
    </row>
    <row r="60" ht="15.75" customHeight="1">
      <c r="A60" s="483" t="s">
        <v>629</v>
      </c>
      <c r="B60" s="315" t="s">
        <v>630</v>
      </c>
      <c r="C60" s="315" t="s">
        <v>631</v>
      </c>
      <c r="D60" s="327">
        <v>8000.0</v>
      </c>
      <c r="E60" s="315" t="s">
        <v>300</v>
      </c>
      <c r="F60" s="315"/>
      <c r="G60" s="315"/>
      <c r="H60" s="491"/>
      <c r="I60" s="491"/>
      <c r="J60" s="491"/>
      <c r="K60" s="491"/>
      <c r="L60" s="491"/>
      <c r="M60" s="491"/>
      <c r="N60" s="315"/>
      <c r="O60" s="315" t="s">
        <v>626</v>
      </c>
      <c r="P60" s="315"/>
      <c r="Q60" s="118"/>
      <c r="R60" s="118"/>
      <c r="S60" s="118"/>
      <c r="T60" s="118"/>
      <c r="U60" s="118"/>
      <c r="V60" s="118"/>
    </row>
    <row r="61" ht="15.75" customHeight="1">
      <c r="A61" s="483" t="s">
        <v>632</v>
      </c>
      <c r="B61" s="315"/>
      <c r="C61" s="315"/>
      <c r="D61" s="448">
        <v>797.0</v>
      </c>
      <c r="E61" s="315" t="s">
        <v>300</v>
      </c>
      <c r="F61" s="315"/>
      <c r="G61" s="315"/>
      <c r="H61" s="491"/>
      <c r="I61" s="491"/>
      <c r="J61" s="491"/>
      <c r="K61" s="491"/>
      <c r="L61" s="491"/>
      <c r="M61" s="491"/>
      <c r="N61" s="315"/>
      <c r="O61" s="315" t="s">
        <v>633</v>
      </c>
      <c r="P61" s="315"/>
      <c r="Q61" s="118"/>
      <c r="R61" s="118"/>
      <c r="S61" s="118"/>
      <c r="T61" s="118"/>
      <c r="U61" s="118"/>
      <c r="V61" s="118"/>
    </row>
    <row r="62" ht="15.75" customHeight="1">
      <c r="A62" s="483" t="s">
        <v>634</v>
      </c>
      <c r="B62" s="399"/>
      <c r="C62" s="466"/>
      <c r="D62" s="466"/>
      <c r="E62" s="466"/>
      <c r="F62" s="466"/>
      <c r="G62" s="466"/>
      <c r="H62" s="466"/>
      <c r="I62" s="466"/>
      <c r="J62" s="466"/>
      <c r="K62" s="466"/>
      <c r="L62" s="466"/>
      <c r="M62" s="466"/>
      <c r="N62" s="467"/>
      <c r="O62" s="315"/>
      <c r="P62" s="315"/>
      <c r="Q62" s="118"/>
      <c r="R62" s="118"/>
      <c r="S62" s="118"/>
      <c r="T62" s="118"/>
      <c r="U62" s="118"/>
      <c r="V62" s="118"/>
    </row>
    <row r="63" ht="15.75" customHeight="1">
      <c r="A63" s="485" t="s">
        <v>635</v>
      </c>
      <c r="B63" s="486" t="s">
        <v>591</v>
      </c>
      <c r="C63" s="486" t="s">
        <v>591</v>
      </c>
      <c r="D63" s="327">
        <v>4.0</v>
      </c>
      <c r="E63" s="315" t="s">
        <v>300</v>
      </c>
      <c r="F63" s="315"/>
      <c r="G63" s="315"/>
      <c r="H63" s="491"/>
      <c r="I63" s="491"/>
      <c r="J63" s="491"/>
      <c r="K63" s="315"/>
      <c r="L63" s="315"/>
      <c r="M63" s="315"/>
      <c r="N63" s="315" t="s">
        <v>215</v>
      </c>
      <c r="O63" s="486"/>
      <c r="P63" s="315"/>
      <c r="Q63" s="118"/>
      <c r="R63" s="118"/>
      <c r="S63" s="118"/>
      <c r="T63" s="118"/>
      <c r="U63" s="118"/>
      <c r="V63" s="118"/>
    </row>
    <row r="64" ht="15.75" customHeight="1">
      <c r="A64" s="485" t="s">
        <v>636</v>
      </c>
      <c r="B64" s="467"/>
      <c r="C64" s="467"/>
      <c r="D64" s="327">
        <v>4.0</v>
      </c>
      <c r="E64" s="315" t="s">
        <v>300</v>
      </c>
      <c r="F64" s="315"/>
      <c r="G64" s="315"/>
      <c r="H64" s="315"/>
      <c r="I64" s="491"/>
      <c r="J64" s="491"/>
      <c r="K64" s="491"/>
      <c r="L64" s="491"/>
      <c r="M64" s="315"/>
      <c r="N64" s="315" t="s">
        <v>215</v>
      </c>
      <c r="O64" s="490"/>
      <c r="P64" s="315"/>
      <c r="Q64" s="118"/>
      <c r="R64" s="118"/>
      <c r="S64" s="118"/>
      <c r="T64" s="118"/>
      <c r="U64" s="118"/>
      <c r="V64" s="118"/>
    </row>
    <row r="65" ht="15.75" customHeight="1">
      <c r="A65" s="485" t="s">
        <v>637</v>
      </c>
      <c r="B65" s="315" t="s">
        <v>630</v>
      </c>
      <c r="C65" s="315" t="s">
        <v>630</v>
      </c>
      <c r="D65" s="327">
        <v>4.0</v>
      </c>
      <c r="E65" s="315" t="s">
        <v>300</v>
      </c>
      <c r="F65" s="315"/>
      <c r="G65" s="315"/>
      <c r="H65" s="491"/>
      <c r="I65" s="491"/>
      <c r="J65" s="491"/>
      <c r="K65" s="491"/>
      <c r="L65" s="491"/>
      <c r="M65" s="491"/>
      <c r="N65" s="315" t="s">
        <v>626</v>
      </c>
      <c r="O65" s="467"/>
      <c r="P65" s="315"/>
      <c r="Q65" s="118"/>
      <c r="R65" s="118"/>
      <c r="S65" s="118"/>
      <c r="T65" s="118"/>
      <c r="U65" s="118"/>
      <c r="V65" s="118"/>
    </row>
    <row r="66" ht="15.75" customHeight="1">
      <c r="A66" s="483" t="s">
        <v>638</v>
      </c>
      <c r="B66" s="399"/>
      <c r="C66" s="466"/>
      <c r="D66" s="466"/>
      <c r="E66" s="466"/>
      <c r="F66" s="466"/>
      <c r="G66" s="466"/>
      <c r="H66" s="466"/>
      <c r="I66" s="466"/>
      <c r="J66" s="466"/>
      <c r="K66" s="466"/>
      <c r="L66" s="466"/>
      <c r="M66" s="466"/>
      <c r="N66" s="467"/>
      <c r="O66" s="315"/>
      <c r="P66" s="315"/>
      <c r="Q66" s="118"/>
      <c r="R66" s="118"/>
      <c r="S66" s="118"/>
      <c r="T66" s="118"/>
      <c r="U66" s="118"/>
      <c r="V66" s="118"/>
    </row>
    <row r="67" ht="15.75" customHeight="1">
      <c r="A67" s="483" t="s">
        <v>639</v>
      </c>
      <c r="B67" s="486" t="s">
        <v>630</v>
      </c>
      <c r="C67" s="486" t="s">
        <v>630</v>
      </c>
      <c r="D67" s="327">
        <v>15.0</v>
      </c>
      <c r="E67" s="315" t="s">
        <v>300</v>
      </c>
      <c r="F67" s="315"/>
      <c r="G67" s="315"/>
      <c r="H67" s="315"/>
      <c r="I67" s="491"/>
      <c r="J67" s="491"/>
      <c r="K67" s="491"/>
      <c r="L67" s="315"/>
      <c r="M67" s="315"/>
      <c r="N67" s="489" t="s">
        <v>640</v>
      </c>
      <c r="O67" s="315"/>
      <c r="P67" s="315"/>
      <c r="Q67" s="118"/>
      <c r="R67" s="118"/>
      <c r="S67" s="118"/>
      <c r="T67" s="118"/>
      <c r="U67" s="118"/>
      <c r="V67" s="118"/>
    </row>
    <row r="68" ht="15.75" customHeight="1">
      <c r="A68" s="483" t="s">
        <v>641</v>
      </c>
      <c r="B68" s="467"/>
      <c r="C68" s="467"/>
      <c r="D68" s="327">
        <v>15.0</v>
      </c>
      <c r="E68" s="315" t="s">
        <v>300</v>
      </c>
      <c r="F68" s="315"/>
      <c r="G68" s="315"/>
      <c r="H68" s="315"/>
      <c r="I68" s="315"/>
      <c r="J68" s="315"/>
      <c r="K68" s="491"/>
      <c r="L68" s="491"/>
      <c r="M68" s="491"/>
      <c r="N68" s="467"/>
      <c r="O68" s="315"/>
      <c r="P68" s="315"/>
      <c r="Q68" s="118"/>
      <c r="R68" s="118"/>
      <c r="S68" s="118"/>
      <c r="T68" s="118"/>
      <c r="U68" s="118"/>
      <c r="V68" s="118"/>
    </row>
    <row r="69" ht="15.75" customHeight="1">
      <c r="A69" s="483" t="s">
        <v>296</v>
      </c>
      <c r="B69" s="399"/>
      <c r="C69" s="466"/>
      <c r="D69" s="466"/>
      <c r="E69" s="466"/>
      <c r="F69" s="466"/>
      <c r="G69" s="466"/>
      <c r="H69" s="466"/>
      <c r="I69" s="466"/>
      <c r="J69" s="466"/>
      <c r="K69" s="466"/>
      <c r="L69" s="466"/>
      <c r="M69" s="466"/>
      <c r="N69" s="467"/>
      <c r="O69" s="315"/>
      <c r="P69" s="315"/>
      <c r="Q69" s="118"/>
      <c r="R69" s="118"/>
      <c r="S69" s="118"/>
      <c r="T69" s="118"/>
      <c r="U69" s="118"/>
      <c r="V69" s="118"/>
    </row>
    <row r="70" ht="15.75" customHeight="1">
      <c r="A70" s="485" t="s">
        <v>642</v>
      </c>
      <c r="B70" s="486" t="s">
        <v>630</v>
      </c>
      <c r="C70" s="486" t="s">
        <v>630</v>
      </c>
      <c r="D70" s="327">
        <v>4.0</v>
      </c>
      <c r="E70" s="315" t="s">
        <v>300</v>
      </c>
      <c r="F70" s="315"/>
      <c r="G70" s="315"/>
      <c r="H70" s="315"/>
      <c r="I70" s="315"/>
      <c r="J70" s="315"/>
      <c r="K70" s="491"/>
      <c r="L70" s="491"/>
      <c r="M70" s="491"/>
      <c r="N70" s="486" t="s">
        <v>643</v>
      </c>
      <c r="O70" s="315"/>
      <c r="P70" s="315"/>
      <c r="Q70" s="118"/>
      <c r="R70" s="118"/>
      <c r="S70" s="118"/>
      <c r="T70" s="118"/>
      <c r="U70" s="118"/>
      <c r="V70" s="118"/>
    </row>
    <row r="71" ht="15.75" customHeight="1">
      <c r="A71" s="485" t="s">
        <v>644</v>
      </c>
      <c r="B71" s="490"/>
      <c r="C71" s="490"/>
      <c r="D71" s="327">
        <v>22.0</v>
      </c>
      <c r="E71" s="315" t="s">
        <v>300</v>
      </c>
      <c r="F71" s="315"/>
      <c r="G71" s="315"/>
      <c r="H71" s="491"/>
      <c r="I71" s="491"/>
      <c r="J71" s="491"/>
      <c r="K71" s="491"/>
      <c r="L71" s="491"/>
      <c r="M71" s="491"/>
      <c r="N71" s="467"/>
      <c r="O71" s="315"/>
      <c r="P71" s="315"/>
      <c r="Q71" s="118"/>
      <c r="R71" s="118"/>
      <c r="S71" s="118"/>
      <c r="T71" s="118"/>
      <c r="U71" s="118"/>
      <c r="V71" s="118"/>
    </row>
    <row r="72" ht="15.75" customHeight="1">
      <c r="A72" s="485" t="s">
        <v>645</v>
      </c>
      <c r="B72" s="467"/>
      <c r="C72" s="467"/>
      <c r="D72" s="327">
        <v>72.0</v>
      </c>
      <c r="E72" s="315" t="s">
        <v>300</v>
      </c>
      <c r="F72" s="315"/>
      <c r="G72" s="315"/>
      <c r="H72" s="491"/>
      <c r="I72" s="491"/>
      <c r="J72" s="491"/>
      <c r="K72" s="491"/>
      <c r="L72" s="491"/>
      <c r="M72" s="491"/>
      <c r="N72" s="315" t="s">
        <v>646</v>
      </c>
      <c r="O72" s="315"/>
      <c r="P72" s="315"/>
      <c r="Q72" s="118"/>
      <c r="R72" s="118"/>
      <c r="S72" s="118"/>
      <c r="T72" s="118"/>
      <c r="U72" s="118"/>
      <c r="V72" s="118"/>
    </row>
    <row r="73" ht="15.75" customHeight="1">
      <c r="A73" s="492"/>
      <c r="B73" s="118"/>
      <c r="C73" s="118"/>
      <c r="D73" s="118"/>
      <c r="E73" s="118"/>
      <c r="F73" s="118"/>
      <c r="G73" s="118"/>
      <c r="H73" s="118"/>
      <c r="I73" s="118"/>
      <c r="J73" s="118"/>
      <c r="K73" s="118"/>
      <c r="L73" s="118"/>
      <c r="M73" s="118"/>
      <c r="N73" s="118"/>
      <c r="O73" s="118"/>
      <c r="P73" s="118"/>
      <c r="Q73" s="118"/>
      <c r="R73" s="118"/>
      <c r="S73" s="118"/>
      <c r="T73" s="118"/>
      <c r="U73" s="118"/>
      <c r="V73" s="118"/>
    </row>
    <row r="74" ht="15.75" customHeight="1">
      <c r="A74" s="492"/>
      <c r="B74" s="118"/>
      <c r="C74" s="118"/>
      <c r="D74" s="118"/>
      <c r="E74" s="118"/>
      <c r="F74" s="118"/>
      <c r="G74" s="118"/>
      <c r="H74" s="118"/>
      <c r="I74" s="118"/>
      <c r="J74" s="118"/>
      <c r="K74" s="118"/>
      <c r="L74" s="118"/>
      <c r="M74" s="118"/>
      <c r="N74" s="118"/>
      <c r="O74" s="118"/>
      <c r="P74" s="118"/>
      <c r="Q74" s="118"/>
      <c r="R74" s="118"/>
      <c r="S74" s="118"/>
      <c r="T74" s="118"/>
      <c r="U74" s="118"/>
      <c r="V74" s="118"/>
    </row>
    <row r="75" ht="15.75" customHeight="1">
      <c r="A75" s="492"/>
      <c r="B75" s="118"/>
      <c r="C75" s="118"/>
      <c r="D75" s="118"/>
      <c r="E75" s="118"/>
      <c r="F75" s="118"/>
      <c r="G75" s="118"/>
      <c r="H75" s="118"/>
      <c r="I75" s="118"/>
      <c r="J75" s="118"/>
      <c r="K75" s="118"/>
      <c r="L75" s="118"/>
      <c r="M75" s="118"/>
      <c r="N75" s="118"/>
      <c r="O75" s="118"/>
      <c r="P75" s="118"/>
      <c r="Q75" s="118"/>
      <c r="R75" s="118"/>
      <c r="S75" s="118"/>
      <c r="T75" s="118"/>
      <c r="U75" s="118"/>
      <c r="V75" s="118"/>
    </row>
    <row r="76" ht="15.75" customHeight="1">
      <c r="A76" s="492"/>
      <c r="B76" s="118"/>
      <c r="C76" s="118"/>
      <c r="D76" s="118"/>
      <c r="E76" s="118"/>
      <c r="F76" s="118"/>
      <c r="G76" s="118"/>
      <c r="H76" s="118"/>
      <c r="I76" s="118"/>
      <c r="J76" s="118"/>
      <c r="K76" s="118"/>
      <c r="L76" s="118"/>
      <c r="M76" s="118"/>
      <c r="N76" s="118"/>
      <c r="O76" s="118"/>
      <c r="P76" s="118"/>
      <c r="Q76" s="118"/>
      <c r="R76" s="118"/>
      <c r="S76" s="118"/>
      <c r="T76" s="118"/>
      <c r="U76" s="118"/>
      <c r="V76" s="118"/>
    </row>
    <row r="77" ht="15.75" customHeight="1">
      <c r="A77" s="492"/>
      <c r="B77" s="118"/>
      <c r="C77" s="118"/>
      <c r="D77" s="118"/>
      <c r="E77" s="118"/>
      <c r="F77" s="118"/>
      <c r="G77" s="118"/>
      <c r="H77" s="118"/>
      <c r="I77" s="118"/>
      <c r="J77" s="118"/>
      <c r="K77" s="118"/>
      <c r="L77" s="118"/>
      <c r="M77" s="118"/>
      <c r="N77" s="118"/>
      <c r="O77" s="118"/>
      <c r="P77" s="118"/>
      <c r="Q77" s="118"/>
      <c r="R77" s="118"/>
      <c r="S77" s="118"/>
      <c r="T77" s="118"/>
      <c r="U77" s="118"/>
      <c r="V77" s="118"/>
    </row>
    <row r="78" ht="15.75" customHeight="1">
      <c r="A78" s="492"/>
      <c r="B78" s="118"/>
      <c r="C78" s="118"/>
      <c r="D78" s="118"/>
      <c r="E78" s="118"/>
      <c r="F78" s="118"/>
      <c r="G78" s="118"/>
      <c r="H78" s="118"/>
      <c r="I78" s="118"/>
      <c r="J78" s="118"/>
      <c r="K78" s="118"/>
      <c r="L78" s="118"/>
      <c r="M78" s="118"/>
      <c r="N78" s="118"/>
      <c r="O78" s="118"/>
      <c r="P78" s="118"/>
      <c r="Q78" s="118"/>
      <c r="R78" s="118"/>
      <c r="S78" s="118"/>
      <c r="T78" s="118"/>
      <c r="U78" s="118"/>
      <c r="V78" s="118"/>
    </row>
    <row r="79" ht="15.75" customHeight="1">
      <c r="A79" s="492"/>
      <c r="B79" s="118"/>
      <c r="C79" s="118"/>
      <c r="D79" s="118"/>
      <c r="E79" s="118"/>
      <c r="F79" s="118"/>
      <c r="G79" s="118"/>
      <c r="H79" s="118"/>
      <c r="I79" s="118"/>
      <c r="J79" s="118"/>
      <c r="K79" s="118"/>
      <c r="L79" s="118"/>
      <c r="M79" s="118"/>
      <c r="N79" s="118"/>
      <c r="O79" s="118"/>
      <c r="P79" s="118"/>
      <c r="Q79" s="118"/>
      <c r="R79" s="118"/>
      <c r="S79" s="118"/>
      <c r="T79" s="118"/>
      <c r="U79" s="118"/>
      <c r="V79" s="118"/>
    </row>
    <row r="80" ht="15.75" customHeight="1">
      <c r="A80" s="492"/>
      <c r="B80" s="118"/>
      <c r="C80" s="118"/>
      <c r="D80" s="118"/>
      <c r="E80" s="118"/>
      <c r="F80" s="118"/>
      <c r="G80" s="118"/>
      <c r="H80" s="118"/>
      <c r="I80" s="118"/>
      <c r="J80" s="118"/>
      <c r="K80" s="118"/>
      <c r="L80" s="118"/>
      <c r="M80" s="118"/>
      <c r="N80" s="118"/>
      <c r="O80" s="118"/>
      <c r="P80" s="118"/>
      <c r="Q80" s="118"/>
      <c r="R80" s="118"/>
      <c r="S80" s="118"/>
      <c r="T80" s="118"/>
      <c r="U80" s="118"/>
      <c r="V80" s="118"/>
    </row>
    <row r="81" ht="15.75" customHeight="1">
      <c r="A81" s="492"/>
      <c r="B81" s="118"/>
      <c r="C81" s="118"/>
      <c r="D81" s="118"/>
      <c r="E81" s="118"/>
      <c r="F81" s="118"/>
      <c r="G81" s="118"/>
      <c r="H81" s="118"/>
      <c r="I81" s="118"/>
      <c r="J81" s="118"/>
      <c r="K81" s="118"/>
      <c r="L81" s="118"/>
      <c r="M81" s="118"/>
      <c r="N81" s="118"/>
      <c r="O81" s="118"/>
      <c r="P81" s="118"/>
      <c r="Q81" s="118"/>
      <c r="R81" s="118"/>
      <c r="S81" s="118"/>
      <c r="T81" s="118"/>
      <c r="U81" s="118"/>
      <c r="V81" s="118"/>
    </row>
    <row r="82" ht="15.75" customHeight="1">
      <c r="A82" s="492"/>
      <c r="B82" s="118"/>
      <c r="C82" s="118"/>
      <c r="D82" s="118"/>
      <c r="E82" s="118"/>
      <c r="F82" s="118"/>
      <c r="G82" s="118"/>
      <c r="H82" s="118"/>
      <c r="I82" s="118"/>
      <c r="J82" s="118"/>
      <c r="K82" s="118"/>
      <c r="L82" s="118"/>
      <c r="M82" s="118"/>
      <c r="N82" s="118"/>
      <c r="O82" s="118"/>
      <c r="P82" s="118"/>
      <c r="Q82" s="118"/>
      <c r="R82" s="118"/>
      <c r="S82" s="118"/>
      <c r="T82" s="118"/>
      <c r="U82" s="118"/>
      <c r="V82" s="118"/>
    </row>
    <row r="83" ht="15.75" customHeight="1">
      <c r="A83" s="492"/>
      <c r="B83" s="118"/>
      <c r="C83" s="118"/>
      <c r="D83" s="118"/>
      <c r="E83" s="118"/>
      <c r="F83" s="118"/>
      <c r="G83" s="118"/>
      <c r="H83" s="118"/>
      <c r="I83" s="118"/>
      <c r="J83" s="118"/>
      <c r="K83" s="118"/>
      <c r="L83" s="118"/>
      <c r="M83" s="118"/>
      <c r="N83" s="118"/>
      <c r="O83" s="118"/>
      <c r="P83" s="118"/>
      <c r="Q83" s="118"/>
      <c r="R83" s="118"/>
      <c r="S83" s="118"/>
      <c r="T83" s="118"/>
      <c r="U83" s="118"/>
      <c r="V83" s="118"/>
    </row>
    <row r="84" ht="15.75" customHeight="1">
      <c r="A84" s="492"/>
      <c r="B84" s="118"/>
      <c r="C84" s="118"/>
      <c r="D84" s="118"/>
      <c r="E84" s="118"/>
      <c r="F84" s="118"/>
      <c r="G84" s="118"/>
      <c r="H84" s="118"/>
      <c r="I84" s="118"/>
      <c r="J84" s="118"/>
      <c r="K84" s="118"/>
      <c r="L84" s="118"/>
      <c r="M84" s="118"/>
      <c r="N84" s="118"/>
      <c r="O84" s="118"/>
      <c r="P84" s="118"/>
      <c r="Q84" s="118"/>
      <c r="R84" s="118"/>
      <c r="S84" s="118"/>
      <c r="T84" s="118"/>
      <c r="U84" s="118"/>
      <c r="V84" s="118"/>
    </row>
    <row r="85" ht="15.75" customHeight="1">
      <c r="A85" s="492"/>
      <c r="B85" s="118"/>
      <c r="C85" s="118"/>
      <c r="D85" s="118"/>
      <c r="E85" s="118"/>
      <c r="F85" s="118"/>
      <c r="G85" s="118"/>
      <c r="H85" s="118"/>
      <c r="I85" s="118"/>
      <c r="J85" s="118"/>
      <c r="K85" s="118"/>
      <c r="L85" s="118"/>
      <c r="M85" s="118"/>
      <c r="N85" s="118"/>
      <c r="O85" s="118"/>
      <c r="P85" s="118"/>
      <c r="Q85" s="118"/>
      <c r="R85" s="118"/>
      <c r="S85" s="118"/>
      <c r="T85" s="118"/>
      <c r="U85" s="118"/>
      <c r="V85" s="118"/>
    </row>
    <row r="86" ht="15.75" customHeight="1">
      <c r="A86" s="492"/>
      <c r="B86" s="118"/>
      <c r="C86" s="118"/>
      <c r="D86" s="118"/>
      <c r="E86" s="118"/>
      <c r="F86" s="118"/>
      <c r="G86" s="118"/>
      <c r="H86" s="118"/>
      <c r="I86" s="118"/>
      <c r="J86" s="118"/>
      <c r="K86" s="118"/>
      <c r="L86" s="118"/>
      <c r="M86" s="118"/>
      <c r="N86" s="118"/>
      <c r="O86" s="118"/>
      <c r="P86" s="118"/>
      <c r="Q86" s="118"/>
      <c r="R86" s="118"/>
      <c r="S86" s="118"/>
      <c r="T86" s="118"/>
      <c r="U86" s="118"/>
      <c r="V86" s="118"/>
    </row>
    <row r="87" ht="15.75" customHeight="1">
      <c r="A87" s="492"/>
      <c r="B87" s="118"/>
      <c r="C87" s="118"/>
      <c r="D87" s="118"/>
      <c r="E87" s="118"/>
      <c r="F87" s="118"/>
      <c r="G87" s="118"/>
      <c r="H87" s="118"/>
      <c r="I87" s="118"/>
      <c r="J87" s="118"/>
      <c r="K87" s="118"/>
      <c r="L87" s="118"/>
      <c r="M87" s="118"/>
      <c r="N87" s="118"/>
      <c r="O87" s="118"/>
      <c r="P87" s="118"/>
      <c r="Q87" s="118"/>
      <c r="R87" s="118"/>
      <c r="S87" s="118"/>
      <c r="T87" s="118"/>
      <c r="U87" s="118"/>
      <c r="V87" s="118"/>
    </row>
    <row r="88" ht="15.75" customHeight="1">
      <c r="A88" s="492"/>
      <c r="B88" s="118"/>
      <c r="C88" s="118"/>
      <c r="D88" s="118"/>
      <c r="E88" s="118"/>
      <c r="F88" s="118"/>
      <c r="G88" s="118"/>
      <c r="H88" s="118"/>
      <c r="I88" s="118"/>
      <c r="J88" s="118"/>
      <c r="K88" s="118"/>
      <c r="L88" s="118"/>
      <c r="M88" s="118"/>
      <c r="N88" s="118"/>
      <c r="O88" s="118"/>
      <c r="P88" s="118"/>
      <c r="Q88" s="118"/>
      <c r="R88" s="118"/>
      <c r="S88" s="118"/>
      <c r="T88" s="118"/>
      <c r="U88" s="118"/>
      <c r="V88" s="118"/>
    </row>
    <row r="89" ht="15.75" customHeight="1">
      <c r="A89" s="492"/>
      <c r="B89" s="118"/>
      <c r="C89" s="118"/>
      <c r="D89" s="118"/>
      <c r="E89" s="118"/>
      <c r="F89" s="118"/>
      <c r="G89" s="118"/>
      <c r="H89" s="118"/>
      <c r="I89" s="118"/>
      <c r="J89" s="118"/>
      <c r="K89" s="118"/>
      <c r="L89" s="118"/>
      <c r="M89" s="118"/>
      <c r="N89" s="118"/>
      <c r="O89" s="118"/>
      <c r="P89" s="118"/>
      <c r="Q89" s="118"/>
      <c r="R89" s="118"/>
      <c r="S89" s="118"/>
      <c r="T89" s="118"/>
      <c r="U89" s="118"/>
      <c r="V89" s="118"/>
    </row>
    <row r="90" ht="15.75" customHeight="1">
      <c r="A90" s="492"/>
      <c r="B90" s="118"/>
      <c r="C90" s="118"/>
      <c r="D90" s="118"/>
      <c r="E90" s="118"/>
      <c r="F90" s="118"/>
      <c r="G90" s="118"/>
      <c r="H90" s="118"/>
      <c r="I90" s="118"/>
      <c r="J90" s="118"/>
      <c r="K90" s="118"/>
      <c r="L90" s="118"/>
      <c r="M90" s="118"/>
      <c r="N90" s="118"/>
      <c r="O90" s="118"/>
      <c r="P90" s="118"/>
      <c r="Q90" s="118"/>
      <c r="R90" s="118"/>
      <c r="S90" s="118"/>
      <c r="T90" s="118"/>
      <c r="U90" s="118"/>
      <c r="V90" s="118"/>
    </row>
    <row r="91" ht="15.75" customHeight="1">
      <c r="A91" s="492"/>
      <c r="B91" s="118"/>
      <c r="C91" s="118"/>
      <c r="D91" s="118"/>
      <c r="E91" s="118"/>
      <c r="F91" s="118"/>
      <c r="G91" s="118"/>
      <c r="H91" s="118"/>
      <c r="I91" s="118"/>
      <c r="J91" s="118"/>
      <c r="K91" s="118"/>
      <c r="L91" s="118"/>
      <c r="M91" s="118"/>
      <c r="N91" s="118"/>
      <c r="O91" s="118"/>
      <c r="P91" s="118"/>
      <c r="Q91" s="118"/>
      <c r="R91" s="118"/>
      <c r="S91" s="118"/>
      <c r="T91" s="118"/>
      <c r="U91" s="118"/>
      <c r="V91" s="118"/>
    </row>
    <row r="92" ht="15.75" customHeight="1">
      <c r="A92" s="492"/>
      <c r="B92" s="118"/>
      <c r="C92" s="118"/>
      <c r="D92" s="118"/>
      <c r="E92" s="118"/>
      <c r="F92" s="118"/>
      <c r="G92" s="118"/>
      <c r="H92" s="118"/>
      <c r="I92" s="118"/>
      <c r="J92" s="118"/>
      <c r="K92" s="118"/>
      <c r="L92" s="118"/>
      <c r="M92" s="118"/>
      <c r="N92" s="118"/>
      <c r="O92" s="118"/>
      <c r="P92" s="118"/>
      <c r="Q92" s="118"/>
      <c r="R92" s="118"/>
      <c r="S92" s="118"/>
      <c r="T92" s="118"/>
      <c r="U92" s="118"/>
      <c r="V92" s="118"/>
    </row>
    <row r="93" ht="15.75" customHeight="1">
      <c r="A93" s="492"/>
      <c r="B93" s="118"/>
      <c r="C93" s="118"/>
      <c r="D93" s="118"/>
      <c r="E93" s="118"/>
      <c r="F93" s="118"/>
      <c r="G93" s="118"/>
      <c r="H93" s="118"/>
      <c r="I93" s="118"/>
      <c r="J93" s="118"/>
      <c r="K93" s="118"/>
      <c r="L93" s="118"/>
      <c r="M93" s="118"/>
      <c r="N93" s="118"/>
      <c r="O93" s="118"/>
      <c r="P93" s="118"/>
      <c r="Q93" s="118"/>
      <c r="R93" s="118"/>
      <c r="S93" s="118"/>
      <c r="T93" s="118"/>
      <c r="U93" s="118"/>
      <c r="V93" s="118"/>
    </row>
    <row r="94" ht="15.75" customHeight="1">
      <c r="A94" s="492"/>
      <c r="B94" s="118"/>
      <c r="C94" s="118"/>
      <c r="D94" s="118"/>
      <c r="E94" s="118"/>
      <c r="F94" s="118"/>
      <c r="G94" s="118"/>
      <c r="H94" s="118"/>
      <c r="I94" s="118"/>
      <c r="J94" s="118"/>
      <c r="K94" s="118"/>
      <c r="L94" s="118"/>
      <c r="M94" s="118"/>
      <c r="N94" s="118"/>
      <c r="O94" s="118"/>
      <c r="P94" s="118"/>
      <c r="Q94" s="118"/>
      <c r="R94" s="118"/>
      <c r="S94" s="118"/>
      <c r="T94" s="118"/>
      <c r="U94" s="118"/>
      <c r="V94" s="118"/>
    </row>
    <row r="95" ht="15.75" customHeight="1">
      <c r="A95" s="492"/>
      <c r="B95" s="118"/>
      <c r="C95" s="118"/>
      <c r="D95" s="118"/>
      <c r="E95" s="118"/>
      <c r="F95" s="118"/>
      <c r="G95" s="118"/>
      <c r="H95" s="118"/>
      <c r="I95" s="118"/>
      <c r="J95" s="118"/>
      <c r="K95" s="118"/>
      <c r="L95" s="118"/>
      <c r="M95" s="118"/>
      <c r="N95" s="118"/>
      <c r="O95" s="118"/>
      <c r="P95" s="118"/>
      <c r="Q95" s="118"/>
      <c r="R95" s="118"/>
      <c r="S95" s="118"/>
      <c r="T95" s="118"/>
      <c r="U95" s="118"/>
      <c r="V95" s="118"/>
    </row>
    <row r="96" ht="15.75" customHeight="1">
      <c r="A96" s="492"/>
      <c r="B96" s="118"/>
      <c r="C96" s="118"/>
      <c r="D96" s="118"/>
      <c r="E96" s="118"/>
      <c r="F96" s="118"/>
      <c r="G96" s="118"/>
      <c r="H96" s="118"/>
      <c r="I96" s="118"/>
      <c r="J96" s="118"/>
      <c r="K96" s="118"/>
      <c r="L96" s="118"/>
      <c r="M96" s="118"/>
      <c r="N96" s="118"/>
      <c r="O96" s="118"/>
      <c r="P96" s="118"/>
      <c r="Q96" s="118"/>
      <c r="R96" s="118"/>
      <c r="S96" s="118"/>
      <c r="T96" s="118"/>
      <c r="U96" s="118"/>
      <c r="V96" s="118"/>
    </row>
    <row r="97" ht="15.75" customHeight="1">
      <c r="A97" s="492"/>
      <c r="B97" s="118"/>
      <c r="C97" s="118"/>
      <c r="D97" s="118"/>
      <c r="E97" s="118"/>
      <c r="F97" s="118"/>
      <c r="G97" s="118"/>
      <c r="H97" s="118"/>
      <c r="I97" s="118"/>
      <c r="J97" s="118"/>
      <c r="K97" s="118"/>
      <c r="L97" s="118"/>
      <c r="M97" s="118"/>
      <c r="N97" s="118"/>
      <c r="O97" s="118"/>
      <c r="P97" s="118"/>
      <c r="Q97" s="118"/>
      <c r="R97" s="118"/>
      <c r="S97" s="118"/>
      <c r="T97" s="118"/>
      <c r="U97" s="118"/>
      <c r="V97" s="118"/>
    </row>
    <row r="98" ht="15.75" customHeight="1">
      <c r="A98" s="492"/>
      <c r="B98" s="118"/>
      <c r="C98" s="118"/>
      <c r="D98" s="118"/>
      <c r="E98" s="118"/>
      <c r="F98" s="118"/>
      <c r="G98" s="118"/>
      <c r="H98" s="118"/>
      <c r="I98" s="118"/>
      <c r="J98" s="118"/>
      <c r="K98" s="118"/>
      <c r="L98" s="118"/>
      <c r="M98" s="118"/>
      <c r="N98" s="118"/>
      <c r="O98" s="118"/>
      <c r="P98" s="118"/>
      <c r="Q98" s="118"/>
      <c r="R98" s="118"/>
      <c r="S98" s="118"/>
      <c r="T98" s="118"/>
      <c r="U98" s="118"/>
      <c r="V98" s="118"/>
    </row>
    <row r="99" ht="15.75" customHeight="1">
      <c r="A99" s="492"/>
      <c r="B99" s="118"/>
      <c r="C99" s="118"/>
      <c r="D99" s="118"/>
      <c r="E99" s="118"/>
      <c r="F99" s="118"/>
      <c r="G99" s="118"/>
      <c r="H99" s="118"/>
      <c r="I99" s="118"/>
      <c r="J99" s="118"/>
      <c r="K99" s="118"/>
      <c r="L99" s="118"/>
      <c r="M99" s="118"/>
      <c r="N99" s="118"/>
      <c r="O99" s="118"/>
      <c r="P99" s="118"/>
      <c r="Q99" s="118"/>
      <c r="R99" s="118"/>
      <c r="S99" s="118"/>
      <c r="T99" s="118"/>
      <c r="U99" s="118"/>
      <c r="V99" s="118"/>
    </row>
    <row r="100" ht="15.75" customHeight="1">
      <c r="A100" s="492"/>
      <c r="B100" s="118"/>
      <c r="C100" s="118"/>
      <c r="D100" s="118"/>
      <c r="E100" s="118"/>
      <c r="F100" s="118"/>
      <c r="G100" s="118"/>
      <c r="H100" s="118"/>
      <c r="I100" s="118"/>
      <c r="J100" s="118"/>
      <c r="K100" s="118"/>
      <c r="L100" s="118"/>
      <c r="M100" s="118"/>
      <c r="N100" s="118"/>
      <c r="O100" s="118"/>
      <c r="P100" s="118"/>
      <c r="Q100" s="118"/>
      <c r="R100" s="118"/>
      <c r="S100" s="118"/>
      <c r="T100" s="118"/>
      <c r="U100" s="118"/>
      <c r="V100" s="118"/>
    </row>
    <row r="101" ht="15.75" customHeight="1">
      <c r="A101" s="492"/>
      <c r="B101" s="118"/>
      <c r="C101" s="118"/>
      <c r="D101" s="118"/>
      <c r="E101" s="118"/>
      <c r="F101" s="118"/>
      <c r="G101" s="118"/>
      <c r="H101" s="118"/>
      <c r="I101" s="118"/>
      <c r="J101" s="118"/>
      <c r="K101" s="118"/>
      <c r="L101" s="118"/>
      <c r="M101" s="118"/>
      <c r="N101" s="118"/>
      <c r="O101" s="118"/>
      <c r="P101" s="118"/>
      <c r="Q101" s="118"/>
      <c r="R101" s="118"/>
      <c r="S101" s="118"/>
      <c r="T101" s="118"/>
      <c r="U101" s="118"/>
      <c r="V101" s="118"/>
    </row>
    <row r="102" ht="15.75" customHeight="1">
      <c r="A102" s="492"/>
      <c r="B102" s="118"/>
      <c r="C102" s="118"/>
      <c r="D102" s="118"/>
      <c r="E102" s="118"/>
      <c r="F102" s="118"/>
      <c r="G102" s="118"/>
      <c r="H102" s="118"/>
      <c r="I102" s="118"/>
      <c r="J102" s="118"/>
      <c r="K102" s="118"/>
      <c r="L102" s="118"/>
      <c r="M102" s="118"/>
      <c r="N102" s="118"/>
      <c r="O102" s="118"/>
      <c r="P102" s="118"/>
      <c r="Q102" s="118"/>
      <c r="R102" s="118"/>
      <c r="S102" s="118"/>
      <c r="T102" s="118"/>
      <c r="U102" s="118"/>
      <c r="V102" s="118"/>
    </row>
    <row r="103" ht="15.75" customHeight="1">
      <c r="A103" s="492"/>
      <c r="B103" s="118"/>
      <c r="C103" s="118"/>
      <c r="D103" s="118"/>
      <c r="E103" s="118"/>
      <c r="F103" s="118"/>
      <c r="G103" s="118"/>
      <c r="H103" s="118"/>
      <c r="I103" s="118"/>
      <c r="J103" s="118"/>
      <c r="K103" s="118"/>
      <c r="L103" s="118"/>
      <c r="M103" s="118"/>
      <c r="N103" s="118"/>
      <c r="O103" s="118"/>
      <c r="P103" s="118"/>
      <c r="Q103" s="118"/>
      <c r="R103" s="118"/>
      <c r="S103" s="118"/>
      <c r="T103" s="118"/>
      <c r="U103" s="118"/>
      <c r="V103" s="118"/>
    </row>
    <row r="104" ht="15.75" customHeight="1">
      <c r="A104" s="492"/>
      <c r="B104" s="118"/>
      <c r="C104" s="118"/>
      <c r="D104" s="118"/>
      <c r="E104" s="118"/>
      <c r="F104" s="118"/>
      <c r="G104" s="118"/>
      <c r="H104" s="118"/>
      <c r="I104" s="118"/>
      <c r="J104" s="118"/>
      <c r="K104" s="118"/>
      <c r="L104" s="118"/>
      <c r="M104" s="118"/>
      <c r="N104" s="118"/>
      <c r="O104" s="118"/>
      <c r="P104" s="118"/>
      <c r="Q104" s="118"/>
      <c r="R104" s="118"/>
      <c r="S104" s="118"/>
      <c r="T104" s="118"/>
      <c r="U104" s="118"/>
      <c r="V104" s="118"/>
    </row>
    <row r="105" ht="15.75" customHeight="1">
      <c r="A105" s="492"/>
      <c r="B105" s="118"/>
      <c r="C105" s="118"/>
      <c r="D105" s="118"/>
      <c r="E105" s="118"/>
      <c r="F105" s="118"/>
      <c r="G105" s="118"/>
      <c r="H105" s="118"/>
      <c r="I105" s="118"/>
      <c r="J105" s="118"/>
      <c r="K105" s="118"/>
      <c r="L105" s="118"/>
      <c r="M105" s="118"/>
      <c r="N105" s="118"/>
      <c r="O105" s="118"/>
      <c r="P105" s="118"/>
      <c r="Q105" s="118"/>
      <c r="R105" s="118"/>
      <c r="S105" s="118"/>
      <c r="T105" s="118"/>
      <c r="U105" s="118"/>
      <c r="V105" s="118"/>
    </row>
    <row r="106" ht="15.75" customHeight="1">
      <c r="A106" s="492"/>
      <c r="B106" s="118"/>
      <c r="C106" s="118"/>
      <c r="D106" s="118"/>
      <c r="E106" s="118"/>
      <c r="F106" s="118"/>
      <c r="G106" s="118"/>
      <c r="H106" s="118"/>
      <c r="I106" s="118"/>
      <c r="J106" s="118"/>
      <c r="K106" s="118"/>
      <c r="L106" s="118"/>
      <c r="M106" s="118"/>
      <c r="N106" s="118"/>
      <c r="O106" s="118"/>
      <c r="P106" s="118"/>
      <c r="Q106" s="118"/>
      <c r="R106" s="118"/>
      <c r="S106" s="118"/>
      <c r="T106" s="118"/>
      <c r="U106" s="118"/>
      <c r="V106" s="118"/>
    </row>
    <row r="107" ht="15.75" customHeight="1">
      <c r="A107" s="492"/>
      <c r="B107" s="118"/>
      <c r="C107" s="118"/>
      <c r="D107" s="118"/>
      <c r="E107" s="118"/>
      <c r="F107" s="118"/>
      <c r="G107" s="118"/>
      <c r="H107" s="118"/>
      <c r="I107" s="118"/>
      <c r="J107" s="118"/>
      <c r="K107" s="118"/>
      <c r="L107" s="118"/>
      <c r="M107" s="118"/>
      <c r="N107" s="118"/>
      <c r="O107" s="118"/>
      <c r="P107" s="118"/>
      <c r="Q107" s="118"/>
      <c r="R107" s="118"/>
      <c r="S107" s="118"/>
      <c r="T107" s="118"/>
      <c r="U107" s="118"/>
      <c r="V107" s="118"/>
    </row>
    <row r="108" ht="15.75" customHeight="1">
      <c r="A108" s="492"/>
      <c r="B108" s="118"/>
      <c r="C108" s="118"/>
      <c r="D108" s="118"/>
      <c r="E108" s="118"/>
      <c r="F108" s="118"/>
      <c r="G108" s="118"/>
      <c r="H108" s="118"/>
      <c r="I108" s="118"/>
      <c r="J108" s="118"/>
      <c r="K108" s="118"/>
      <c r="L108" s="118"/>
      <c r="M108" s="118"/>
      <c r="N108" s="118"/>
      <c r="O108" s="118"/>
      <c r="P108" s="118"/>
      <c r="Q108" s="118"/>
      <c r="R108" s="118"/>
      <c r="S108" s="118"/>
      <c r="T108" s="118"/>
      <c r="U108" s="118"/>
      <c r="V108" s="118"/>
    </row>
    <row r="109" ht="15.75" customHeight="1">
      <c r="A109" s="492"/>
      <c r="B109" s="118"/>
      <c r="C109" s="118"/>
      <c r="D109" s="118"/>
      <c r="E109" s="118"/>
      <c r="F109" s="118"/>
      <c r="G109" s="118"/>
      <c r="H109" s="118"/>
      <c r="I109" s="118"/>
      <c r="J109" s="118"/>
      <c r="K109" s="118"/>
      <c r="L109" s="118"/>
      <c r="M109" s="118"/>
      <c r="N109" s="118"/>
      <c r="O109" s="118"/>
      <c r="P109" s="118"/>
      <c r="Q109" s="118"/>
      <c r="R109" s="118"/>
      <c r="S109" s="118"/>
      <c r="T109" s="118"/>
      <c r="U109" s="118"/>
      <c r="V109" s="118"/>
    </row>
    <row r="110" ht="15.75" customHeight="1">
      <c r="A110" s="492"/>
      <c r="B110" s="118"/>
      <c r="C110" s="118"/>
      <c r="D110" s="118"/>
      <c r="E110" s="118"/>
      <c r="F110" s="118"/>
      <c r="G110" s="118"/>
      <c r="H110" s="118"/>
      <c r="I110" s="118"/>
      <c r="J110" s="118"/>
      <c r="K110" s="118"/>
      <c r="L110" s="118"/>
      <c r="M110" s="118"/>
      <c r="N110" s="118"/>
      <c r="O110" s="118"/>
      <c r="P110" s="118"/>
      <c r="Q110" s="118"/>
      <c r="R110" s="118"/>
      <c r="S110" s="118"/>
      <c r="T110" s="118"/>
      <c r="U110" s="118"/>
      <c r="V110" s="118"/>
    </row>
    <row r="111" ht="15.75" customHeight="1">
      <c r="A111" s="492"/>
      <c r="B111" s="118"/>
      <c r="C111" s="118"/>
      <c r="D111" s="118"/>
      <c r="E111" s="118"/>
      <c r="F111" s="118"/>
      <c r="G111" s="118"/>
      <c r="H111" s="118"/>
      <c r="I111" s="118"/>
      <c r="J111" s="118"/>
      <c r="K111" s="118"/>
      <c r="L111" s="118"/>
      <c r="M111" s="118"/>
      <c r="N111" s="118"/>
      <c r="O111" s="118"/>
      <c r="P111" s="118"/>
      <c r="Q111" s="118"/>
      <c r="R111" s="118"/>
      <c r="S111" s="118"/>
      <c r="T111" s="118"/>
      <c r="U111" s="118"/>
      <c r="V111" s="118"/>
    </row>
    <row r="112" ht="15.75" customHeight="1">
      <c r="A112" s="492"/>
      <c r="B112" s="118"/>
      <c r="C112" s="118"/>
      <c r="D112" s="118"/>
      <c r="E112" s="118"/>
      <c r="F112" s="118"/>
      <c r="G112" s="118"/>
      <c r="H112" s="118"/>
      <c r="I112" s="118"/>
      <c r="J112" s="118"/>
      <c r="K112" s="118"/>
      <c r="L112" s="118"/>
      <c r="M112" s="118"/>
      <c r="N112" s="118"/>
      <c r="O112" s="118"/>
      <c r="P112" s="118"/>
      <c r="Q112" s="118"/>
      <c r="R112" s="118"/>
      <c r="S112" s="118"/>
      <c r="T112" s="118"/>
      <c r="U112" s="118"/>
      <c r="V112" s="118"/>
    </row>
    <row r="113" ht="15.75" customHeight="1">
      <c r="A113" s="492"/>
      <c r="B113" s="118"/>
      <c r="C113" s="118"/>
      <c r="D113" s="118"/>
      <c r="E113" s="118"/>
      <c r="F113" s="118"/>
      <c r="G113" s="118"/>
      <c r="H113" s="118"/>
      <c r="I113" s="118"/>
      <c r="J113" s="118"/>
      <c r="K113" s="118"/>
      <c r="L113" s="118"/>
      <c r="M113" s="118"/>
      <c r="N113" s="118"/>
      <c r="O113" s="118"/>
      <c r="P113" s="118"/>
      <c r="Q113" s="118"/>
      <c r="R113" s="118"/>
      <c r="S113" s="118"/>
      <c r="T113" s="118"/>
      <c r="U113" s="118"/>
      <c r="V113" s="118"/>
    </row>
    <row r="114" ht="15.75" customHeight="1">
      <c r="A114" s="492"/>
      <c r="B114" s="118"/>
      <c r="C114" s="118"/>
      <c r="D114" s="118"/>
      <c r="E114" s="118"/>
      <c r="F114" s="118"/>
      <c r="G114" s="118"/>
      <c r="H114" s="118"/>
      <c r="I114" s="118"/>
      <c r="J114" s="118"/>
      <c r="K114" s="118"/>
      <c r="L114" s="118"/>
      <c r="M114" s="118"/>
      <c r="N114" s="118"/>
      <c r="O114" s="118"/>
      <c r="P114" s="118"/>
      <c r="Q114" s="118"/>
      <c r="R114" s="118"/>
      <c r="S114" s="118"/>
      <c r="T114" s="118"/>
      <c r="U114" s="118"/>
      <c r="V114" s="118"/>
    </row>
    <row r="115" ht="15.75" customHeight="1">
      <c r="A115" s="492"/>
      <c r="B115" s="118"/>
      <c r="C115" s="118"/>
      <c r="D115" s="118"/>
      <c r="E115" s="118"/>
      <c r="F115" s="118"/>
      <c r="G115" s="118"/>
      <c r="H115" s="118"/>
      <c r="I115" s="118"/>
      <c r="J115" s="118"/>
      <c r="K115" s="118"/>
      <c r="L115" s="118"/>
      <c r="M115" s="118"/>
      <c r="N115" s="118"/>
      <c r="O115" s="118"/>
      <c r="P115" s="118"/>
      <c r="Q115" s="118"/>
      <c r="R115" s="118"/>
      <c r="S115" s="118"/>
      <c r="T115" s="118"/>
      <c r="U115" s="118"/>
      <c r="V115" s="118"/>
    </row>
    <row r="116" ht="15.75" customHeight="1">
      <c r="A116" s="492"/>
      <c r="B116" s="118"/>
      <c r="C116" s="118"/>
      <c r="D116" s="118"/>
      <c r="E116" s="118"/>
      <c r="F116" s="118"/>
      <c r="G116" s="118"/>
      <c r="H116" s="118"/>
      <c r="I116" s="118"/>
      <c r="J116" s="118"/>
      <c r="K116" s="118"/>
      <c r="L116" s="118"/>
      <c r="M116" s="118"/>
      <c r="N116" s="118"/>
      <c r="O116" s="118"/>
      <c r="P116" s="118"/>
      <c r="Q116" s="118"/>
      <c r="R116" s="118"/>
      <c r="S116" s="118"/>
      <c r="T116" s="118"/>
      <c r="U116" s="118"/>
      <c r="V116" s="118"/>
    </row>
    <row r="117" ht="15.75" customHeight="1">
      <c r="A117" s="492"/>
      <c r="B117" s="118"/>
      <c r="C117" s="118"/>
      <c r="D117" s="118"/>
      <c r="E117" s="118"/>
      <c r="F117" s="118"/>
      <c r="G117" s="118"/>
      <c r="H117" s="118"/>
      <c r="I117" s="118"/>
      <c r="J117" s="118"/>
      <c r="K117" s="118"/>
      <c r="L117" s="118"/>
      <c r="M117" s="118"/>
      <c r="N117" s="118"/>
      <c r="O117" s="118"/>
      <c r="P117" s="118"/>
      <c r="Q117" s="118"/>
      <c r="R117" s="118"/>
      <c r="S117" s="118"/>
      <c r="T117" s="118"/>
      <c r="U117" s="118"/>
      <c r="V117" s="118"/>
    </row>
    <row r="118" ht="15.75" customHeight="1">
      <c r="A118" s="492"/>
      <c r="B118" s="118"/>
      <c r="C118" s="118"/>
      <c r="D118" s="118"/>
      <c r="E118" s="118"/>
      <c r="F118" s="118"/>
      <c r="G118" s="118"/>
      <c r="H118" s="118"/>
      <c r="I118" s="118"/>
      <c r="J118" s="118"/>
      <c r="K118" s="118"/>
      <c r="L118" s="118"/>
      <c r="M118" s="118"/>
      <c r="N118" s="118"/>
      <c r="O118" s="118"/>
      <c r="P118" s="118"/>
      <c r="Q118" s="118"/>
      <c r="R118" s="118"/>
      <c r="S118" s="118"/>
      <c r="T118" s="118"/>
      <c r="U118" s="118"/>
      <c r="V118" s="118"/>
    </row>
    <row r="119" ht="15.75" customHeight="1">
      <c r="A119" s="492"/>
      <c r="B119" s="118"/>
      <c r="C119" s="118"/>
      <c r="D119" s="118"/>
      <c r="E119" s="118"/>
      <c r="F119" s="118"/>
      <c r="G119" s="118"/>
      <c r="H119" s="118"/>
      <c r="I119" s="118"/>
      <c r="J119" s="118"/>
      <c r="K119" s="118"/>
      <c r="L119" s="118"/>
      <c r="M119" s="118"/>
      <c r="N119" s="118"/>
      <c r="O119" s="118"/>
      <c r="P119" s="118"/>
      <c r="Q119" s="118"/>
      <c r="R119" s="118"/>
      <c r="S119" s="118"/>
      <c r="T119" s="118"/>
      <c r="U119" s="118"/>
      <c r="V119" s="118"/>
    </row>
    <row r="120" ht="15.75" customHeight="1">
      <c r="A120" s="492"/>
      <c r="B120" s="118"/>
      <c r="C120" s="118"/>
      <c r="D120" s="118"/>
      <c r="E120" s="118"/>
      <c r="F120" s="118"/>
      <c r="G120" s="118"/>
      <c r="H120" s="118"/>
      <c r="I120" s="118"/>
      <c r="J120" s="118"/>
      <c r="K120" s="118"/>
      <c r="L120" s="118"/>
      <c r="M120" s="118"/>
      <c r="N120" s="118"/>
      <c r="O120" s="118"/>
      <c r="P120" s="118"/>
      <c r="Q120" s="118"/>
      <c r="R120" s="118"/>
      <c r="S120" s="118"/>
      <c r="T120" s="118"/>
      <c r="U120" s="118"/>
      <c r="V120" s="118"/>
    </row>
    <row r="121" ht="15.75" customHeight="1">
      <c r="A121" s="492"/>
      <c r="B121" s="118"/>
      <c r="C121" s="118"/>
      <c r="D121" s="118"/>
      <c r="E121" s="118"/>
      <c r="F121" s="118"/>
      <c r="G121" s="118"/>
      <c r="H121" s="118"/>
      <c r="I121" s="118"/>
      <c r="J121" s="118"/>
      <c r="K121" s="118"/>
      <c r="L121" s="118"/>
      <c r="M121" s="118"/>
      <c r="N121" s="118"/>
      <c r="O121" s="118"/>
      <c r="P121" s="118"/>
      <c r="Q121" s="118"/>
      <c r="R121" s="118"/>
      <c r="S121" s="118"/>
      <c r="T121" s="118"/>
      <c r="U121" s="118"/>
      <c r="V121" s="118"/>
    </row>
    <row r="122" ht="15.75" customHeight="1">
      <c r="A122" s="492"/>
      <c r="B122" s="118"/>
      <c r="C122" s="118"/>
      <c r="D122" s="118"/>
      <c r="E122" s="118"/>
      <c r="F122" s="118"/>
      <c r="G122" s="118"/>
      <c r="H122" s="118"/>
      <c r="I122" s="118"/>
      <c r="J122" s="118"/>
      <c r="K122" s="118"/>
      <c r="L122" s="118"/>
      <c r="M122" s="118"/>
      <c r="N122" s="118"/>
      <c r="O122" s="118"/>
      <c r="P122" s="118"/>
      <c r="Q122" s="118"/>
      <c r="R122" s="118"/>
      <c r="S122" s="118"/>
      <c r="T122" s="118"/>
      <c r="U122" s="118"/>
      <c r="V122" s="118"/>
    </row>
    <row r="123" ht="15.75" customHeight="1">
      <c r="A123" s="492"/>
      <c r="B123" s="118"/>
      <c r="C123" s="118"/>
      <c r="D123" s="118"/>
      <c r="E123" s="118"/>
      <c r="F123" s="118"/>
      <c r="G123" s="118"/>
      <c r="H123" s="118"/>
      <c r="I123" s="118"/>
      <c r="J123" s="118"/>
      <c r="K123" s="118"/>
      <c r="L123" s="118"/>
      <c r="M123" s="118"/>
      <c r="N123" s="118"/>
      <c r="O123" s="118"/>
      <c r="P123" s="118"/>
      <c r="Q123" s="118"/>
      <c r="R123" s="118"/>
      <c r="S123" s="118"/>
      <c r="T123" s="118"/>
      <c r="U123" s="118"/>
      <c r="V123" s="118"/>
    </row>
    <row r="124" ht="15.75" customHeight="1">
      <c r="A124" s="492"/>
      <c r="B124" s="118"/>
      <c r="C124" s="118"/>
      <c r="D124" s="118"/>
      <c r="E124" s="118"/>
      <c r="F124" s="118"/>
      <c r="G124" s="118"/>
      <c r="H124" s="118"/>
      <c r="I124" s="118"/>
      <c r="J124" s="118"/>
      <c r="K124" s="118"/>
      <c r="L124" s="118"/>
      <c r="M124" s="118"/>
      <c r="N124" s="118"/>
      <c r="O124" s="118"/>
      <c r="P124" s="118"/>
      <c r="Q124" s="118"/>
      <c r="R124" s="118"/>
      <c r="S124" s="118"/>
      <c r="T124" s="118"/>
      <c r="U124" s="118"/>
      <c r="V124" s="118"/>
    </row>
    <row r="125" ht="15.75" customHeight="1">
      <c r="A125" s="492"/>
      <c r="B125" s="118"/>
      <c r="C125" s="118"/>
      <c r="D125" s="118"/>
      <c r="E125" s="118"/>
      <c r="F125" s="118"/>
      <c r="G125" s="118"/>
      <c r="H125" s="118"/>
      <c r="I125" s="118"/>
      <c r="J125" s="118"/>
      <c r="K125" s="118"/>
      <c r="L125" s="118"/>
      <c r="M125" s="118"/>
      <c r="N125" s="118"/>
      <c r="O125" s="118"/>
      <c r="P125" s="118"/>
      <c r="Q125" s="118"/>
      <c r="R125" s="118"/>
      <c r="S125" s="118"/>
      <c r="T125" s="118"/>
      <c r="U125" s="118"/>
      <c r="V125" s="118"/>
    </row>
    <row r="126" ht="15.75" customHeight="1">
      <c r="A126" s="492"/>
      <c r="B126" s="118"/>
      <c r="C126" s="118"/>
      <c r="D126" s="118"/>
      <c r="E126" s="118"/>
      <c r="F126" s="118"/>
      <c r="G126" s="118"/>
      <c r="H126" s="118"/>
      <c r="I126" s="118"/>
      <c r="J126" s="118"/>
      <c r="K126" s="118"/>
      <c r="L126" s="118"/>
      <c r="M126" s="118"/>
      <c r="N126" s="118"/>
      <c r="O126" s="118"/>
      <c r="P126" s="118"/>
      <c r="Q126" s="118"/>
      <c r="R126" s="118"/>
      <c r="S126" s="118"/>
      <c r="T126" s="118"/>
      <c r="U126" s="118"/>
      <c r="V126" s="118"/>
    </row>
    <row r="127" ht="15.75" customHeight="1">
      <c r="A127" s="492"/>
      <c r="B127" s="118"/>
      <c r="C127" s="118"/>
      <c r="D127" s="118"/>
      <c r="E127" s="118"/>
      <c r="F127" s="118"/>
      <c r="G127" s="118"/>
      <c r="H127" s="118"/>
      <c r="I127" s="118"/>
      <c r="J127" s="118"/>
      <c r="K127" s="118"/>
      <c r="L127" s="118"/>
      <c r="M127" s="118"/>
      <c r="N127" s="118"/>
      <c r="O127" s="118"/>
      <c r="P127" s="118"/>
      <c r="Q127" s="118"/>
      <c r="R127" s="118"/>
      <c r="S127" s="118"/>
      <c r="T127" s="118"/>
      <c r="U127" s="118"/>
      <c r="V127" s="118"/>
    </row>
    <row r="128" ht="15.75" customHeight="1">
      <c r="A128" s="492"/>
      <c r="B128" s="118"/>
      <c r="C128" s="118"/>
      <c r="D128" s="118"/>
      <c r="E128" s="118"/>
      <c r="F128" s="118"/>
      <c r="G128" s="118"/>
      <c r="H128" s="118"/>
      <c r="I128" s="118"/>
      <c r="J128" s="118"/>
      <c r="K128" s="118"/>
      <c r="L128" s="118"/>
      <c r="M128" s="118"/>
      <c r="N128" s="118"/>
      <c r="O128" s="118"/>
      <c r="P128" s="118"/>
      <c r="Q128" s="118"/>
      <c r="R128" s="118"/>
      <c r="S128" s="118"/>
      <c r="T128" s="118"/>
      <c r="U128" s="118"/>
      <c r="V128" s="118"/>
    </row>
    <row r="129" ht="15.75" customHeight="1">
      <c r="A129" s="492"/>
      <c r="B129" s="118"/>
      <c r="C129" s="118"/>
      <c r="D129" s="118"/>
      <c r="E129" s="118"/>
      <c r="F129" s="118"/>
      <c r="G129" s="118"/>
      <c r="H129" s="118"/>
      <c r="I129" s="118"/>
      <c r="J129" s="118"/>
      <c r="K129" s="118"/>
      <c r="L129" s="118"/>
      <c r="M129" s="118"/>
      <c r="N129" s="118"/>
      <c r="O129" s="118"/>
      <c r="P129" s="118"/>
      <c r="Q129" s="118"/>
      <c r="R129" s="118"/>
      <c r="S129" s="118"/>
      <c r="T129" s="118"/>
      <c r="U129" s="118"/>
      <c r="V129" s="118"/>
    </row>
    <row r="130" ht="15.75" customHeight="1">
      <c r="A130" s="492"/>
      <c r="B130" s="118"/>
      <c r="C130" s="118"/>
      <c r="D130" s="118"/>
      <c r="E130" s="118"/>
      <c r="F130" s="118"/>
      <c r="G130" s="118"/>
      <c r="H130" s="118"/>
      <c r="I130" s="118"/>
      <c r="J130" s="118"/>
      <c r="K130" s="118"/>
      <c r="L130" s="118"/>
      <c r="M130" s="118"/>
      <c r="N130" s="118"/>
      <c r="O130" s="118"/>
      <c r="P130" s="118"/>
      <c r="Q130" s="118"/>
      <c r="R130" s="118"/>
      <c r="S130" s="118"/>
      <c r="T130" s="118"/>
      <c r="U130" s="118"/>
      <c r="V130" s="118"/>
    </row>
    <row r="131" ht="15.75" customHeight="1">
      <c r="A131" s="492"/>
      <c r="B131" s="118"/>
      <c r="C131" s="118"/>
      <c r="D131" s="118"/>
      <c r="E131" s="118"/>
      <c r="F131" s="118"/>
      <c r="G131" s="118"/>
      <c r="H131" s="118"/>
      <c r="I131" s="118"/>
      <c r="J131" s="118"/>
      <c r="K131" s="118"/>
      <c r="L131" s="118"/>
      <c r="M131" s="118"/>
      <c r="N131" s="118"/>
      <c r="O131" s="118"/>
      <c r="P131" s="118"/>
      <c r="Q131" s="118"/>
      <c r="R131" s="118"/>
      <c r="S131" s="118"/>
      <c r="T131" s="118"/>
      <c r="U131" s="118"/>
      <c r="V131" s="118"/>
    </row>
    <row r="132" ht="15.75" customHeight="1">
      <c r="A132" s="492"/>
      <c r="B132" s="118"/>
      <c r="C132" s="118"/>
      <c r="D132" s="118"/>
      <c r="E132" s="118"/>
      <c r="F132" s="118"/>
      <c r="G132" s="118"/>
      <c r="H132" s="118"/>
      <c r="I132" s="118"/>
      <c r="J132" s="118"/>
      <c r="K132" s="118"/>
      <c r="L132" s="118"/>
      <c r="M132" s="118"/>
      <c r="N132" s="118"/>
      <c r="O132" s="118"/>
      <c r="P132" s="118"/>
      <c r="Q132" s="118"/>
      <c r="R132" s="118"/>
      <c r="S132" s="118"/>
      <c r="T132" s="118"/>
      <c r="U132" s="118"/>
      <c r="V132" s="118"/>
    </row>
    <row r="133" ht="15.75" customHeight="1">
      <c r="A133" s="492"/>
      <c r="B133" s="118"/>
      <c r="C133" s="118"/>
      <c r="D133" s="118"/>
      <c r="E133" s="118"/>
      <c r="F133" s="118"/>
      <c r="G133" s="118"/>
      <c r="H133" s="118"/>
      <c r="I133" s="118"/>
      <c r="J133" s="118"/>
      <c r="K133" s="118"/>
      <c r="L133" s="118"/>
      <c r="M133" s="118"/>
      <c r="N133" s="118"/>
      <c r="O133" s="118"/>
      <c r="P133" s="118"/>
      <c r="Q133" s="118"/>
      <c r="R133" s="118"/>
      <c r="S133" s="118"/>
      <c r="T133" s="118"/>
      <c r="U133" s="118"/>
      <c r="V133" s="118"/>
    </row>
    <row r="134" ht="15.75" customHeight="1">
      <c r="A134" s="492"/>
      <c r="B134" s="118"/>
      <c r="C134" s="118"/>
      <c r="D134" s="118"/>
      <c r="E134" s="118"/>
      <c r="F134" s="118"/>
      <c r="G134" s="118"/>
      <c r="H134" s="118"/>
      <c r="I134" s="118"/>
      <c r="J134" s="118"/>
      <c r="K134" s="118"/>
      <c r="L134" s="118"/>
      <c r="M134" s="118"/>
      <c r="N134" s="118"/>
      <c r="O134" s="118"/>
      <c r="P134" s="118"/>
      <c r="Q134" s="118"/>
      <c r="R134" s="118"/>
      <c r="S134" s="118"/>
      <c r="T134" s="118"/>
      <c r="U134" s="118"/>
      <c r="V134" s="118"/>
    </row>
    <row r="135" ht="15.75" customHeight="1">
      <c r="A135" s="492"/>
      <c r="B135" s="118"/>
      <c r="C135" s="118"/>
      <c r="D135" s="118"/>
      <c r="E135" s="118"/>
      <c r="F135" s="118"/>
      <c r="G135" s="118"/>
      <c r="H135" s="118"/>
      <c r="I135" s="118"/>
      <c r="J135" s="118"/>
      <c r="K135" s="118"/>
      <c r="L135" s="118"/>
      <c r="M135" s="118"/>
      <c r="N135" s="118"/>
      <c r="O135" s="118"/>
      <c r="P135" s="118"/>
      <c r="Q135" s="118"/>
      <c r="R135" s="118"/>
      <c r="S135" s="118"/>
      <c r="T135" s="118"/>
      <c r="U135" s="118"/>
      <c r="V135" s="118"/>
    </row>
    <row r="136" ht="15.75" customHeight="1">
      <c r="A136" s="492"/>
      <c r="B136" s="118"/>
      <c r="C136" s="118"/>
      <c r="D136" s="118"/>
      <c r="E136" s="118"/>
      <c r="F136" s="118"/>
      <c r="G136" s="118"/>
      <c r="H136" s="118"/>
      <c r="I136" s="118"/>
      <c r="J136" s="118"/>
      <c r="K136" s="118"/>
      <c r="L136" s="118"/>
      <c r="M136" s="118"/>
      <c r="N136" s="118"/>
      <c r="O136" s="118"/>
      <c r="P136" s="118"/>
      <c r="Q136" s="118"/>
      <c r="R136" s="118"/>
      <c r="S136" s="118"/>
      <c r="T136" s="118"/>
      <c r="U136" s="118"/>
      <c r="V136" s="118"/>
    </row>
    <row r="137" ht="15.75" customHeight="1">
      <c r="A137" s="492"/>
      <c r="B137" s="118"/>
      <c r="C137" s="118"/>
      <c r="D137" s="118"/>
      <c r="E137" s="118"/>
      <c r="F137" s="118"/>
      <c r="G137" s="118"/>
      <c r="H137" s="118"/>
      <c r="I137" s="118"/>
      <c r="J137" s="118"/>
      <c r="K137" s="118"/>
      <c r="L137" s="118"/>
      <c r="M137" s="118"/>
      <c r="N137" s="118"/>
      <c r="O137" s="118"/>
      <c r="P137" s="118"/>
      <c r="Q137" s="118"/>
      <c r="R137" s="118"/>
      <c r="S137" s="118"/>
      <c r="T137" s="118"/>
      <c r="U137" s="118"/>
      <c r="V137" s="118"/>
    </row>
    <row r="138" ht="15.75" customHeight="1">
      <c r="A138" s="492"/>
      <c r="B138" s="118"/>
      <c r="C138" s="118"/>
      <c r="D138" s="118"/>
      <c r="E138" s="118"/>
      <c r="F138" s="118"/>
      <c r="G138" s="118"/>
      <c r="H138" s="118"/>
      <c r="I138" s="118"/>
      <c r="J138" s="118"/>
      <c r="K138" s="118"/>
      <c r="L138" s="118"/>
      <c r="M138" s="118"/>
      <c r="N138" s="118"/>
      <c r="O138" s="118"/>
      <c r="P138" s="118"/>
      <c r="Q138" s="118"/>
      <c r="R138" s="118"/>
      <c r="S138" s="118"/>
      <c r="T138" s="118"/>
      <c r="U138" s="118"/>
      <c r="V138" s="118"/>
    </row>
    <row r="139" ht="15.75" customHeight="1">
      <c r="A139" s="492"/>
      <c r="B139" s="118"/>
      <c r="C139" s="118"/>
      <c r="D139" s="118"/>
      <c r="E139" s="118"/>
      <c r="F139" s="118"/>
      <c r="G139" s="118"/>
      <c r="H139" s="118"/>
      <c r="I139" s="118"/>
      <c r="J139" s="118"/>
      <c r="K139" s="118"/>
      <c r="L139" s="118"/>
      <c r="M139" s="118"/>
      <c r="N139" s="118"/>
      <c r="O139" s="118"/>
      <c r="P139" s="118"/>
      <c r="Q139" s="118"/>
      <c r="R139" s="118"/>
      <c r="S139" s="118"/>
      <c r="T139" s="118"/>
      <c r="U139" s="118"/>
      <c r="V139" s="118"/>
    </row>
    <row r="140" ht="15.75" customHeight="1">
      <c r="A140" s="492"/>
      <c r="B140" s="118"/>
      <c r="C140" s="118"/>
      <c r="D140" s="118"/>
      <c r="E140" s="118"/>
      <c r="F140" s="118"/>
      <c r="G140" s="118"/>
      <c r="H140" s="118"/>
      <c r="I140" s="118"/>
      <c r="J140" s="118"/>
      <c r="K140" s="118"/>
      <c r="L140" s="118"/>
      <c r="M140" s="118"/>
      <c r="N140" s="118"/>
      <c r="O140" s="118"/>
      <c r="P140" s="118"/>
      <c r="Q140" s="118"/>
      <c r="R140" s="118"/>
      <c r="S140" s="118"/>
      <c r="T140" s="118"/>
      <c r="U140" s="118"/>
      <c r="V140" s="118"/>
    </row>
    <row r="141" ht="15.75" customHeight="1">
      <c r="A141" s="492"/>
      <c r="B141" s="118"/>
      <c r="C141" s="118"/>
      <c r="D141" s="118"/>
      <c r="E141" s="118"/>
      <c r="F141" s="118"/>
      <c r="G141" s="118"/>
      <c r="H141" s="118"/>
      <c r="I141" s="118"/>
      <c r="J141" s="118"/>
      <c r="K141" s="118"/>
      <c r="L141" s="118"/>
      <c r="M141" s="118"/>
      <c r="N141" s="118"/>
      <c r="O141" s="118"/>
      <c r="P141" s="118"/>
      <c r="Q141" s="118"/>
      <c r="R141" s="118"/>
      <c r="S141" s="118"/>
      <c r="T141" s="118"/>
      <c r="U141" s="118"/>
      <c r="V141" s="118"/>
    </row>
    <row r="142" ht="15.75" customHeight="1">
      <c r="A142" s="492"/>
      <c r="B142" s="118"/>
      <c r="C142" s="118"/>
      <c r="D142" s="118"/>
      <c r="E142" s="118"/>
      <c r="F142" s="118"/>
      <c r="G142" s="118"/>
      <c r="H142" s="118"/>
      <c r="I142" s="118"/>
      <c r="J142" s="118"/>
      <c r="K142" s="118"/>
      <c r="L142" s="118"/>
      <c r="M142" s="118"/>
      <c r="N142" s="118"/>
      <c r="O142" s="118"/>
      <c r="P142" s="118"/>
      <c r="Q142" s="118"/>
      <c r="R142" s="118"/>
      <c r="S142" s="118"/>
      <c r="T142" s="118"/>
      <c r="U142" s="118"/>
      <c r="V142" s="118"/>
    </row>
    <row r="143" ht="15.75" customHeight="1">
      <c r="A143" s="492"/>
      <c r="B143" s="118"/>
      <c r="C143" s="118"/>
      <c r="D143" s="118"/>
      <c r="E143" s="118"/>
      <c r="F143" s="118"/>
      <c r="G143" s="118"/>
      <c r="H143" s="118"/>
      <c r="I143" s="118"/>
      <c r="J143" s="118"/>
      <c r="K143" s="118"/>
      <c r="L143" s="118"/>
      <c r="M143" s="118"/>
      <c r="N143" s="118"/>
      <c r="O143" s="118"/>
      <c r="P143" s="118"/>
      <c r="Q143" s="118"/>
      <c r="R143" s="118"/>
      <c r="S143" s="118"/>
      <c r="T143" s="118"/>
      <c r="U143" s="118"/>
      <c r="V143" s="118"/>
    </row>
    <row r="144" ht="15.75" customHeight="1">
      <c r="A144" s="492"/>
      <c r="B144" s="118"/>
      <c r="C144" s="118"/>
      <c r="D144" s="118"/>
      <c r="E144" s="118"/>
      <c r="F144" s="118"/>
      <c r="G144" s="118"/>
      <c r="H144" s="118"/>
      <c r="I144" s="118"/>
      <c r="J144" s="118"/>
      <c r="K144" s="118"/>
      <c r="L144" s="118"/>
      <c r="M144" s="118"/>
      <c r="N144" s="118"/>
      <c r="O144" s="118"/>
      <c r="P144" s="118"/>
      <c r="Q144" s="118"/>
      <c r="R144" s="118"/>
      <c r="S144" s="118"/>
      <c r="T144" s="118"/>
      <c r="U144" s="118"/>
      <c r="V144" s="118"/>
    </row>
    <row r="145" ht="15.75" customHeight="1">
      <c r="A145" s="492"/>
      <c r="B145" s="118"/>
      <c r="C145" s="118"/>
      <c r="D145" s="118"/>
      <c r="E145" s="118"/>
      <c r="F145" s="118"/>
      <c r="G145" s="118"/>
      <c r="H145" s="118"/>
      <c r="I145" s="118"/>
      <c r="J145" s="118"/>
      <c r="K145" s="118"/>
      <c r="L145" s="118"/>
      <c r="M145" s="118"/>
      <c r="N145" s="118"/>
      <c r="O145" s="118"/>
      <c r="P145" s="118"/>
      <c r="Q145" s="118"/>
      <c r="R145" s="118"/>
      <c r="S145" s="118"/>
      <c r="T145" s="118"/>
      <c r="U145" s="118"/>
      <c r="V145" s="118"/>
    </row>
    <row r="146" ht="15.75" customHeight="1">
      <c r="A146" s="492"/>
      <c r="B146" s="118"/>
      <c r="C146" s="118"/>
      <c r="D146" s="118"/>
      <c r="E146" s="118"/>
      <c r="F146" s="118"/>
      <c r="G146" s="118"/>
      <c r="H146" s="118"/>
      <c r="I146" s="118"/>
      <c r="J146" s="118"/>
      <c r="K146" s="118"/>
      <c r="L146" s="118"/>
      <c r="M146" s="118"/>
      <c r="N146" s="118"/>
      <c r="O146" s="118"/>
      <c r="P146" s="118"/>
      <c r="Q146" s="118"/>
      <c r="R146" s="118"/>
      <c r="S146" s="118"/>
      <c r="T146" s="118"/>
      <c r="U146" s="118"/>
      <c r="V146" s="118"/>
    </row>
    <row r="147" ht="15.75" customHeight="1">
      <c r="A147" s="492"/>
      <c r="B147" s="118"/>
      <c r="C147" s="118"/>
      <c r="D147" s="118"/>
      <c r="E147" s="118"/>
      <c r="F147" s="118"/>
      <c r="G147" s="118"/>
      <c r="H147" s="118"/>
      <c r="I147" s="118"/>
      <c r="J147" s="118"/>
      <c r="K147" s="118"/>
      <c r="L147" s="118"/>
      <c r="M147" s="118"/>
      <c r="N147" s="118"/>
      <c r="O147" s="118"/>
      <c r="P147" s="118"/>
      <c r="Q147" s="118"/>
      <c r="R147" s="118"/>
      <c r="S147" s="118"/>
      <c r="T147" s="118"/>
      <c r="U147" s="118"/>
      <c r="V147" s="118"/>
    </row>
    <row r="148" ht="15.75" customHeight="1">
      <c r="A148" s="492"/>
      <c r="B148" s="118"/>
      <c r="C148" s="118"/>
      <c r="D148" s="118"/>
      <c r="E148" s="118"/>
      <c r="F148" s="118"/>
      <c r="G148" s="118"/>
      <c r="H148" s="118"/>
      <c r="I148" s="118"/>
      <c r="J148" s="118"/>
      <c r="K148" s="118"/>
      <c r="L148" s="118"/>
      <c r="M148" s="118"/>
      <c r="N148" s="118"/>
      <c r="O148" s="118"/>
      <c r="P148" s="118"/>
      <c r="Q148" s="118"/>
      <c r="R148" s="118"/>
      <c r="S148" s="118"/>
      <c r="T148" s="118"/>
      <c r="U148" s="118"/>
      <c r="V148" s="118"/>
    </row>
    <row r="149" ht="15.75" customHeight="1">
      <c r="A149" s="492"/>
      <c r="B149" s="118"/>
      <c r="C149" s="118"/>
      <c r="D149" s="118"/>
      <c r="E149" s="118"/>
      <c r="F149" s="118"/>
      <c r="G149" s="118"/>
      <c r="H149" s="118"/>
      <c r="I149" s="118"/>
      <c r="J149" s="118"/>
      <c r="K149" s="118"/>
      <c r="L149" s="118"/>
      <c r="M149" s="118"/>
      <c r="N149" s="118"/>
      <c r="O149" s="118"/>
      <c r="P149" s="118"/>
      <c r="Q149" s="118"/>
      <c r="R149" s="118"/>
      <c r="S149" s="118"/>
      <c r="T149" s="118"/>
      <c r="U149" s="118"/>
      <c r="V149" s="118"/>
    </row>
    <row r="150" ht="15.75" customHeight="1">
      <c r="A150" s="492"/>
      <c r="B150" s="118"/>
      <c r="C150" s="118"/>
      <c r="D150" s="118"/>
      <c r="E150" s="118"/>
      <c r="F150" s="118"/>
      <c r="G150" s="118"/>
      <c r="H150" s="118"/>
      <c r="I150" s="118"/>
      <c r="J150" s="118"/>
      <c r="K150" s="118"/>
      <c r="L150" s="118"/>
      <c r="M150" s="118"/>
      <c r="N150" s="118"/>
      <c r="O150" s="118"/>
      <c r="P150" s="118"/>
      <c r="Q150" s="118"/>
      <c r="R150" s="118"/>
      <c r="S150" s="118"/>
      <c r="T150" s="118"/>
      <c r="U150" s="118"/>
      <c r="V150" s="118"/>
    </row>
    <row r="151" ht="15.75" customHeight="1">
      <c r="A151" s="492"/>
      <c r="B151" s="118"/>
      <c r="C151" s="118"/>
      <c r="D151" s="118"/>
      <c r="E151" s="118"/>
      <c r="F151" s="118"/>
      <c r="G151" s="118"/>
      <c r="H151" s="118"/>
      <c r="I151" s="118"/>
      <c r="J151" s="118"/>
      <c r="K151" s="118"/>
      <c r="L151" s="118"/>
      <c r="M151" s="118"/>
      <c r="N151" s="118"/>
      <c r="O151" s="118"/>
      <c r="P151" s="118"/>
      <c r="Q151" s="118"/>
      <c r="R151" s="118"/>
      <c r="S151" s="118"/>
      <c r="T151" s="118"/>
      <c r="U151" s="118"/>
      <c r="V151" s="118"/>
    </row>
    <row r="152" ht="15.75" customHeight="1">
      <c r="A152" s="492"/>
      <c r="B152" s="118"/>
      <c r="C152" s="118"/>
      <c r="D152" s="118"/>
      <c r="E152" s="118"/>
      <c r="F152" s="118"/>
      <c r="G152" s="118"/>
      <c r="H152" s="118"/>
      <c r="I152" s="118"/>
      <c r="J152" s="118"/>
      <c r="K152" s="118"/>
      <c r="L152" s="118"/>
      <c r="M152" s="118"/>
      <c r="N152" s="118"/>
      <c r="O152" s="118"/>
      <c r="P152" s="118"/>
      <c r="Q152" s="118"/>
      <c r="R152" s="118"/>
      <c r="S152" s="118"/>
      <c r="T152" s="118"/>
      <c r="U152" s="118"/>
      <c r="V152" s="118"/>
    </row>
    <row r="153" ht="15.75" customHeight="1">
      <c r="A153" s="492"/>
      <c r="B153" s="118"/>
      <c r="C153" s="118"/>
      <c r="D153" s="118"/>
      <c r="E153" s="118"/>
      <c r="F153" s="118"/>
      <c r="G153" s="118"/>
      <c r="H153" s="118"/>
      <c r="I153" s="118"/>
      <c r="J153" s="118"/>
      <c r="K153" s="118"/>
      <c r="L153" s="118"/>
      <c r="M153" s="118"/>
      <c r="N153" s="118"/>
      <c r="O153" s="118"/>
      <c r="P153" s="118"/>
      <c r="Q153" s="118"/>
      <c r="R153" s="118"/>
      <c r="S153" s="118"/>
      <c r="T153" s="118"/>
      <c r="U153" s="118"/>
      <c r="V153" s="118"/>
    </row>
    <row r="154" ht="15.75" customHeight="1">
      <c r="A154" s="492"/>
      <c r="B154" s="118"/>
      <c r="C154" s="118"/>
      <c r="D154" s="118"/>
      <c r="E154" s="118"/>
      <c r="F154" s="118"/>
      <c r="G154" s="118"/>
      <c r="H154" s="118"/>
      <c r="I154" s="118"/>
      <c r="J154" s="118"/>
      <c r="K154" s="118"/>
      <c r="L154" s="118"/>
      <c r="M154" s="118"/>
      <c r="N154" s="118"/>
      <c r="O154" s="118"/>
      <c r="P154" s="118"/>
      <c r="Q154" s="118"/>
      <c r="R154" s="118"/>
      <c r="S154" s="118"/>
      <c r="T154" s="118"/>
      <c r="U154" s="118"/>
      <c r="V154" s="118"/>
    </row>
    <row r="155" ht="15.75" customHeight="1">
      <c r="A155" s="492"/>
      <c r="B155" s="118"/>
      <c r="C155" s="118"/>
      <c r="D155" s="118"/>
      <c r="E155" s="118"/>
      <c r="F155" s="118"/>
      <c r="G155" s="118"/>
      <c r="H155" s="118"/>
      <c r="I155" s="118"/>
      <c r="J155" s="118"/>
      <c r="K155" s="118"/>
      <c r="L155" s="118"/>
      <c r="M155" s="118"/>
      <c r="N155" s="118"/>
      <c r="O155" s="118"/>
      <c r="P155" s="118"/>
      <c r="Q155" s="118"/>
      <c r="R155" s="118"/>
      <c r="S155" s="118"/>
      <c r="T155" s="118"/>
      <c r="U155" s="118"/>
      <c r="V155" s="118"/>
    </row>
    <row r="156" ht="15.75" customHeight="1">
      <c r="A156" s="492"/>
      <c r="B156" s="118"/>
      <c r="C156" s="118"/>
      <c r="D156" s="118"/>
      <c r="E156" s="118"/>
      <c r="F156" s="118"/>
      <c r="G156" s="118"/>
      <c r="H156" s="118"/>
      <c r="I156" s="118"/>
      <c r="J156" s="118"/>
      <c r="K156" s="118"/>
      <c r="L156" s="118"/>
      <c r="M156" s="118"/>
      <c r="N156" s="118"/>
      <c r="O156" s="118"/>
      <c r="P156" s="118"/>
      <c r="Q156" s="118"/>
      <c r="R156" s="118"/>
      <c r="S156" s="118"/>
      <c r="T156" s="118"/>
      <c r="U156" s="118"/>
      <c r="V156" s="118"/>
    </row>
    <row r="157" ht="15.75" customHeight="1">
      <c r="A157" s="492"/>
      <c r="B157" s="118"/>
      <c r="C157" s="118"/>
      <c r="D157" s="118"/>
      <c r="E157" s="118"/>
      <c r="F157" s="118"/>
      <c r="G157" s="118"/>
      <c r="H157" s="118"/>
      <c r="I157" s="118"/>
      <c r="J157" s="118"/>
      <c r="K157" s="118"/>
      <c r="L157" s="118"/>
      <c r="M157" s="118"/>
      <c r="N157" s="118"/>
      <c r="O157" s="118"/>
      <c r="P157" s="118"/>
      <c r="Q157" s="118"/>
      <c r="R157" s="118"/>
      <c r="S157" s="118"/>
      <c r="T157" s="118"/>
      <c r="U157" s="118"/>
      <c r="V157" s="118"/>
    </row>
    <row r="158" ht="15.75" customHeight="1">
      <c r="A158" s="492"/>
      <c r="B158" s="118"/>
      <c r="C158" s="118"/>
      <c r="D158" s="118"/>
      <c r="E158" s="118"/>
      <c r="F158" s="118"/>
      <c r="G158" s="118"/>
      <c r="H158" s="118"/>
      <c r="I158" s="118"/>
      <c r="J158" s="118"/>
      <c r="K158" s="118"/>
      <c r="L158" s="118"/>
      <c r="M158" s="118"/>
      <c r="N158" s="118"/>
      <c r="O158" s="118"/>
      <c r="P158" s="118"/>
      <c r="Q158" s="118"/>
      <c r="R158" s="118"/>
      <c r="S158" s="118"/>
      <c r="T158" s="118"/>
      <c r="U158" s="118"/>
      <c r="V158" s="118"/>
    </row>
    <row r="159" ht="15.75" customHeight="1">
      <c r="A159" s="492"/>
      <c r="B159" s="118"/>
      <c r="C159" s="118"/>
      <c r="D159" s="118"/>
      <c r="E159" s="118"/>
      <c r="F159" s="118"/>
      <c r="G159" s="118"/>
      <c r="H159" s="118"/>
      <c r="I159" s="118"/>
      <c r="J159" s="118"/>
      <c r="K159" s="118"/>
      <c r="L159" s="118"/>
      <c r="M159" s="118"/>
      <c r="N159" s="118"/>
      <c r="O159" s="118"/>
      <c r="P159" s="118"/>
      <c r="Q159" s="118"/>
      <c r="R159" s="118"/>
      <c r="S159" s="118"/>
      <c r="T159" s="118"/>
      <c r="U159" s="118"/>
      <c r="V159" s="118"/>
    </row>
    <row r="160" ht="15.75" customHeight="1">
      <c r="A160" s="492"/>
      <c r="B160" s="118"/>
      <c r="C160" s="118"/>
      <c r="D160" s="118"/>
      <c r="E160" s="118"/>
      <c r="F160" s="118"/>
      <c r="G160" s="118"/>
      <c r="H160" s="118"/>
      <c r="I160" s="118"/>
      <c r="J160" s="118"/>
      <c r="K160" s="118"/>
      <c r="L160" s="118"/>
      <c r="M160" s="118"/>
      <c r="N160" s="118"/>
      <c r="O160" s="118"/>
      <c r="P160" s="118"/>
      <c r="Q160" s="118"/>
      <c r="R160" s="118"/>
      <c r="S160" s="118"/>
      <c r="T160" s="118"/>
      <c r="U160" s="118"/>
      <c r="V160" s="118"/>
    </row>
    <row r="161" ht="15.75" customHeight="1">
      <c r="A161" s="492"/>
      <c r="B161" s="118"/>
      <c r="C161" s="118"/>
      <c r="D161" s="118"/>
      <c r="E161" s="118"/>
      <c r="F161" s="118"/>
      <c r="G161" s="118"/>
      <c r="H161" s="118"/>
      <c r="I161" s="118"/>
      <c r="J161" s="118"/>
      <c r="K161" s="118"/>
      <c r="L161" s="118"/>
      <c r="M161" s="118"/>
      <c r="N161" s="118"/>
      <c r="O161" s="118"/>
      <c r="P161" s="118"/>
      <c r="Q161" s="118"/>
      <c r="R161" s="118"/>
      <c r="S161" s="118"/>
      <c r="T161" s="118"/>
      <c r="U161" s="118"/>
      <c r="V161" s="118"/>
    </row>
    <row r="162" ht="15.75" customHeight="1">
      <c r="A162" s="492"/>
      <c r="B162" s="118"/>
      <c r="C162" s="118"/>
      <c r="D162" s="118"/>
      <c r="E162" s="118"/>
      <c r="F162" s="118"/>
      <c r="G162" s="118"/>
      <c r="H162" s="118"/>
      <c r="I162" s="118"/>
      <c r="J162" s="118"/>
      <c r="K162" s="118"/>
      <c r="L162" s="118"/>
      <c r="M162" s="118"/>
      <c r="N162" s="118"/>
      <c r="O162" s="118"/>
      <c r="P162" s="118"/>
      <c r="Q162" s="118"/>
      <c r="R162" s="118"/>
      <c r="S162" s="118"/>
      <c r="T162" s="118"/>
      <c r="U162" s="118"/>
      <c r="V162" s="118"/>
    </row>
    <row r="163" ht="15.75" customHeight="1">
      <c r="A163" s="492"/>
      <c r="B163" s="118"/>
      <c r="C163" s="118"/>
      <c r="D163" s="118"/>
      <c r="E163" s="118"/>
      <c r="F163" s="118"/>
      <c r="G163" s="118"/>
      <c r="H163" s="118"/>
      <c r="I163" s="118"/>
      <c r="J163" s="118"/>
      <c r="K163" s="118"/>
      <c r="L163" s="118"/>
      <c r="M163" s="118"/>
      <c r="N163" s="118"/>
      <c r="O163" s="118"/>
      <c r="P163" s="118"/>
      <c r="Q163" s="118"/>
      <c r="R163" s="118"/>
      <c r="S163" s="118"/>
      <c r="T163" s="118"/>
      <c r="U163" s="118"/>
      <c r="V163" s="118"/>
    </row>
    <row r="164" ht="15.75" customHeight="1">
      <c r="A164" s="492"/>
      <c r="B164" s="118"/>
      <c r="C164" s="118"/>
      <c r="D164" s="118"/>
      <c r="E164" s="118"/>
      <c r="F164" s="118"/>
      <c r="G164" s="118"/>
      <c r="H164" s="118"/>
      <c r="I164" s="118"/>
      <c r="J164" s="118"/>
      <c r="K164" s="118"/>
      <c r="L164" s="118"/>
      <c r="M164" s="118"/>
      <c r="N164" s="118"/>
      <c r="O164" s="118"/>
      <c r="P164" s="118"/>
      <c r="Q164" s="118"/>
      <c r="R164" s="118"/>
      <c r="S164" s="118"/>
      <c r="T164" s="118"/>
      <c r="U164" s="118"/>
      <c r="V164" s="118"/>
    </row>
    <row r="165" ht="15.75" customHeight="1">
      <c r="A165" s="492"/>
      <c r="B165" s="118"/>
      <c r="C165" s="118"/>
      <c r="D165" s="118"/>
      <c r="E165" s="118"/>
      <c r="F165" s="118"/>
      <c r="G165" s="118"/>
      <c r="H165" s="118"/>
      <c r="I165" s="118"/>
      <c r="J165" s="118"/>
      <c r="K165" s="118"/>
      <c r="L165" s="118"/>
      <c r="M165" s="118"/>
      <c r="N165" s="118"/>
      <c r="O165" s="118"/>
      <c r="P165" s="118"/>
      <c r="Q165" s="118"/>
      <c r="R165" s="118"/>
      <c r="S165" s="118"/>
      <c r="T165" s="118"/>
      <c r="U165" s="118"/>
      <c r="V165" s="118"/>
    </row>
    <row r="166" ht="15.75" customHeight="1">
      <c r="A166" s="492"/>
      <c r="B166" s="118"/>
      <c r="C166" s="118"/>
      <c r="D166" s="118"/>
      <c r="E166" s="118"/>
      <c r="F166" s="118"/>
      <c r="G166" s="118"/>
      <c r="H166" s="118"/>
      <c r="I166" s="118"/>
      <c r="J166" s="118"/>
      <c r="K166" s="118"/>
      <c r="L166" s="118"/>
      <c r="M166" s="118"/>
      <c r="N166" s="118"/>
      <c r="O166" s="118"/>
      <c r="P166" s="118"/>
      <c r="Q166" s="118"/>
      <c r="R166" s="118"/>
      <c r="S166" s="118"/>
      <c r="T166" s="118"/>
      <c r="U166" s="118"/>
      <c r="V166" s="118"/>
    </row>
    <row r="167" ht="15.75" customHeight="1">
      <c r="A167" s="492"/>
      <c r="B167" s="118"/>
      <c r="C167" s="118"/>
      <c r="D167" s="118"/>
      <c r="E167" s="118"/>
      <c r="F167" s="118"/>
      <c r="G167" s="118"/>
      <c r="H167" s="118"/>
      <c r="I167" s="118"/>
      <c r="J167" s="118"/>
      <c r="K167" s="118"/>
      <c r="L167" s="118"/>
      <c r="M167" s="118"/>
      <c r="N167" s="118"/>
      <c r="O167" s="118"/>
      <c r="P167" s="118"/>
      <c r="Q167" s="118"/>
      <c r="R167" s="118"/>
      <c r="S167" s="118"/>
      <c r="T167" s="118"/>
      <c r="U167" s="118"/>
      <c r="V167" s="118"/>
    </row>
    <row r="168" ht="15.75" customHeight="1">
      <c r="A168" s="492"/>
      <c r="B168" s="118"/>
      <c r="C168" s="118"/>
      <c r="D168" s="118"/>
      <c r="E168" s="118"/>
      <c r="F168" s="118"/>
      <c r="G168" s="118"/>
      <c r="H168" s="118"/>
      <c r="I168" s="118"/>
      <c r="J168" s="118"/>
      <c r="K168" s="118"/>
      <c r="L168" s="118"/>
      <c r="M168" s="118"/>
      <c r="N168" s="118"/>
      <c r="O168" s="118"/>
      <c r="P168" s="118"/>
      <c r="Q168" s="118"/>
      <c r="R168" s="118"/>
      <c r="S168" s="118"/>
      <c r="T168" s="118"/>
      <c r="U168" s="118"/>
      <c r="V168" s="118"/>
    </row>
    <row r="169" ht="15.75" customHeight="1">
      <c r="A169" s="492"/>
      <c r="B169" s="118"/>
      <c r="C169" s="118"/>
      <c r="D169" s="118"/>
      <c r="E169" s="118"/>
      <c r="F169" s="118"/>
      <c r="G169" s="118"/>
      <c r="H169" s="118"/>
      <c r="I169" s="118"/>
      <c r="J169" s="118"/>
      <c r="K169" s="118"/>
      <c r="L169" s="118"/>
      <c r="M169" s="118"/>
      <c r="N169" s="118"/>
      <c r="O169" s="118"/>
      <c r="P169" s="118"/>
      <c r="Q169" s="118"/>
      <c r="R169" s="118"/>
      <c r="S169" s="118"/>
      <c r="T169" s="118"/>
      <c r="U169" s="118"/>
      <c r="V169" s="118"/>
    </row>
    <row r="170" ht="15.75" customHeight="1">
      <c r="A170" s="492"/>
      <c r="B170" s="118"/>
      <c r="C170" s="118"/>
      <c r="D170" s="118"/>
      <c r="E170" s="118"/>
      <c r="F170" s="118"/>
      <c r="G170" s="118"/>
      <c r="H170" s="118"/>
      <c r="I170" s="118"/>
      <c r="J170" s="118"/>
      <c r="K170" s="118"/>
      <c r="L170" s="118"/>
      <c r="M170" s="118"/>
      <c r="N170" s="118"/>
      <c r="O170" s="118"/>
      <c r="P170" s="118"/>
      <c r="Q170" s="118"/>
      <c r="R170" s="118"/>
      <c r="S170" s="118"/>
      <c r="T170" s="118"/>
      <c r="U170" s="118"/>
      <c r="V170" s="118"/>
    </row>
    <row r="171" ht="15.75" customHeight="1">
      <c r="A171" s="492"/>
      <c r="B171" s="118"/>
      <c r="C171" s="118"/>
      <c r="D171" s="118"/>
      <c r="E171" s="118"/>
      <c r="F171" s="118"/>
      <c r="G171" s="118"/>
      <c r="H171" s="118"/>
      <c r="I171" s="118"/>
      <c r="J171" s="118"/>
      <c r="K171" s="118"/>
      <c r="L171" s="118"/>
      <c r="M171" s="118"/>
      <c r="N171" s="118"/>
      <c r="O171" s="118"/>
      <c r="P171" s="118"/>
      <c r="Q171" s="118"/>
      <c r="R171" s="118"/>
      <c r="S171" s="118"/>
      <c r="T171" s="118"/>
      <c r="U171" s="118"/>
      <c r="V171" s="118"/>
    </row>
    <row r="172" ht="15.75" customHeight="1">
      <c r="A172" s="492"/>
      <c r="B172" s="118"/>
      <c r="C172" s="118"/>
      <c r="D172" s="118"/>
      <c r="E172" s="118"/>
      <c r="F172" s="118"/>
      <c r="G172" s="118"/>
      <c r="H172" s="118"/>
      <c r="I172" s="118"/>
      <c r="J172" s="118"/>
      <c r="K172" s="118"/>
      <c r="L172" s="118"/>
      <c r="M172" s="118"/>
      <c r="N172" s="118"/>
      <c r="O172" s="118"/>
      <c r="P172" s="118"/>
      <c r="Q172" s="118"/>
      <c r="R172" s="118"/>
      <c r="S172" s="118"/>
      <c r="T172" s="118"/>
      <c r="U172" s="118"/>
      <c r="V172" s="118"/>
    </row>
    <row r="173" ht="15.75" customHeight="1">
      <c r="A173" s="492"/>
      <c r="B173" s="118"/>
      <c r="C173" s="118"/>
      <c r="D173" s="118"/>
      <c r="E173" s="118"/>
      <c r="F173" s="118"/>
      <c r="G173" s="118"/>
      <c r="H173" s="118"/>
      <c r="I173" s="118"/>
      <c r="J173" s="118"/>
      <c r="K173" s="118"/>
      <c r="L173" s="118"/>
      <c r="M173" s="118"/>
      <c r="N173" s="118"/>
      <c r="O173" s="118"/>
      <c r="P173" s="118"/>
      <c r="Q173" s="118"/>
      <c r="R173" s="118"/>
      <c r="S173" s="118"/>
      <c r="T173" s="118"/>
      <c r="U173" s="118"/>
      <c r="V173" s="118"/>
    </row>
    <row r="174" ht="15.75" customHeight="1">
      <c r="A174" s="492"/>
      <c r="B174" s="118"/>
      <c r="C174" s="118"/>
      <c r="D174" s="118"/>
      <c r="E174" s="118"/>
      <c r="F174" s="118"/>
      <c r="G174" s="118"/>
      <c r="H174" s="118"/>
      <c r="I174" s="118"/>
      <c r="J174" s="118"/>
      <c r="K174" s="118"/>
      <c r="L174" s="118"/>
      <c r="M174" s="118"/>
      <c r="N174" s="118"/>
      <c r="O174" s="118"/>
      <c r="P174" s="118"/>
      <c r="Q174" s="118"/>
      <c r="R174" s="118"/>
      <c r="S174" s="118"/>
      <c r="T174" s="118"/>
      <c r="U174" s="118"/>
      <c r="V174" s="118"/>
    </row>
    <row r="175" ht="15.75" customHeight="1">
      <c r="A175" s="492"/>
      <c r="B175" s="118"/>
      <c r="C175" s="118"/>
      <c r="D175" s="118"/>
      <c r="E175" s="118"/>
      <c r="F175" s="118"/>
      <c r="G175" s="118"/>
      <c r="H175" s="118"/>
      <c r="I175" s="118"/>
      <c r="J175" s="118"/>
      <c r="K175" s="118"/>
      <c r="L175" s="118"/>
      <c r="M175" s="118"/>
      <c r="N175" s="118"/>
      <c r="O175" s="118"/>
      <c r="P175" s="118"/>
      <c r="Q175" s="118"/>
      <c r="R175" s="118"/>
      <c r="S175" s="118"/>
      <c r="T175" s="118"/>
      <c r="U175" s="118"/>
      <c r="V175" s="118"/>
    </row>
    <row r="176" ht="15.75" customHeight="1">
      <c r="A176" s="492"/>
      <c r="B176" s="118"/>
      <c r="C176" s="118"/>
      <c r="D176" s="118"/>
      <c r="E176" s="118"/>
      <c r="F176" s="118"/>
      <c r="G176" s="118"/>
      <c r="H176" s="118"/>
      <c r="I176" s="118"/>
      <c r="J176" s="118"/>
      <c r="K176" s="118"/>
      <c r="L176" s="118"/>
      <c r="M176" s="118"/>
      <c r="N176" s="118"/>
      <c r="O176" s="118"/>
      <c r="P176" s="118"/>
      <c r="Q176" s="118"/>
      <c r="R176" s="118"/>
      <c r="S176" s="118"/>
      <c r="T176" s="118"/>
      <c r="U176" s="118"/>
      <c r="V176" s="118"/>
    </row>
    <row r="177" ht="15.75" customHeight="1">
      <c r="A177" s="492"/>
      <c r="B177" s="118"/>
      <c r="C177" s="118"/>
      <c r="D177" s="118"/>
      <c r="E177" s="118"/>
      <c r="F177" s="118"/>
      <c r="G177" s="118"/>
      <c r="H177" s="118"/>
      <c r="I177" s="118"/>
      <c r="J177" s="118"/>
      <c r="K177" s="118"/>
      <c r="L177" s="118"/>
      <c r="M177" s="118"/>
      <c r="N177" s="118"/>
      <c r="O177" s="118"/>
      <c r="P177" s="118"/>
      <c r="Q177" s="118"/>
      <c r="R177" s="118"/>
      <c r="S177" s="118"/>
      <c r="T177" s="118"/>
      <c r="U177" s="118"/>
      <c r="V177" s="118"/>
    </row>
    <row r="178" ht="15.75" customHeight="1">
      <c r="A178" s="492"/>
      <c r="B178" s="118"/>
      <c r="C178" s="118"/>
      <c r="D178" s="118"/>
      <c r="E178" s="118"/>
      <c r="F178" s="118"/>
      <c r="G178" s="118"/>
      <c r="H178" s="118"/>
      <c r="I178" s="118"/>
      <c r="J178" s="118"/>
      <c r="K178" s="118"/>
      <c r="L178" s="118"/>
      <c r="M178" s="118"/>
      <c r="N178" s="118"/>
      <c r="O178" s="118"/>
      <c r="P178" s="118"/>
      <c r="Q178" s="118"/>
      <c r="R178" s="118"/>
      <c r="S178" s="118"/>
      <c r="T178" s="118"/>
      <c r="U178" s="118"/>
      <c r="V178" s="118"/>
    </row>
    <row r="179" ht="15.75" customHeight="1">
      <c r="A179" s="492"/>
      <c r="B179" s="118"/>
      <c r="C179" s="118"/>
      <c r="D179" s="118"/>
      <c r="E179" s="118"/>
      <c r="F179" s="118"/>
      <c r="G179" s="118"/>
      <c r="H179" s="118"/>
      <c r="I179" s="118"/>
      <c r="J179" s="118"/>
      <c r="K179" s="118"/>
      <c r="L179" s="118"/>
      <c r="M179" s="118"/>
      <c r="N179" s="118"/>
      <c r="O179" s="118"/>
      <c r="P179" s="118"/>
      <c r="Q179" s="118"/>
      <c r="R179" s="118"/>
      <c r="S179" s="118"/>
      <c r="T179" s="118"/>
      <c r="U179" s="118"/>
      <c r="V179" s="118"/>
    </row>
    <row r="180" ht="15.75" customHeight="1">
      <c r="A180" s="492"/>
      <c r="B180" s="118"/>
      <c r="C180" s="118"/>
      <c r="D180" s="118"/>
      <c r="E180" s="118"/>
      <c r="F180" s="118"/>
      <c r="G180" s="118"/>
      <c r="H180" s="118"/>
      <c r="I180" s="118"/>
      <c r="J180" s="118"/>
      <c r="K180" s="118"/>
      <c r="L180" s="118"/>
      <c r="M180" s="118"/>
      <c r="N180" s="118"/>
      <c r="O180" s="118"/>
      <c r="P180" s="118"/>
      <c r="Q180" s="118"/>
      <c r="R180" s="118"/>
      <c r="S180" s="118"/>
      <c r="T180" s="118"/>
      <c r="U180" s="118"/>
      <c r="V180" s="118"/>
    </row>
    <row r="181" ht="15.75" customHeight="1">
      <c r="A181" s="492"/>
      <c r="B181" s="118"/>
      <c r="C181" s="118"/>
      <c r="D181" s="118"/>
      <c r="E181" s="118"/>
      <c r="F181" s="118"/>
      <c r="G181" s="118"/>
      <c r="H181" s="118"/>
      <c r="I181" s="118"/>
      <c r="J181" s="118"/>
      <c r="K181" s="118"/>
      <c r="L181" s="118"/>
      <c r="M181" s="118"/>
      <c r="N181" s="118"/>
      <c r="O181" s="118"/>
      <c r="P181" s="118"/>
      <c r="Q181" s="118"/>
      <c r="R181" s="118"/>
      <c r="S181" s="118"/>
      <c r="T181" s="118"/>
      <c r="U181" s="118"/>
      <c r="V181" s="118"/>
    </row>
    <row r="182" ht="15.75" customHeight="1">
      <c r="A182" s="492"/>
      <c r="B182" s="118"/>
      <c r="C182" s="118"/>
      <c r="D182" s="118"/>
      <c r="E182" s="118"/>
      <c r="F182" s="118"/>
      <c r="G182" s="118"/>
      <c r="H182" s="118"/>
      <c r="I182" s="118"/>
      <c r="J182" s="118"/>
      <c r="K182" s="118"/>
      <c r="L182" s="118"/>
      <c r="M182" s="118"/>
      <c r="N182" s="118"/>
      <c r="O182" s="118"/>
      <c r="P182" s="118"/>
      <c r="Q182" s="118"/>
      <c r="R182" s="118"/>
      <c r="S182" s="118"/>
      <c r="T182" s="118"/>
      <c r="U182" s="118"/>
      <c r="V182" s="118"/>
    </row>
    <row r="183" ht="15.75" customHeight="1">
      <c r="A183" s="492"/>
      <c r="B183" s="118"/>
      <c r="C183" s="118"/>
      <c r="D183" s="118"/>
      <c r="E183" s="118"/>
      <c r="F183" s="118"/>
      <c r="G183" s="118"/>
      <c r="H183" s="118"/>
      <c r="I183" s="118"/>
      <c r="J183" s="118"/>
      <c r="K183" s="118"/>
      <c r="L183" s="118"/>
      <c r="M183" s="118"/>
      <c r="N183" s="118"/>
      <c r="O183" s="118"/>
      <c r="P183" s="118"/>
      <c r="Q183" s="118"/>
      <c r="R183" s="118"/>
      <c r="S183" s="118"/>
      <c r="T183" s="118"/>
      <c r="U183" s="118"/>
      <c r="V183" s="118"/>
    </row>
    <row r="184" ht="15.75" customHeight="1">
      <c r="A184" s="492"/>
      <c r="B184" s="118"/>
      <c r="C184" s="118"/>
      <c r="D184" s="118"/>
      <c r="E184" s="118"/>
      <c r="F184" s="118"/>
      <c r="G184" s="118"/>
      <c r="H184" s="118"/>
      <c r="I184" s="118"/>
      <c r="J184" s="118"/>
      <c r="K184" s="118"/>
      <c r="L184" s="118"/>
      <c r="M184" s="118"/>
      <c r="N184" s="118"/>
      <c r="O184" s="118"/>
      <c r="P184" s="118"/>
      <c r="Q184" s="118"/>
      <c r="R184" s="118"/>
      <c r="S184" s="118"/>
      <c r="T184" s="118"/>
      <c r="U184" s="118"/>
      <c r="V184" s="118"/>
    </row>
    <row r="185" ht="15.75" customHeight="1">
      <c r="A185" s="492"/>
      <c r="B185" s="118"/>
      <c r="C185" s="118"/>
      <c r="D185" s="118"/>
      <c r="E185" s="118"/>
      <c r="F185" s="118"/>
      <c r="G185" s="118"/>
      <c r="H185" s="118"/>
      <c r="I185" s="118"/>
      <c r="J185" s="118"/>
      <c r="K185" s="118"/>
      <c r="L185" s="118"/>
      <c r="M185" s="118"/>
      <c r="N185" s="118"/>
      <c r="O185" s="118"/>
      <c r="P185" s="118"/>
      <c r="Q185" s="118"/>
      <c r="R185" s="118"/>
      <c r="S185" s="118"/>
      <c r="T185" s="118"/>
      <c r="U185" s="118"/>
      <c r="V185" s="118"/>
    </row>
    <row r="186" ht="15.75" customHeight="1">
      <c r="A186" s="492"/>
      <c r="B186" s="118"/>
      <c r="C186" s="118"/>
      <c r="D186" s="118"/>
      <c r="E186" s="118"/>
      <c r="F186" s="118"/>
      <c r="G186" s="118"/>
      <c r="H186" s="118"/>
      <c r="I186" s="118"/>
      <c r="J186" s="118"/>
      <c r="K186" s="118"/>
      <c r="L186" s="118"/>
      <c r="M186" s="118"/>
      <c r="N186" s="118"/>
      <c r="O186" s="118"/>
      <c r="P186" s="118"/>
      <c r="Q186" s="118"/>
      <c r="R186" s="118"/>
      <c r="S186" s="118"/>
      <c r="T186" s="118"/>
      <c r="U186" s="118"/>
      <c r="V186" s="118"/>
    </row>
    <row r="187" ht="15.75" customHeight="1">
      <c r="A187" s="492"/>
      <c r="B187" s="118"/>
      <c r="C187" s="118"/>
      <c r="D187" s="118"/>
      <c r="E187" s="118"/>
      <c r="F187" s="118"/>
      <c r="G187" s="118"/>
      <c r="H187" s="118"/>
      <c r="I187" s="118"/>
      <c r="J187" s="118"/>
      <c r="K187" s="118"/>
      <c r="L187" s="118"/>
      <c r="M187" s="118"/>
      <c r="N187" s="118"/>
      <c r="O187" s="118"/>
      <c r="P187" s="118"/>
      <c r="Q187" s="118"/>
      <c r="R187" s="118"/>
      <c r="S187" s="118"/>
      <c r="T187" s="118"/>
      <c r="U187" s="118"/>
      <c r="V187" s="118"/>
    </row>
    <row r="188" ht="15.75" customHeight="1">
      <c r="A188" s="492"/>
      <c r="B188" s="118"/>
      <c r="C188" s="118"/>
      <c r="D188" s="118"/>
      <c r="E188" s="118"/>
      <c r="F188" s="118"/>
      <c r="G188" s="118"/>
      <c r="H188" s="118"/>
      <c r="I188" s="118"/>
      <c r="J188" s="118"/>
      <c r="K188" s="118"/>
      <c r="L188" s="118"/>
      <c r="M188" s="118"/>
      <c r="N188" s="118"/>
      <c r="O188" s="118"/>
      <c r="P188" s="118"/>
      <c r="Q188" s="118"/>
      <c r="R188" s="118"/>
      <c r="S188" s="118"/>
      <c r="T188" s="118"/>
      <c r="U188" s="118"/>
      <c r="V188" s="118"/>
    </row>
    <row r="189" ht="15.75" customHeight="1">
      <c r="A189" s="492"/>
      <c r="B189" s="118"/>
      <c r="C189" s="118"/>
      <c r="D189" s="118"/>
      <c r="E189" s="118"/>
      <c r="F189" s="118"/>
      <c r="G189" s="118"/>
      <c r="H189" s="118"/>
      <c r="I189" s="118"/>
      <c r="J189" s="118"/>
      <c r="K189" s="118"/>
      <c r="L189" s="118"/>
      <c r="M189" s="118"/>
      <c r="N189" s="118"/>
      <c r="O189" s="118"/>
      <c r="P189" s="118"/>
      <c r="Q189" s="118"/>
      <c r="R189" s="118"/>
      <c r="S189" s="118"/>
      <c r="T189" s="118"/>
      <c r="U189" s="118"/>
      <c r="V189" s="118"/>
    </row>
    <row r="190" ht="15.75" customHeight="1">
      <c r="A190" s="492"/>
      <c r="B190" s="118"/>
      <c r="C190" s="118"/>
      <c r="D190" s="118"/>
      <c r="E190" s="118"/>
      <c r="F190" s="118"/>
      <c r="G190" s="118"/>
      <c r="H190" s="118"/>
      <c r="I190" s="118"/>
      <c r="J190" s="118"/>
      <c r="K190" s="118"/>
      <c r="L190" s="118"/>
      <c r="M190" s="118"/>
      <c r="N190" s="118"/>
      <c r="O190" s="118"/>
      <c r="P190" s="118"/>
      <c r="Q190" s="118"/>
      <c r="R190" s="118"/>
      <c r="S190" s="118"/>
      <c r="T190" s="118"/>
      <c r="U190" s="118"/>
      <c r="V190" s="118"/>
    </row>
    <row r="191" ht="15.75" customHeight="1">
      <c r="A191" s="492"/>
      <c r="B191" s="118"/>
      <c r="C191" s="118"/>
      <c r="D191" s="118"/>
      <c r="E191" s="118"/>
      <c r="F191" s="118"/>
      <c r="G191" s="118"/>
      <c r="H191" s="118"/>
      <c r="I191" s="118"/>
      <c r="J191" s="118"/>
      <c r="K191" s="118"/>
      <c r="L191" s="118"/>
      <c r="M191" s="118"/>
      <c r="N191" s="118"/>
      <c r="O191" s="118"/>
      <c r="P191" s="118"/>
      <c r="Q191" s="118"/>
      <c r="R191" s="118"/>
      <c r="S191" s="118"/>
      <c r="T191" s="118"/>
      <c r="U191" s="118"/>
      <c r="V191" s="118"/>
    </row>
    <row r="192" ht="15.75" customHeight="1">
      <c r="A192" s="492"/>
      <c r="B192" s="118"/>
      <c r="C192" s="118"/>
      <c r="D192" s="118"/>
      <c r="E192" s="118"/>
      <c r="F192" s="118"/>
      <c r="G192" s="118"/>
      <c r="H192" s="118"/>
      <c r="I192" s="118"/>
      <c r="J192" s="118"/>
      <c r="K192" s="118"/>
      <c r="L192" s="118"/>
      <c r="M192" s="118"/>
      <c r="N192" s="118"/>
      <c r="O192" s="118"/>
      <c r="P192" s="118"/>
      <c r="Q192" s="118"/>
      <c r="R192" s="118"/>
      <c r="S192" s="118"/>
      <c r="T192" s="118"/>
      <c r="U192" s="118"/>
      <c r="V192" s="118"/>
    </row>
    <row r="193" ht="15.75" customHeight="1">
      <c r="A193" s="492"/>
      <c r="B193" s="118"/>
      <c r="C193" s="118"/>
      <c r="D193" s="118"/>
      <c r="E193" s="118"/>
      <c r="F193" s="118"/>
      <c r="G193" s="118"/>
      <c r="H193" s="118"/>
      <c r="I193" s="118"/>
      <c r="J193" s="118"/>
      <c r="K193" s="118"/>
      <c r="L193" s="118"/>
      <c r="M193" s="118"/>
      <c r="N193" s="118"/>
      <c r="O193" s="118"/>
      <c r="P193" s="118"/>
      <c r="Q193" s="118"/>
      <c r="R193" s="118"/>
      <c r="S193" s="118"/>
      <c r="T193" s="118"/>
      <c r="U193" s="118"/>
      <c r="V193" s="118"/>
    </row>
    <row r="194" ht="15.75" customHeight="1">
      <c r="A194" s="492"/>
      <c r="B194" s="118"/>
      <c r="C194" s="118"/>
      <c r="D194" s="118"/>
      <c r="E194" s="118"/>
      <c r="F194" s="118"/>
      <c r="G194" s="118"/>
      <c r="H194" s="118"/>
      <c r="I194" s="118"/>
      <c r="J194" s="118"/>
      <c r="K194" s="118"/>
      <c r="L194" s="118"/>
      <c r="M194" s="118"/>
      <c r="N194" s="118"/>
      <c r="O194" s="118"/>
      <c r="P194" s="118"/>
      <c r="Q194" s="118"/>
      <c r="R194" s="118"/>
      <c r="S194" s="118"/>
      <c r="T194" s="118"/>
      <c r="U194" s="118"/>
      <c r="V194" s="118"/>
    </row>
    <row r="195" ht="15.75" customHeight="1">
      <c r="A195" s="492"/>
      <c r="B195" s="118"/>
      <c r="C195" s="118"/>
      <c r="D195" s="118"/>
      <c r="E195" s="118"/>
      <c r="F195" s="118"/>
      <c r="G195" s="118"/>
      <c r="H195" s="118"/>
      <c r="I195" s="118"/>
      <c r="J195" s="118"/>
      <c r="K195" s="118"/>
      <c r="L195" s="118"/>
      <c r="M195" s="118"/>
      <c r="N195" s="118"/>
      <c r="O195" s="118"/>
      <c r="P195" s="118"/>
      <c r="Q195" s="118"/>
      <c r="R195" s="118"/>
      <c r="S195" s="118"/>
      <c r="T195" s="118"/>
      <c r="U195" s="118"/>
      <c r="V195" s="118"/>
    </row>
    <row r="196" ht="15.75" customHeight="1">
      <c r="A196" s="492"/>
      <c r="B196" s="118"/>
      <c r="C196" s="118"/>
      <c r="D196" s="118"/>
      <c r="E196" s="118"/>
      <c r="F196" s="118"/>
      <c r="G196" s="118"/>
      <c r="H196" s="118"/>
      <c r="I196" s="118"/>
      <c r="J196" s="118"/>
      <c r="K196" s="118"/>
      <c r="L196" s="118"/>
      <c r="M196" s="118"/>
      <c r="N196" s="118"/>
      <c r="O196" s="118"/>
      <c r="P196" s="118"/>
      <c r="Q196" s="118"/>
      <c r="R196" s="118"/>
      <c r="S196" s="118"/>
      <c r="T196" s="118"/>
      <c r="U196" s="118"/>
      <c r="V196" s="118"/>
    </row>
    <row r="197" ht="15.75" customHeight="1">
      <c r="A197" s="492"/>
      <c r="B197" s="118"/>
      <c r="C197" s="118"/>
      <c r="D197" s="118"/>
      <c r="E197" s="118"/>
      <c r="F197" s="118"/>
      <c r="G197" s="118"/>
      <c r="H197" s="118"/>
      <c r="I197" s="118"/>
      <c r="J197" s="118"/>
      <c r="K197" s="118"/>
      <c r="L197" s="118"/>
      <c r="M197" s="118"/>
      <c r="N197" s="118"/>
      <c r="O197" s="118"/>
      <c r="P197" s="118"/>
      <c r="Q197" s="118"/>
      <c r="R197" s="118"/>
      <c r="S197" s="118"/>
      <c r="T197" s="118"/>
      <c r="U197" s="118"/>
      <c r="V197" s="118"/>
    </row>
    <row r="198" ht="15.75" customHeight="1">
      <c r="A198" s="492"/>
      <c r="B198" s="118"/>
      <c r="C198" s="118"/>
      <c r="D198" s="118"/>
      <c r="E198" s="118"/>
      <c r="F198" s="118"/>
      <c r="G198" s="118"/>
      <c r="H198" s="118"/>
      <c r="I198" s="118"/>
      <c r="J198" s="118"/>
      <c r="K198" s="118"/>
      <c r="L198" s="118"/>
      <c r="M198" s="118"/>
      <c r="N198" s="118"/>
      <c r="O198" s="118"/>
      <c r="P198" s="118"/>
      <c r="Q198" s="118"/>
      <c r="R198" s="118"/>
      <c r="S198" s="118"/>
      <c r="T198" s="118"/>
      <c r="U198" s="118"/>
      <c r="V198" s="118"/>
    </row>
    <row r="199" ht="15.75" customHeight="1">
      <c r="A199" s="492"/>
      <c r="B199" s="118"/>
      <c r="C199" s="118"/>
      <c r="D199" s="118"/>
      <c r="E199" s="118"/>
      <c r="F199" s="118"/>
      <c r="G199" s="118"/>
      <c r="H199" s="118"/>
      <c r="I199" s="118"/>
      <c r="J199" s="118"/>
      <c r="K199" s="118"/>
      <c r="L199" s="118"/>
      <c r="M199" s="118"/>
      <c r="N199" s="118"/>
      <c r="O199" s="118"/>
      <c r="P199" s="118"/>
      <c r="Q199" s="118"/>
      <c r="R199" s="118"/>
      <c r="S199" s="118"/>
      <c r="T199" s="118"/>
      <c r="U199" s="118"/>
      <c r="V199" s="118"/>
    </row>
    <row r="200" ht="15.75" customHeight="1">
      <c r="A200" s="492"/>
      <c r="B200" s="118"/>
      <c r="C200" s="118"/>
      <c r="D200" s="118"/>
      <c r="E200" s="118"/>
      <c r="F200" s="118"/>
      <c r="G200" s="118"/>
      <c r="H200" s="118"/>
      <c r="I200" s="118"/>
      <c r="J200" s="118"/>
      <c r="K200" s="118"/>
      <c r="L200" s="118"/>
      <c r="M200" s="118"/>
      <c r="N200" s="118"/>
      <c r="O200" s="118"/>
      <c r="P200" s="118"/>
      <c r="Q200" s="118"/>
      <c r="R200" s="118"/>
      <c r="S200" s="118"/>
      <c r="T200" s="118"/>
      <c r="U200" s="118"/>
      <c r="V200" s="118"/>
    </row>
    <row r="201" ht="15.75" customHeight="1">
      <c r="A201" s="492"/>
      <c r="B201" s="118"/>
      <c r="C201" s="118"/>
      <c r="D201" s="118"/>
      <c r="E201" s="118"/>
      <c r="F201" s="118"/>
      <c r="G201" s="118"/>
      <c r="H201" s="118"/>
      <c r="I201" s="118"/>
      <c r="J201" s="118"/>
      <c r="K201" s="118"/>
      <c r="L201" s="118"/>
      <c r="M201" s="118"/>
      <c r="N201" s="118"/>
      <c r="O201" s="118"/>
      <c r="P201" s="118"/>
      <c r="Q201" s="118"/>
      <c r="R201" s="118"/>
      <c r="S201" s="118"/>
      <c r="T201" s="118"/>
      <c r="U201" s="118"/>
      <c r="V201" s="118"/>
    </row>
    <row r="202" ht="15.75" customHeight="1">
      <c r="A202" s="492"/>
      <c r="B202" s="118"/>
      <c r="C202" s="118"/>
      <c r="D202" s="118"/>
      <c r="E202" s="118"/>
      <c r="F202" s="118"/>
      <c r="G202" s="118"/>
      <c r="H202" s="118"/>
      <c r="I202" s="118"/>
      <c r="J202" s="118"/>
      <c r="K202" s="118"/>
      <c r="L202" s="118"/>
      <c r="M202" s="118"/>
      <c r="N202" s="118"/>
      <c r="O202" s="118"/>
      <c r="P202" s="118"/>
      <c r="Q202" s="118"/>
      <c r="R202" s="118"/>
      <c r="S202" s="118"/>
      <c r="T202" s="118"/>
      <c r="U202" s="118"/>
      <c r="V202" s="118"/>
    </row>
    <row r="203" ht="15.75" customHeight="1">
      <c r="A203" s="492"/>
      <c r="B203" s="118"/>
      <c r="C203" s="118"/>
      <c r="D203" s="118"/>
      <c r="E203" s="118"/>
      <c r="F203" s="118"/>
      <c r="G203" s="118"/>
      <c r="H203" s="118"/>
      <c r="I203" s="118"/>
      <c r="J203" s="118"/>
      <c r="K203" s="118"/>
      <c r="L203" s="118"/>
      <c r="M203" s="118"/>
      <c r="N203" s="118"/>
      <c r="O203" s="118"/>
      <c r="P203" s="118"/>
      <c r="Q203" s="118"/>
      <c r="R203" s="118"/>
      <c r="S203" s="118"/>
      <c r="T203" s="118"/>
      <c r="U203" s="118"/>
      <c r="V203" s="118"/>
    </row>
    <row r="204" ht="15.75" customHeight="1">
      <c r="A204" s="492"/>
      <c r="B204" s="118"/>
      <c r="C204" s="118"/>
      <c r="D204" s="118"/>
      <c r="E204" s="118"/>
      <c r="F204" s="118"/>
      <c r="G204" s="118"/>
      <c r="H204" s="118"/>
      <c r="I204" s="118"/>
      <c r="J204" s="118"/>
      <c r="K204" s="118"/>
      <c r="L204" s="118"/>
      <c r="M204" s="118"/>
      <c r="N204" s="118"/>
      <c r="O204" s="118"/>
      <c r="P204" s="118"/>
      <c r="Q204" s="118"/>
      <c r="R204" s="118"/>
      <c r="S204" s="118"/>
      <c r="T204" s="118"/>
      <c r="U204" s="118"/>
      <c r="V204" s="118"/>
    </row>
    <row r="205" ht="15.75" customHeight="1">
      <c r="A205" s="492"/>
      <c r="B205" s="118"/>
      <c r="C205" s="118"/>
      <c r="D205" s="118"/>
      <c r="E205" s="118"/>
      <c r="F205" s="118"/>
      <c r="G205" s="118"/>
      <c r="H205" s="118"/>
      <c r="I205" s="118"/>
      <c r="J205" s="118"/>
      <c r="K205" s="118"/>
      <c r="L205" s="118"/>
      <c r="M205" s="118"/>
      <c r="N205" s="118"/>
      <c r="O205" s="118"/>
      <c r="P205" s="118"/>
      <c r="Q205" s="118"/>
      <c r="R205" s="118"/>
      <c r="S205" s="118"/>
      <c r="T205" s="118"/>
      <c r="U205" s="118"/>
      <c r="V205" s="118"/>
    </row>
    <row r="206" ht="15.75" customHeight="1">
      <c r="A206" s="492"/>
      <c r="B206" s="118"/>
      <c r="C206" s="118"/>
      <c r="D206" s="118"/>
      <c r="E206" s="118"/>
      <c r="F206" s="118"/>
      <c r="G206" s="118"/>
      <c r="H206" s="118"/>
      <c r="I206" s="118"/>
      <c r="J206" s="118"/>
      <c r="K206" s="118"/>
      <c r="L206" s="118"/>
      <c r="M206" s="118"/>
      <c r="N206" s="118"/>
      <c r="O206" s="118"/>
      <c r="P206" s="118"/>
      <c r="Q206" s="118"/>
      <c r="R206" s="118"/>
      <c r="S206" s="118"/>
      <c r="T206" s="118"/>
      <c r="U206" s="118"/>
      <c r="V206" s="118"/>
    </row>
    <row r="207" ht="15.75" customHeight="1">
      <c r="A207" s="492"/>
      <c r="B207" s="118"/>
      <c r="C207" s="118"/>
      <c r="D207" s="118"/>
      <c r="E207" s="118"/>
      <c r="F207" s="118"/>
      <c r="G207" s="118"/>
      <c r="H207" s="118"/>
      <c r="I207" s="118"/>
      <c r="J207" s="118"/>
      <c r="K207" s="118"/>
      <c r="L207" s="118"/>
      <c r="M207" s="118"/>
      <c r="N207" s="118"/>
      <c r="O207" s="118"/>
      <c r="P207" s="118"/>
      <c r="Q207" s="118"/>
      <c r="R207" s="118"/>
      <c r="S207" s="118"/>
      <c r="T207" s="118"/>
      <c r="U207" s="118"/>
      <c r="V207" s="118"/>
    </row>
    <row r="208" ht="15.75" customHeight="1">
      <c r="A208" s="492"/>
      <c r="B208" s="118"/>
      <c r="C208" s="118"/>
      <c r="D208" s="118"/>
      <c r="E208" s="118"/>
      <c r="F208" s="118"/>
      <c r="G208" s="118"/>
      <c r="H208" s="118"/>
      <c r="I208" s="118"/>
      <c r="J208" s="118"/>
      <c r="K208" s="118"/>
      <c r="L208" s="118"/>
      <c r="M208" s="118"/>
      <c r="N208" s="118"/>
      <c r="O208" s="118"/>
      <c r="P208" s="118"/>
      <c r="Q208" s="118"/>
      <c r="R208" s="118"/>
      <c r="S208" s="118"/>
      <c r="T208" s="118"/>
      <c r="U208" s="118"/>
      <c r="V208" s="118"/>
    </row>
    <row r="209" ht="15.75" customHeight="1">
      <c r="A209" s="492"/>
      <c r="B209" s="118"/>
      <c r="C209" s="118"/>
      <c r="D209" s="118"/>
      <c r="E209" s="118"/>
      <c r="F209" s="118"/>
      <c r="G209" s="118"/>
      <c r="H209" s="118"/>
      <c r="I209" s="118"/>
      <c r="J209" s="118"/>
      <c r="K209" s="118"/>
      <c r="L209" s="118"/>
      <c r="M209" s="118"/>
      <c r="N209" s="118"/>
      <c r="O209" s="118"/>
      <c r="P209" s="118"/>
      <c r="Q209" s="118"/>
      <c r="R209" s="118"/>
      <c r="S209" s="118"/>
      <c r="T209" s="118"/>
      <c r="U209" s="118"/>
      <c r="V209" s="118"/>
    </row>
    <row r="210" ht="15.75" customHeight="1">
      <c r="A210" s="492"/>
      <c r="B210" s="118"/>
      <c r="C210" s="118"/>
      <c r="D210" s="118"/>
      <c r="E210" s="118"/>
      <c r="F210" s="118"/>
      <c r="G210" s="118"/>
      <c r="H210" s="118"/>
      <c r="I210" s="118"/>
      <c r="J210" s="118"/>
      <c r="K210" s="118"/>
      <c r="L210" s="118"/>
      <c r="M210" s="118"/>
      <c r="N210" s="118"/>
      <c r="O210" s="118"/>
      <c r="P210" s="118"/>
      <c r="Q210" s="118"/>
      <c r="R210" s="118"/>
      <c r="S210" s="118"/>
      <c r="T210" s="118"/>
      <c r="U210" s="118"/>
      <c r="V210" s="118"/>
    </row>
    <row r="211" ht="15.75" customHeight="1">
      <c r="A211" s="492"/>
      <c r="B211" s="118"/>
      <c r="C211" s="118"/>
      <c r="D211" s="118"/>
      <c r="E211" s="118"/>
      <c r="F211" s="118"/>
      <c r="G211" s="118"/>
      <c r="H211" s="118"/>
      <c r="I211" s="118"/>
      <c r="J211" s="118"/>
      <c r="K211" s="118"/>
      <c r="L211" s="118"/>
      <c r="M211" s="118"/>
      <c r="N211" s="118"/>
      <c r="O211" s="118"/>
      <c r="P211" s="118"/>
      <c r="Q211" s="118"/>
      <c r="R211" s="118"/>
      <c r="S211" s="118"/>
      <c r="T211" s="118"/>
      <c r="U211" s="118"/>
      <c r="V211" s="118"/>
    </row>
    <row r="212" ht="15.75" customHeight="1">
      <c r="A212" s="492"/>
      <c r="B212" s="118"/>
      <c r="C212" s="118"/>
      <c r="D212" s="118"/>
      <c r="E212" s="118"/>
      <c r="F212" s="118"/>
      <c r="G212" s="118"/>
      <c r="H212" s="118"/>
      <c r="I212" s="118"/>
      <c r="J212" s="118"/>
      <c r="K212" s="118"/>
      <c r="L212" s="118"/>
      <c r="M212" s="118"/>
      <c r="N212" s="118"/>
      <c r="O212" s="118"/>
      <c r="P212" s="118"/>
      <c r="Q212" s="118"/>
      <c r="R212" s="118"/>
      <c r="S212" s="118"/>
      <c r="T212" s="118"/>
      <c r="U212" s="118"/>
      <c r="V212" s="118"/>
    </row>
    <row r="213" ht="15.75" customHeight="1">
      <c r="A213" s="492"/>
      <c r="B213" s="118"/>
      <c r="C213" s="118"/>
      <c r="D213" s="118"/>
      <c r="E213" s="118"/>
      <c r="F213" s="118"/>
      <c r="G213" s="118"/>
      <c r="H213" s="118"/>
      <c r="I213" s="118"/>
      <c r="J213" s="118"/>
      <c r="K213" s="118"/>
      <c r="L213" s="118"/>
      <c r="M213" s="118"/>
      <c r="N213" s="118"/>
      <c r="O213" s="118"/>
      <c r="P213" s="118"/>
      <c r="Q213" s="118"/>
      <c r="R213" s="118"/>
      <c r="S213" s="118"/>
      <c r="T213" s="118"/>
      <c r="U213" s="118"/>
      <c r="V213" s="118"/>
    </row>
    <row r="214" ht="15.75" customHeight="1">
      <c r="A214" s="492"/>
      <c r="B214" s="118"/>
      <c r="C214" s="118"/>
      <c r="D214" s="118"/>
      <c r="E214" s="118"/>
      <c r="F214" s="118"/>
      <c r="G214" s="118"/>
      <c r="H214" s="118"/>
      <c r="I214" s="118"/>
      <c r="J214" s="118"/>
      <c r="K214" s="118"/>
      <c r="L214" s="118"/>
      <c r="M214" s="118"/>
      <c r="N214" s="118"/>
      <c r="O214" s="118"/>
      <c r="P214" s="118"/>
      <c r="Q214" s="118"/>
      <c r="R214" s="118"/>
      <c r="S214" s="118"/>
      <c r="T214" s="118"/>
      <c r="U214" s="118"/>
      <c r="V214" s="118"/>
    </row>
    <row r="215" ht="15.75" customHeight="1">
      <c r="A215" s="492"/>
      <c r="B215" s="118"/>
      <c r="C215" s="118"/>
      <c r="D215" s="118"/>
      <c r="E215" s="118"/>
      <c r="F215" s="118"/>
      <c r="G215" s="118"/>
      <c r="H215" s="118"/>
      <c r="I215" s="118"/>
      <c r="J215" s="118"/>
      <c r="K215" s="118"/>
      <c r="L215" s="118"/>
      <c r="M215" s="118"/>
      <c r="N215" s="118"/>
      <c r="O215" s="118"/>
      <c r="P215" s="118"/>
      <c r="Q215" s="118"/>
      <c r="R215" s="118"/>
      <c r="S215" s="118"/>
      <c r="T215" s="118"/>
      <c r="U215" s="118"/>
      <c r="V215" s="118"/>
    </row>
    <row r="216" ht="15.75" customHeight="1">
      <c r="A216" s="492"/>
      <c r="B216" s="118"/>
      <c r="C216" s="118"/>
      <c r="D216" s="118"/>
      <c r="E216" s="118"/>
      <c r="F216" s="118"/>
      <c r="G216" s="118"/>
      <c r="H216" s="118"/>
      <c r="I216" s="118"/>
      <c r="J216" s="118"/>
      <c r="K216" s="118"/>
      <c r="L216" s="118"/>
      <c r="M216" s="118"/>
      <c r="N216" s="118"/>
      <c r="O216" s="118"/>
      <c r="P216" s="118"/>
      <c r="Q216" s="118"/>
      <c r="R216" s="118"/>
      <c r="S216" s="118"/>
      <c r="T216" s="118"/>
      <c r="U216" s="118"/>
      <c r="V216" s="118"/>
    </row>
    <row r="217" ht="15.75" customHeight="1">
      <c r="A217" s="492"/>
      <c r="B217" s="118"/>
      <c r="C217" s="118"/>
      <c r="D217" s="118"/>
      <c r="E217" s="118"/>
      <c r="F217" s="118"/>
      <c r="G217" s="118"/>
      <c r="H217" s="118"/>
      <c r="I217" s="118"/>
      <c r="J217" s="118"/>
      <c r="K217" s="118"/>
      <c r="L217" s="118"/>
      <c r="M217" s="118"/>
      <c r="N217" s="118"/>
      <c r="O217" s="118"/>
      <c r="P217" s="118"/>
      <c r="Q217" s="118"/>
      <c r="R217" s="118"/>
      <c r="S217" s="118"/>
      <c r="T217" s="118"/>
      <c r="U217" s="118"/>
      <c r="V217" s="118"/>
    </row>
    <row r="218" ht="15.75" customHeight="1">
      <c r="A218" s="492"/>
      <c r="B218" s="118"/>
      <c r="C218" s="118"/>
      <c r="D218" s="118"/>
      <c r="E218" s="118"/>
      <c r="F218" s="118"/>
      <c r="G218" s="118"/>
      <c r="H218" s="118"/>
      <c r="I218" s="118"/>
      <c r="J218" s="118"/>
      <c r="K218" s="118"/>
      <c r="L218" s="118"/>
      <c r="M218" s="118"/>
      <c r="N218" s="118"/>
      <c r="O218" s="118"/>
      <c r="P218" s="118"/>
      <c r="Q218" s="118"/>
      <c r="R218" s="118"/>
      <c r="S218" s="118"/>
      <c r="T218" s="118"/>
      <c r="U218" s="118"/>
      <c r="V218" s="118"/>
    </row>
    <row r="219" ht="15.75" customHeight="1">
      <c r="A219" s="492"/>
      <c r="B219" s="118"/>
      <c r="C219" s="118"/>
      <c r="D219" s="118"/>
      <c r="E219" s="118"/>
      <c r="F219" s="118"/>
      <c r="G219" s="118"/>
      <c r="H219" s="118"/>
      <c r="I219" s="118"/>
      <c r="J219" s="118"/>
      <c r="K219" s="118"/>
      <c r="L219" s="118"/>
      <c r="M219" s="118"/>
      <c r="N219" s="118"/>
      <c r="O219" s="118"/>
      <c r="P219" s="118"/>
      <c r="Q219" s="118"/>
      <c r="R219" s="118"/>
      <c r="S219" s="118"/>
      <c r="T219" s="118"/>
      <c r="U219" s="118"/>
      <c r="V219" s="118"/>
    </row>
    <row r="220" ht="15.75" customHeight="1">
      <c r="A220" s="492"/>
      <c r="B220" s="118"/>
      <c r="C220" s="118"/>
      <c r="D220" s="118"/>
      <c r="E220" s="118"/>
      <c r="F220" s="118"/>
      <c r="G220" s="118"/>
      <c r="H220" s="118"/>
      <c r="I220" s="118"/>
      <c r="J220" s="118"/>
      <c r="K220" s="118"/>
      <c r="L220" s="118"/>
      <c r="M220" s="118"/>
      <c r="N220" s="118"/>
      <c r="O220" s="118"/>
      <c r="P220" s="118"/>
      <c r="Q220" s="118"/>
      <c r="R220" s="118"/>
      <c r="S220" s="118"/>
      <c r="T220" s="118"/>
      <c r="U220" s="118"/>
      <c r="V220" s="118"/>
    </row>
    <row r="221" ht="15.75" customHeight="1">
      <c r="A221" s="492"/>
      <c r="B221" s="118"/>
      <c r="C221" s="118"/>
      <c r="D221" s="118"/>
      <c r="E221" s="118"/>
      <c r="F221" s="118"/>
      <c r="G221" s="118"/>
      <c r="H221" s="118"/>
      <c r="I221" s="118"/>
      <c r="J221" s="118"/>
      <c r="K221" s="118"/>
      <c r="L221" s="118"/>
      <c r="M221" s="118"/>
      <c r="N221" s="118"/>
      <c r="O221" s="118"/>
      <c r="P221" s="118"/>
      <c r="Q221" s="118"/>
      <c r="R221" s="118"/>
      <c r="S221" s="118"/>
      <c r="T221" s="118"/>
      <c r="U221" s="118"/>
      <c r="V221" s="118"/>
    </row>
    <row r="222" ht="15.75" customHeight="1">
      <c r="A222" s="492"/>
      <c r="B222" s="118"/>
      <c r="C222" s="118"/>
      <c r="D222" s="118"/>
      <c r="E222" s="118"/>
      <c r="F222" s="118"/>
      <c r="G222" s="118"/>
      <c r="H222" s="118"/>
      <c r="I222" s="118"/>
      <c r="J222" s="118"/>
      <c r="K222" s="118"/>
      <c r="L222" s="118"/>
      <c r="M222" s="118"/>
      <c r="N222" s="118"/>
      <c r="O222" s="118"/>
      <c r="P222" s="118"/>
      <c r="Q222" s="118"/>
      <c r="R222" s="118"/>
      <c r="S222" s="118"/>
      <c r="T222" s="118"/>
      <c r="U222" s="118"/>
      <c r="V222" s="118"/>
    </row>
    <row r="223" ht="15.75" customHeight="1">
      <c r="A223" s="492"/>
      <c r="B223" s="118"/>
      <c r="C223" s="118"/>
      <c r="D223" s="118"/>
      <c r="E223" s="118"/>
      <c r="F223" s="118"/>
      <c r="G223" s="118"/>
      <c r="H223" s="118"/>
      <c r="I223" s="118"/>
      <c r="J223" s="118"/>
      <c r="K223" s="118"/>
      <c r="L223" s="118"/>
      <c r="M223" s="118"/>
      <c r="N223" s="118"/>
      <c r="O223" s="118"/>
      <c r="P223" s="118"/>
      <c r="Q223" s="118"/>
      <c r="R223" s="118"/>
      <c r="S223" s="118"/>
      <c r="T223" s="118"/>
      <c r="U223" s="118"/>
      <c r="V223" s="118"/>
    </row>
    <row r="224" ht="15.75" customHeight="1">
      <c r="A224" s="492"/>
      <c r="B224" s="118"/>
      <c r="C224" s="118"/>
      <c r="D224" s="118"/>
      <c r="E224" s="118"/>
      <c r="F224" s="118"/>
      <c r="G224" s="118"/>
      <c r="H224" s="118"/>
      <c r="I224" s="118"/>
      <c r="J224" s="118"/>
      <c r="K224" s="118"/>
      <c r="L224" s="118"/>
      <c r="M224" s="118"/>
      <c r="N224" s="118"/>
      <c r="O224" s="118"/>
      <c r="P224" s="118"/>
      <c r="Q224" s="118"/>
      <c r="R224" s="118"/>
      <c r="S224" s="118"/>
      <c r="T224" s="118"/>
      <c r="U224" s="118"/>
      <c r="V224" s="118"/>
    </row>
    <row r="225" ht="15.75" customHeight="1">
      <c r="A225" s="492"/>
      <c r="B225" s="118"/>
      <c r="C225" s="118"/>
      <c r="D225" s="118"/>
      <c r="E225" s="118"/>
      <c r="F225" s="118"/>
      <c r="G225" s="118"/>
      <c r="H225" s="118"/>
      <c r="I225" s="118"/>
      <c r="J225" s="118"/>
      <c r="K225" s="118"/>
      <c r="L225" s="118"/>
      <c r="M225" s="118"/>
      <c r="N225" s="118"/>
      <c r="O225" s="118"/>
      <c r="P225" s="118"/>
      <c r="Q225" s="118"/>
      <c r="R225" s="118"/>
      <c r="S225" s="118"/>
      <c r="T225" s="118"/>
      <c r="U225" s="118"/>
      <c r="V225" s="118"/>
    </row>
    <row r="226" ht="15.75" customHeight="1">
      <c r="A226" s="492"/>
      <c r="B226" s="118"/>
      <c r="C226" s="118"/>
      <c r="D226" s="118"/>
      <c r="E226" s="118"/>
      <c r="F226" s="118"/>
      <c r="G226" s="118"/>
      <c r="H226" s="118"/>
      <c r="I226" s="118"/>
      <c r="J226" s="118"/>
      <c r="K226" s="118"/>
      <c r="L226" s="118"/>
      <c r="M226" s="118"/>
      <c r="N226" s="118"/>
      <c r="O226" s="118"/>
      <c r="P226" s="118"/>
      <c r="Q226" s="118"/>
      <c r="R226" s="118"/>
      <c r="S226" s="118"/>
      <c r="T226" s="118"/>
      <c r="U226" s="118"/>
      <c r="V226" s="118"/>
    </row>
    <row r="227" ht="15.75" customHeight="1">
      <c r="A227" s="492"/>
      <c r="B227" s="118"/>
      <c r="C227" s="118"/>
      <c r="D227" s="118"/>
      <c r="E227" s="118"/>
      <c r="F227" s="118"/>
      <c r="G227" s="118"/>
      <c r="H227" s="118"/>
      <c r="I227" s="118"/>
      <c r="J227" s="118"/>
      <c r="K227" s="118"/>
      <c r="L227" s="118"/>
      <c r="M227" s="118"/>
      <c r="N227" s="118"/>
      <c r="O227" s="118"/>
      <c r="P227" s="118"/>
      <c r="Q227" s="118"/>
      <c r="R227" s="118"/>
      <c r="S227" s="118"/>
      <c r="T227" s="118"/>
      <c r="U227" s="118"/>
      <c r="V227" s="118"/>
    </row>
    <row r="228" ht="15.75" customHeight="1">
      <c r="A228" s="492"/>
      <c r="B228" s="118"/>
      <c r="C228" s="118"/>
      <c r="D228" s="118"/>
      <c r="E228" s="118"/>
      <c r="F228" s="118"/>
      <c r="G228" s="118"/>
      <c r="H228" s="118"/>
      <c r="I228" s="118"/>
      <c r="J228" s="118"/>
      <c r="K228" s="118"/>
      <c r="L228" s="118"/>
      <c r="M228" s="118"/>
      <c r="N228" s="118"/>
      <c r="O228" s="118"/>
      <c r="P228" s="118"/>
      <c r="Q228" s="118"/>
      <c r="R228" s="118"/>
      <c r="S228" s="118"/>
      <c r="T228" s="118"/>
      <c r="U228" s="118"/>
      <c r="V228" s="118"/>
    </row>
    <row r="229" ht="15.75" customHeight="1">
      <c r="A229" s="492"/>
      <c r="B229" s="118"/>
      <c r="C229" s="118"/>
      <c r="D229" s="118"/>
      <c r="E229" s="118"/>
      <c r="F229" s="118"/>
      <c r="G229" s="118"/>
      <c r="H229" s="118"/>
      <c r="I229" s="118"/>
      <c r="J229" s="118"/>
      <c r="K229" s="118"/>
      <c r="L229" s="118"/>
      <c r="M229" s="118"/>
      <c r="N229" s="118"/>
      <c r="O229" s="118"/>
      <c r="P229" s="118"/>
      <c r="Q229" s="118"/>
      <c r="R229" s="118"/>
      <c r="S229" s="118"/>
      <c r="T229" s="118"/>
      <c r="U229" s="118"/>
      <c r="V229" s="118"/>
    </row>
    <row r="230" ht="15.75" customHeight="1">
      <c r="A230" s="492"/>
      <c r="B230" s="118"/>
      <c r="C230" s="118"/>
      <c r="D230" s="118"/>
      <c r="E230" s="118"/>
      <c r="F230" s="118"/>
      <c r="G230" s="118"/>
      <c r="H230" s="118"/>
      <c r="I230" s="118"/>
      <c r="J230" s="118"/>
      <c r="K230" s="118"/>
      <c r="L230" s="118"/>
      <c r="M230" s="118"/>
      <c r="N230" s="118"/>
      <c r="O230" s="118"/>
      <c r="P230" s="118"/>
      <c r="Q230" s="118"/>
      <c r="R230" s="118"/>
      <c r="S230" s="118"/>
      <c r="T230" s="118"/>
      <c r="U230" s="118"/>
      <c r="V230" s="118"/>
    </row>
    <row r="231" ht="15.75" customHeight="1">
      <c r="A231" s="492"/>
      <c r="B231" s="118"/>
      <c r="C231" s="118"/>
      <c r="D231" s="118"/>
      <c r="E231" s="118"/>
      <c r="F231" s="118"/>
      <c r="G231" s="118"/>
      <c r="H231" s="118"/>
      <c r="I231" s="118"/>
      <c r="J231" s="118"/>
      <c r="K231" s="118"/>
      <c r="L231" s="118"/>
      <c r="M231" s="118"/>
      <c r="N231" s="118"/>
      <c r="O231" s="118"/>
      <c r="P231" s="118"/>
      <c r="Q231" s="118"/>
      <c r="R231" s="118"/>
      <c r="S231" s="118"/>
      <c r="T231" s="118"/>
      <c r="U231" s="118"/>
      <c r="V231" s="118"/>
    </row>
    <row r="232" ht="15.75" customHeight="1">
      <c r="A232" s="492"/>
      <c r="B232" s="118"/>
      <c r="C232" s="118"/>
      <c r="D232" s="118"/>
      <c r="E232" s="118"/>
      <c r="F232" s="118"/>
      <c r="G232" s="118"/>
      <c r="H232" s="118"/>
      <c r="I232" s="118"/>
      <c r="J232" s="118"/>
      <c r="K232" s="118"/>
      <c r="L232" s="118"/>
      <c r="M232" s="118"/>
      <c r="N232" s="118"/>
      <c r="O232" s="118"/>
      <c r="P232" s="118"/>
      <c r="Q232" s="118"/>
      <c r="R232" s="118"/>
      <c r="S232" s="118"/>
      <c r="T232" s="118"/>
      <c r="U232" s="118"/>
      <c r="V232" s="118"/>
    </row>
    <row r="233" ht="15.75" customHeight="1">
      <c r="A233" s="492"/>
      <c r="B233" s="118"/>
      <c r="C233" s="118"/>
      <c r="D233" s="118"/>
      <c r="E233" s="118"/>
      <c r="F233" s="118"/>
      <c r="G233" s="118"/>
      <c r="H233" s="118"/>
      <c r="I233" s="118"/>
      <c r="J233" s="118"/>
      <c r="K233" s="118"/>
      <c r="L233" s="118"/>
      <c r="M233" s="118"/>
      <c r="N233" s="118"/>
      <c r="O233" s="118"/>
      <c r="P233" s="118"/>
      <c r="Q233" s="118"/>
      <c r="R233" s="118"/>
      <c r="S233" s="118"/>
      <c r="T233" s="118"/>
      <c r="U233" s="118"/>
      <c r="V233" s="118"/>
    </row>
    <row r="234" ht="15.75" customHeight="1">
      <c r="A234" s="492"/>
      <c r="B234" s="118"/>
      <c r="C234" s="118"/>
      <c r="D234" s="118"/>
      <c r="E234" s="118"/>
      <c r="F234" s="118"/>
      <c r="G234" s="118"/>
      <c r="H234" s="118"/>
      <c r="I234" s="118"/>
      <c r="J234" s="118"/>
      <c r="K234" s="118"/>
      <c r="L234" s="118"/>
      <c r="M234" s="118"/>
      <c r="N234" s="118"/>
      <c r="O234" s="118"/>
      <c r="P234" s="118"/>
      <c r="Q234" s="118"/>
      <c r="R234" s="118"/>
      <c r="S234" s="118"/>
      <c r="T234" s="118"/>
      <c r="U234" s="118"/>
      <c r="V234" s="118"/>
    </row>
    <row r="235" ht="15.75" customHeight="1">
      <c r="A235" s="492"/>
      <c r="B235" s="118"/>
      <c r="C235" s="118"/>
      <c r="D235" s="118"/>
      <c r="E235" s="118"/>
      <c r="F235" s="118"/>
      <c r="G235" s="118"/>
      <c r="H235" s="118"/>
      <c r="I235" s="118"/>
      <c r="J235" s="118"/>
      <c r="K235" s="118"/>
      <c r="L235" s="118"/>
      <c r="M235" s="118"/>
      <c r="N235" s="118"/>
      <c r="O235" s="118"/>
      <c r="P235" s="118"/>
      <c r="Q235" s="118"/>
      <c r="R235" s="118"/>
      <c r="S235" s="118"/>
      <c r="T235" s="118"/>
      <c r="U235" s="118"/>
      <c r="V235" s="118"/>
    </row>
    <row r="236" ht="15.75" customHeight="1">
      <c r="A236" s="492"/>
      <c r="B236" s="118"/>
      <c r="C236" s="118"/>
      <c r="D236" s="118"/>
      <c r="E236" s="118"/>
      <c r="F236" s="118"/>
      <c r="G236" s="118"/>
      <c r="H236" s="118"/>
      <c r="I236" s="118"/>
      <c r="J236" s="118"/>
      <c r="K236" s="118"/>
      <c r="L236" s="118"/>
      <c r="M236" s="118"/>
      <c r="N236" s="118"/>
      <c r="O236" s="118"/>
      <c r="P236" s="118"/>
      <c r="Q236" s="118"/>
      <c r="R236" s="118"/>
      <c r="S236" s="118"/>
      <c r="T236" s="118"/>
      <c r="U236" s="118"/>
      <c r="V236" s="118"/>
    </row>
    <row r="237" ht="15.75" customHeight="1">
      <c r="A237" s="492"/>
      <c r="B237" s="118"/>
      <c r="C237" s="118"/>
      <c r="D237" s="118"/>
      <c r="E237" s="118"/>
      <c r="F237" s="118"/>
      <c r="G237" s="118"/>
      <c r="H237" s="118"/>
      <c r="I237" s="118"/>
      <c r="J237" s="118"/>
      <c r="K237" s="118"/>
      <c r="L237" s="118"/>
      <c r="M237" s="118"/>
      <c r="N237" s="118"/>
      <c r="O237" s="118"/>
      <c r="P237" s="118"/>
      <c r="Q237" s="118"/>
      <c r="R237" s="118"/>
      <c r="S237" s="118"/>
      <c r="T237" s="118"/>
      <c r="U237" s="118"/>
      <c r="V237" s="118"/>
    </row>
    <row r="238" ht="15.75" customHeight="1">
      <c r="A238" s="492"/>
      <c r="B238" s="118"/>
      <c r="C238" s="118"/>
      <c r="D238" s="118"/>
      <c r="E238" s="118"/>
      <c r="F238" s="118"/>
      <c r="G238" s="118"/>
      <c r="H238" s="118"/>
      <c r="I238" s="118"/>
      <c r="J238" s="118"/>
      <c r="K238" s="118"/>
      <c r="L238" s="118"/>
      <c r="M238" s="118"/>
      <c r="N238" s="118"/>
      <c r="O238" s="118"/>
      <c r="P238" s="118"/>
      <c r="Q238" s="118"/>
      <c r="R238" s="118"/>
      <c r="S238" s="118"/>
      <c r="T238" s="118"/>
      <c r="U238" s="118"/>
      <c r="V238" s="118"/>
    </row>
    <row r="239" ht="15.75" customHeight="1">
      <c r="A239" s="492"/>
      <c r="B239" s="118"/>
      <c r="C239" s="118"/>
      <c r="D239" s="118"/>
      <c r="E239" s="118"/>
      <c r="F239" s="118"/>
      <c r="G239" s="118"/>
      <c r="H239" s="118"/>
      <c r="I239" s="118"/>
      <c r="J239" s="118"/>
      <c r="K239" s="118"/>
      <c r="L239" s="118"/>
      <c r="M239" s="118"/>
      <c r="N239" s="118"/>
      <c r="O239" s="118"/>
      <c r="P239" s="118"/>
      <c r="Q239" s="118"/>
      <c r="R239" s="118"/>
      <c r="S239" s="118"/>
      <c r="T239" s="118"/>
      <c r="U239" s="118"/>
      <c r="V239" s="118"/>
    </row>
    <row r="240" ht="15.75" customHeight="1">
      <c r="A240" s="492"/>
      <c r="B240" s="118"/>
      <c r="C240" s="118"/>
      <c r="D240" s="118"/>
      <c r="E240" s="118"/>
      <c r="F240" s="118"/>
      <c r="G240" s="118"/>
      <c r="H240" s="118"/>
      <c r="I240" s="118"/>
      <c r="J240" s="118"/>
      <c r="K240" s="118"/>
      <c r="L240" s="118"/>
      <c r="M240" s="118"/>
      <c r="N240" s="118"/>
      <c r="O240" s="118"/>
      <c r="P240" s="118"/>
      <c r="Q240" s="118"/>
      <c r="R240" s="118"/>
      <c r="S240" s="118"/>
      <c r="T240" s="118"/>
      <c r="U240" s="118"/>
      <c r="V240" s="118"/>
    </row>
    <row r="241" ht="15.75" customHeight="1">
      <c r="A241" s="492"/>
      <c r="B241" s="118"/>
      <c r="C241" s="118"/>
      <c r="D241" s="118"/>
      <c r="E241" s="118"/>
      <c r="F241" s="118"/>
      <c r="G241" s="118"/>
      <c r="H241" s="118"/>
      <c r="I241" s="118"/>
      <c r="J241" s="118"/>
      <c r="K241" s="118"/>
      <c r="L241" s="118"/>
      <c r="M241" s="118"/>
      <c r="N241" s="118"/>
      <c r="O241" s="118"/>
      <c r="P241" s="118"/>
      <c r="Q241" s="118"/>
      <c r="R241" s="118"/>
      <c r="S241" s="118"/>
      <c r="T241" s="118"/>
      <c r="U241" s="118"/>
      <c r="V241" s="118"/>
    </row>
    <row r="242" ht="15.75" customHeight="1">
      <c r="A242" s="492"/>
      <c r="B242" s="118"/>
      <c r="C242" s="118"/>
      <c r="D242" s="118"/>
      <c r="E242" s="118"/>
      <c r="F242" s="118"/>
      <c r="G242" s="118"/>
      <c r="H242" s="118"/>
      <c r="I242" s="118"/>
      <c r="J242" s="118"/>
      <c r="K242" s="118"/>
      <c r="L242" s="118"/>
      <c r="M242" s="118"/>
      <c r="N242" s="118"/>
      <c r="O242" s="118"/>
      <c r="P242" s="118"/>
      <c r="Q242" s="118"/>
      <c r="R242" s="118"/>
      <c r="S242" s="118"/>
      <c r="T242" s="118"/>
      <c r="U242" s="118"/>
      <c r="V242" s="118"/>
    </row>
    <row r="243" ht="15.75" customHeight="1">
      <c r="A243" s="492"/>
      <c r="B243" s="118"/>
      <c r="C243" s="118"/>
      <c r="D243" s="118"/>
      <c r="E243" s="118"/>
      <c r="F243" s="118"/>
      <c r="G243" s="118"/>
      <c r="H243" s="118"/>
      <c r="I243" s="118"/>
      <c r="J243" s="118"/>
      <c r="K243" s="118"/>
      <c r="L243" s="118"/>
      <c r="M243" s="118"/>
      <c r="N243" s="118"/>
      <c r="O243" s="118"/>
      <c r="P243" s="118"/>
      <c r="Q243" s="118"/>
      <c r="R243" s="118"/>
      <c r="S243" s="118"/>
      <c r="T243" s="118"/>
      <c r="U243" s="118"/>
      <c r="V243" s="118"/>
    </row>
    <row r="244" ht="15.75" customHeight="1">
      <c r="A244" s="492"/>
      <c r="B244" s="118"/>
      <c r="C244" s="118"/>
      <c r="D244" s="118"/>
      <c r="E244" s="118"/>
      <c r="F244" s="118"/>
      <c r="G244" s="118"/>
      <c r="H244" s="118"/>
      <c r="I244" s="118"/>
      <c r="J244" s="118"/>
      <c r="K244" s="118"/>
      <c r="L244" s="118"/>
      <c r="M244" s="118"/>
      <c r="N244" s="118"/>
      <c r="O244" s="118"/>
      <c r="P244" s="118"/>
      <c r="Q244" s="118"/>
      <c r="R244" s="118"/>
      <c r="S244" s="118"/>
      <c r="T244" s="118"/>
      <c r="U244" s="118"/>
      <c r="V244" s="118"/>
    </row>
    <row r="245" ht="15.75" customHeight="1">
      <c r="A245" s="492"/>
      <c r="B245" s="118"/>
      <c r="C245" s="118"/>
      <c r="D245" s="118"/>
      <c r="E245" s="118"/>
      <c r="F245" s="118"/>
      <c r="G245" s="118"/>
      <c r="H245" s="118"/>
      <c r="I245" s="118"/>
      <c r="J245" s="118"/>
      <c r="K245" s="118"/>
      <c r="L245" s="118"/>
      <c r="M245" s="118"/>
      <c r="N245" s="118"/>
      <c r="O245" s="118"/>
      <c r="P245" s="118"/>
      <c r="Q245" s="118"/>
      <c r="R245" s="118"/>
      <c r="S245" s="118"/>
      <c r="T245" s="118"/>
      <c r="U245" s="118"/>
      <c r="V245" s="118"/>
    </row>
    <row r="246" ht="15.75" customHeight="1">
      <c r="A246" s="492"/>
      <c r="B246" s="118"/>
      <c r="C246" s="118"/>
      <c r="D246" s="118"/>
      <c r="E246" s="118"/>
      <c r="F246" s="118"/>
      <c r="G246" s="118"/>
      <c r="H246" s="118"/>
      <c r="I246" s="118"/>
      <c r="J246" s="118"/>
      <c r="K246" s="118"/>
      <c r="L246" s="118"/>
      <c r="M246" s="118"/>
      <c r="N246" s="118"/>
      <c r="O246" s="118"/>
      <c r="P246" s="118"/>
      <c r="Q246" s="118"/>
      <c r="R246" s="118"/>
      <c r="S246" s="118"/>
      <c r="T246" s="118"/>
      <c r="U246" s="118"/>
      <c r="V246" s="118"/>
    </row>
    <row r="247" ht="15.75" customHeight="1">
      <c r="A247" s="492"/>
      <c r="B247" s="118"/>
      <c r="C247" s="118"/>
      <c r="D247" s="118"/>
      <c r="E247" s="118"/>
      <c r="F247" s="118"/>
      <c r="G247" s="118"/>
      <c r="H247" s="118"/>
      <c r="I247" s="118"/>
      <c r="J247" s="118"/>
      <c r="K247" s="118"/>
      <c r="L247" s="118"/>
      <c r="M247" s="118"/>
      <c r="N247" s="118"/>
      <c r="O247" s="118"/>
      <c r="P247" s="118"/>
      <c r="Q247" s="118"/>
      <c r="R247" s="118"/>
      <c r="S247" s="118"/>
      <c r="T247" s="118"/>
      <c r="U247" s="118"/>
      <c r="V247" s="118"/>
    </row>
    <row r="248" ht="15.75" customHeight="1">
      <c r="A248" s="492"/>
      <c r="B248" s="118"/>
      <c r="C248" s="118"/>
      <c r="D248" s="118"/>
      <c r="E248" s="118"/>
      <c r="F248" s="118"/>
      <c r="G248" s="118"/>
      <c r="H248" s="118"/>
      <c r="I248" s="118"/>
      <c r="J248" s="118"/>
      <c r="K248" s="118"/>
      <c r="L248" s="118"/>
      <c r="M248" s="118"/>
      <c r="N248" s="118"/>
      <c r="O248" s="118"/>
      <c r="P248" s="118"/>
      <c r="Q248" s="118"/>
      <c r="R248" s="118"/>
      <c r="S248" s="118"/>
      <c r="T248" s="118"/>
      <c r="U248" s="118"/>
      <c r="V248" s="118"/>
    </row>
    <row r="249" ht="15.75" customHeight="1">
      <c r="A249" s="492"/>
      <c r="B249" s="118"/>
      <c r="C249" s="118"/>
      <c r="D249" s="118"/>
      <c r="E249" s="118"/>
      <c r="F249" s="118"/>
      <c r="G249" s="118"/>
      <c r="H249" s="118"/>
      <c r="I249" s="118"/>
      <c r="J249" s="118"/>
      <c r="K249" s="118"/>
      <c r="L249" s="118"/>
      <c r="M249" s="118"/>
      <c r="N249" s="118"/>
      <c r="O249" s="118"/>
      <c r="P249" s="118"/>
      <c r="Q249" s="118"/>
      <c r="R249" s="118"/>
      <c r="S249" s="118"/>
      <c r="T249" s="118"/>
      <c r="U249" s="118"/>
      <c r="V249" s="118"/>
    </row>
    <row r="250" ht="15.75" customHeight="1">
      <c r="A250" s="492"/>
      <c r="B250" s="118"/>
      <c r="C250" s="118"/>
      <c r="D250" s="118"/>
      <c r="E250" s="118"/>
      <c r="F250" s="118"/>
      <c r="G250" s="118"/>
      <c r="H250" s="118"/>
      <c r="I250" s="118"/>
      <c r="J250" s="118"/>
      <c r="K250" s="118"/>
      <c r="L250" s="118"/>
      <c r="M250" s="118"/>
      <c r="N250" s="118"/>
      <c r="O250" s="118"/>
      <c r="P250" s="118"/>
      <c r="Q250" s="118"/>
      <c r="R250" s="118"/>
      <c r="S250" s="118"/>
      <c r="T250" s="118"/>
      <c r="U250" s="118"/>
      <c r="V250" s="118"/>
    </row>
    <row r="251" ht="15.75" customHeight="1">
      <c r="A251" s="492"/>
      <c r="B251" s="118"/>
      <c r="C251" s="118"/>
      <c r="D251" s="118"/>
      <c r="E251" s="118"/>
      <c r="F251" s="118"/>
      <c r="G251" s="118"/>
      <c r="H251" s="118"/>
      <c r="I251" s="118"/>
      <c r="J251" s="118"/>
      <c r="K251" s="118"/>
      <c r="L251" s="118"/>
      <c r="M251" s="118"/>
      <c r="N251" s="118"/>
      <c r="O251" s="118"/>
      <c r="P251" s="118"/>
      <c r="Q251" s="118"/>
      <c r="R251" s="118"/>
      <c r="S251" s="118"/>
      <c r="T251" s="118"/>
      <c r="U251" s="118"/>
      <c r="V251" s="118"/>
    </row>
    <row r="252" ht="15.75" customHeight="1">
      <c r="A252" s="492"/>
      <c r="B252" s="118"/>
      <c r="C252" s="118"/>
      <c r="D252" s="118"/>
      <c r="E252" s="118"/>
      <c r="F252" s="118"/>
      <c r="G252" s="118"/>
      <c r="H252" s="118"/>
      <c r="I252" s="118"/>
      <c r="J252" s="118"/>
      <c r="K252" s="118"/>
      <c r="L252" s="118"/>
      <c r="M252" s="118"/>
      <c r="N252" s="118"/>
      <c r="O252" s="118"/>
      <c r="P252" s="118"/>
      <c r="Q252" s="118"/>
      <c r="R252" s="118"/>
      <c r="S252" s="118"/>
      <c r="T252" s="118"/>
      <c r="U252" s="118"/>
      <c r="V252" s="118"/>
    </row>
    <row r="253" ht="15.75" customHeight="1">
      <c r="A253" s="492"/>
      <c r="B253" s="118"/>
      <c r="C253" s="118"/>
      <c r="D253" s="118"/>
      <c r="E253" s="118"/>
      <c r="F253" s="118"/>
      <c r="G253" s="118"/>
      <c r="H253" s="118"/>
      <c r="I253" s="118"/>
      <c r="J253" s="118"/>
      <c r="K253" s="118"/>
      <c r="L253" s="118"/>
      <c r="M253" s="118"/>
      <c r="N253" s="118"/>
      <c r="O253" s="118"/>
      <c r="P253" s="118"/>
      <c r="Q253" s="118"/>
      <c r="R253" s="118"/>
      <c r="S253" s="118"/>
      <c r="T253" s="118"/>
      <c r="U253" s="118"/>
      <c r="V253" s="118"/>
    </row>
    <row r="254" ht="15.75" customHeight="1">
      <c r="A254" s="492"/>
      <c r="B254" s="118"/>
      <c r="C254" s="118"/>
      <c r="D254" s="118"/>
      <c r="E254" s="118"/>
      <c r="F254" s="118"/>
      <c r="G254" s="118"/>
      <c r="H254" s="118"/>
      <c r="I254" s="118"/>
      <c r="J254" s="118"/>
      <c r="K254" s="118"/>
      <c r="L254" s="118"/>
      <c r="M254" s="118"/>
      <c r="N254" s="118"/>
      <c r="O254" s="118"/>
      <c r="P254" s="118"/>
      <c r="Q254" s="118"/>
      <c r="R254" s="118"/>
      <c r="S254" s="118"/>
      <c r="T254" s="118"/>
      <c r="U254" s="118"/>
      <c r="V254" s="118"/>
    </row>
    <row r="255" ht="15.75" customHeight="1">
      <c r="A255" s="492"/>
      <c r="B255" s="118"/>
      <c r="C255" s="118"/>
      <c r="D255" s="118"/>
      <c r="E255" s="118"/>
      <c r="F255" s="118"/>
      <c r="G255" s="118"/>
      <c r="H255" s="118"/>
      <c r="I255" s="118"/>
      <c r="J255" s="118"/>
      <c r="K255" s="118"/>
      <c r="L255" s="118"/>
      <c r="M255" s="118"/>
      <c r="N255" s="118"/>
      <c r="O255" s="118"/>
      <c r="P255" s="118"/>
      <c r="Q255" s="118"/>
      <c r="R255" s="118"/>
      <c r="S255" s="118"/>
      <c r="T255" s="118"/>
      <c r="U255" s="118"/>
      <c r="V255" s="118"/>
    </row>
    <row r="256" ht="15.75" customHeight="1">
      <c r="A256" s="492"/>
      <c r="B256" s="118"/>
      <c r="C256" s="118"/>
      <c r="D256" s="118"/>
      <c r="E256" s="118"/>
      <c r="F256" s="118"/>
      <c r="G256" s="118"/>
      <c r="H256" s="118"/>
      <c r="I256" s="118"/>
      <c r="J256" s="118"/>
      <c r="K256" s="118"/>
      <c r="L256" s="118"/>
      <c r="M256" s="118"/>
      <c r="N256" s="118"/>
      <c r="O256" s="118"/>
      <c r="P256" s="118"/>
      <c r="Q256" s="118"/>
      <c r="R256" s="118"/>
      <c r="S256" s="118"/>
      <c r="T256" s="118"/>
      <c r="U256" s="118"/>
      <c r="V256" s="118"/>
    </row>
    <row r="257" ht="15.75" customHeight="1">
      <c r="A257" s="492"/>
      <c r="B257" s="118"/>
      <c r="C257" s="118"/>
      <c r="D257" s="118"/>
      <c r="E257" s="118"/>
      <c r="F257" s="118"/>
      <c r="G257" s="118"/>
      <c r="H257" s="118"/>
      <c r="I257" s="118"/>
      <c r="J257" s="118"/>
      <c r="K257" s="118"/>
      <c r="L257" s="118"/>
      <c r="M257" s="118"/>
      <c r="N257" s="118"/>
      <c r="O257" s="118"/>
      <c r="P257" s="118"/>
      <c r="Q257" s="118"/>
      <c r="R257" s="118"/>
      <c r="S257" s="118"/>
      <c r="T257" s="118"/>
      <c r="U257" s="118"/>
      <c r="V257" s="118"/>
    </row>
    <row r="258" ht="15.75" customHeight="1">
      <c r="A258" s="492"/>
      <c r="B258" s="118"/>
      <c r="C258" s="118"/>
      <c r="D258" s="118"/>
      <c r="E258" s="118"/>
      <c r="F258" s="118"/>
      <c r="G258" s="118"/>
      <c r="H258" s="118"/>
      <c r="I258" s="118"/>
      <c r="J258" s="118"/>
      <c r="K258" s="118"/>
      <c r="L258" s="118"/>
      <c r="M258" s="118"/>
      <c r="N258" s="118"/>
      <c r="O258" s="118"/>
      <c r="P258" s="118"/>
      <c r="Q258" s="118"/>
      <c r="R258" s="118"/>
      <c r="S258" s="118"/>
      <c r="T258" s="118"/>
      <c r="U258" s="118"/>
      <c r="V258" s="118"/>
    </row>
    <row r="259" ht="15.75" customHeight="1">
      <c r="A259" s="492"/>
      <c r="B259" s="118"/>
      <c r="C259" s="118"/>
      <c r="D259" s="118"/>
      <c r="E259" s="118"/>
      <c r="F259" s="118"/>
      <c r="G259" s="118"/>
      <c r="H259" s="118"/>
      <c r="I259" s="118"/>
      <c r="J259" s="118"/>
      <c r="K259" s="118"/>
      <c r="L259" s="118"/>
      <c r="M259" s="118"/>
      <c r="N259" s="118"/>
      <c r="O259" s="118"/>
      <c r="P259" s="118"/>
      <c r="Q259" s="118"/>
      <c r="R259" s="118"/>
      <c r="S259" s="118"/>
      <c r="T259" s="118"/>
      <c r="U259" s="118"/>
      <c r="V259" s="118"/>
    </row>
    <row r="260" ht="15.75" customHeight="1">
      <c r="A260" s="492"/>
      <c r="B260" s="118"/>
      <c r="C260" s="118"/>
      <c r="D260" s="118"/>
      <c r="E260" s="118"/>
      <c r="F260" s="118"/>
      <c r="G260" s="118"/>
      <c r="H260" s="118"/>
      <c r="I260" s="118"/>
      <c r="J260" s="118"/>
      <c r="K260" s="118"/>
      <c r="L260" s="118"/>
      <c r="M260" s="118"/>
      <c r="N260" s="118"/>
      <c r="O260" s="118"/>
      <c r="P260" s="118"/>
      <c r="Q260" s="118"/>
      <c r="R260" s="118"/>
      <c r="S260" s="118"/>
      <c r="T260" s="118"/>
      <c r="U260" s="118"/>
      <c r="V260" s="118"/>
    </row>
    <row r="261" ht="15.75" customHeight="1">
      <c r="A261" s="492"/>
      <c r="B261" s="118"/>
      <c r="C261" s="118"/>
      <c r="D261" s="118"/>
      <c r="E261" s="118"/>
      <c r="F261" s="118"/>
      <c r="G261" s="118"/>
      <c r="H261" s="118"/>
      <c r="I261" s="118"/>
      <c r="J261" s="118"/>
      <c r="K261" s="118"/>
      <c r="L261" s="118"/>
      <c r="M261" s="118"/>
      <c r="N261" s="118"/>
      <c r="O261" s="118"/>
      <c r="P261" s="118"/>
      <c r="Q261" s="118"/>
      <c r="R261" s="118"/>
      <c r="S261" s="118"/>
      <c r="T261" s="118"/>
      <c r="U261" s="118"/>
      <c r="V261" s="118"/>
    </row>
    <row r="262" ht="15.75" customHeight="1">
      <c r="A262" s="492"/>
      <c r="B262" s="118"/>
      <c r="C262" s="118"/>
      <c r="D262" s="118"/>
      <c r="E262" s="118"/>
      <c r="F262" s="118"/>
      <c r="G262" s="118"/>
      <c r="H262" s="118"/>
      <c r="I262" s="118"/>
      <c r="J262" s="118"/>
      <c r="K262" s="118"/>
      <c r="L262" s="118"/>
      <c r="M262" s="118"/>
      <c r="N262" s="118"/>
      <c r="O262" s="118"/>
      <c r="P262" s="118"/>
      <c r="Q262" s="118"/>
      <c r="R262" s="118"/>
      <c r="S262" s="118"/>
      <c r="T262" s="118"/>
      <c r="U262" s="118"/>
      <c r="V262" s="118"/>
    </row>
    <row r="263" ht="15.75" customHeight="1">
      <c r="A263" s="492"/>
      <c r="B263" s="118"/>
      <c r="C263" s="118"/>
      <c r="D263" s="118"/>
      <c r="E263" s="118"/>
      <c r="F263" s="118"/>
      <c r="G263" s="118"/>
      <c r="H263" s="118"/>
      <c r="I263" s="118"/>
      <c r="J263" s="118"/>
      <c r="K263" s="118"/>
      <c r="L263" s="118"/>
      <c r="M263" s="118"/>
      <c r="N263" s="118"/>
      <c r="O263" s="118"/>
      <c r="P263" s="118"/>
      <c r="Q263" s="118"/>
      <c r="R263" s="118"/>
      <c r="S263" s="118"/>
      <c r="T263" s="118"/>
      <c r="U263" s="118"/>
      <c r="V263" s="118"/>
    </row>
    <row r="264" ht="15.75" customHeight="1">
      <c r="A264" s="492"/>
      <c r="B264" s="118"/>
      <c r="C264" s="118"/>
      <c r="D264" s="118"/>
      <c r="E264" s="118"/>
      <c r="F264" s="118"/>
      <c r="G264" s="118"/>
      <c r="H264" s="118"/>
      <c r="I264" s="118"/>
      <c r="J264" s="118"/>
      <c r="K264" s="118"/>
      <c r="L264" s="118"/>
      <c r="M264" s="118"/>
      <c r="N264" s="118"/>
      <c r="O264" s="118"/>
      <c r="P264" s="118"/>
      <c r="Q264" s="118"/>
      <c r="R264" s="118"/>
      <c r="S264" s="118"/>
      <c r="T264" s="118"/>
      <c r="U264" s="118"/>
      <c r="V264" s="118"/>
    </row>
    <row r="265" ht="15.75" customHeight="1">
      <c r="A265" s="492"/>
      <c r="B265" s="118"/>
      <c r="C265" s="118"/>
      <c r="D265" s="118"/>
      <c r="E265" s="118"/>
      <c r="F265" s="118"/>
      <c r="G265" s="118"/>
      <c r="H265" s="118"/>
      <c r="I265" s="118"/>
      <c r="J265" s="118"/>
      <c r="K265" s="118"/>
      <c r="L265" s="118"/>
      <c r="M265" s="118"/>
      <c r="N265" s="118"/>
      <c r="O265" s="118"/>
      <c r="P265" s="118"/>
      <c r="Q265" s="118"/>
      <c r="R265" s="118"/>
      <c r="S265" s="118"/>
      <c r="T265" s="118"/>
      <c r="U265" s="118"/>
      <c r="V265" s="118"/>
    </row>
    <row r="266" ht="15.75" customHeight="1">
      <c r="A266" s="492"/>
      <c r="B266" s="118"/>
      <c r="C266" s="118"/>
      <c r="D266" s="118"/>
      <c r="E266" s="118"/>
      <c r="F266" s="118"/>
      <c r="G266" s="118"/>
      <c r="H266" s="118"/>
      <c r="I266" s="118"/>
      <c r="J266" s="118"/>
      <c r="K266" s="118"/>
      <c r="L266" s="118"/>
      <c r="M266" s="118"/>
      <c r="N266" s="118"/>
      <c r="O266" s="118"/>
      <c r="P266" s="118"/>
      <c r="Q266" s="118"/>
      <c r="R266" s="118"/>
      <c r="S266" s="118"/>
      <c r="T266" s="118"/>
      <c r="U266" s="118"/>
      <c r="V266" s="118"/>
    </row>
    <row r="267" ht="15.75" customHeight="1">
      <c r="A267" s="492"/>
      <c r="B267" s="118"/>
      <c r="C267" s="118"/>
      <c r="D267" s="118"/>
      <c r="E267" s="118"/>
      <c r="F267" s="118"/>
      <c r="G267" s="118"/>
      <c r="H267" s="118"/>
      <c r="I267" s="118"/>
      <c r="J267" s="118"/>
      <c r="K267" s="118"/>
      <c r="L267" s="118"/>
      <c r="M267" s="118"/>
      <c r="N267" s="118"/>
      <c r="O267" s="118"/>
      <c r="P267" s="118"/>
      <c r="Q267" s="118"/>
      <c r="R267" s="118"/>
      <c r="S267" s="118"/>
      <c r="T267" s="118"/>
      <c r="U267" s="118"/>
      <c r="V267" s="118"/>
    </row>
    <row r="268" ht="15.75" customHeight="1">
      <c r="A268" s="492"/>
      <c r="B268" s="118"/>
      <c r="C268" s="118"/>
      <c r="D268" s="118"/>
      <c r="E268" s="118"/>
      <c r="F268" s="118"/>
      <c r="G268" s="118"/>
      <c r="H268" s="118"/>
      <c r="I268" s="118"/>
      <c r="J268" s="118"/>
      <c r="K268" s="118"/>
      <c r="L268" s="118"/>
      <c r="M268" s="118"/>
      <c r="N268" s="118"/>
      <c r="O268" s="118"/>
      <c r="P268" s="118"/>
      <c r="Q268" s="118"/>
      <c r="R268" s="118"/>
      <c r="S268" s="118"/>
      <c r="T268" s="118"/>
      <c r="U268" s="118"/>
      <c r="V268" s="118"/>
    </row>
    <row r="269" ht="15.75" customHeight="1">
      <c r="A269" s="492"/>
      <c r="B269" s="118"/>
      <c r="C269" s="118"/>
      <c r="D269" s="118"/>
      <c r="E269" s="118"/>
      <c r="F269" s="118"/>
      <c r="G269" s="118"/>
      <c r="H269" s="118"/>
      <c r="I269" s="118"/>
      <c r="J269" s="118"/>
      <c r="K269" s="118"/>
      <c r="L269" s="118"/>
      <c r="M269" s="118"/>
      <c r="N269" s="118"/>
      <c r="O269" s="118"/>
      <c r="P269" s="118"/>
      <c r="Q269" s="118"/>
      <c r="R269" s="118"/>
      <c r="S269" s="118"/>
      <c r="T269" s="118"/>
      <c r="U269" s="118"/>
      <c r="V269" s="118"/>
    </row>
    <row r="270" ht="15.75" customHeight="1">
      <c r="A270" s="492"/>
      <c r="B270" s="118"/>
      <c r="C270" s="118"/>
      <c r="D270" s="118"/>
      <c r="E270" s="118"/>
      <c r="F270" s="118"/>
      <c r="G270" s="118"/>
      <c r="H270" s="118"/>
      <c r="I270" s="118"/>
      <c r="J270" s="118"/>
      <c r="K270" s="118"/>
      <c r="L270" s="118"/>
      <c r="M270" s="118"/>
      <c r="N270" s="118"/>
      <c r="O270" s="118"/>
      <c r="P270" s="118"/>
      <c r="Q270" s="118"/>
      <c r="R270" s="118"/>
      <c r="S270" s="118"/>
      <c r="T270" s="118"/>
      <c r="U270" s="118"/>
      <c r="V270" s="118"/>
    </row>
    <row r="271" ht="15.75" customHeight="1">
      <c r="A271" s="492"/>
      <c r="B271" s="118"/>
      <c r="C271" s="118"/>
      <c r="D271" s="118"/>
      <c r="E271" s="118"/>
      <c r="F271" s="118"/>
      <c r="G271" s="118"/>
      <c r="H271" s="118"/>
      <c r="I271" s="118"/>
      <c r="J271" s="118"/>
      <c r="K271" s="118"/>
      <c r="L271" s="118"/>
      <c r="M271" s="118"/>
      <c r="N271" s="118"/>
      <c r="O271" s="118"/>
      <c r="P271" s="118"/>
      <c r="Q271" s="118"/>
      <c r="R271" s="118"/>
      <c r="S271" s="118"/>
      <c r="T271" s="118"/>
      <c r="U271" s="118"/>
      <c r="V271" s="118"/>
    </row>
    <row r="272" ht="15.75" customHeight="1">
      <c r="A272" s="492"/>
      <c r="B272" s="118"/>
      <c r="C272" s="118"/>
      <c r="D272" s="118"/>
      <c r="E272" s="118"/>
      <c r="F272" s="118"/>
      <c r="G272" s="118"/>
      <c r="H272" s="118"/>
      <c r="I272" s="118"/>
      <c r="J272" s="118"/>
      <c r="K272" s="118"/>
      <c r="L272" s="118"/>
      <c r="M272" s="118"/>
      <c r="N272" s="118"/>
      <c r="O272" s="118"/>
      <c r="P272" s="118"/>
      <c r="Q272" s="118"/>
      <c r="R272" s="118"/>
      <c r="S272" s="118"/>
      <c r="T272" s="118"/>
      <c r="U272" s="118"/>
      <c r="V272" s="118"/>
    </row>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6">
    <mergeCell ref="B30:B33"/>
    <mergeCell ref="C30:C33"/>
    <mergeCell ref="B35:B39"/>
    <mergeCell ref="C35:C39"/>
    <mergeCell ref="B41:B46"/>
    <mergeCell ref="C41:C46"/>
    <mergeCell ref="B1:B2"/>
    <mergeCell ref="B4:B6"/>
    <mergeCell ref="C4:C6"/>
    <mergeCell ref="B8:B11"/>
    <mergeCell ref="C8:C11"/>
    <mergeCell ref="B13:B17"/>
    <mergeCell ref="C13:C17"/>
    <mergeCell ref="O30:O33"/>
    <mergeCell ref="P30:P33"/>
    <mergeCell ref="N19:N22"/>
    <mergeCell ref="O19:O22"/>
    <mergeCell ref="P19:P22"/>
    <mergeCell ref="N24:N28"/>
    <mergeCell ref="O24:O28"/>
    <mergeCell ref="P24:P28"/>
    <mergeCell ref="N30:N33"/>
    <mergeCell ref="O51:O52"/>
    <mergeCell ref="P51:P52"/>
    <mergeCell ref="O54:O55"/>
    <mergeCell ref="P54:P55"/>
    <mergeCell ref="N57:N58"/>
    <mergeCell ref="O57:O58"/>
    <mergeCell ref="P57:P58"/>
    <mergeCell ref="N41:N46"/>
    <mergeCell ref="O41:O46"/>
    <mergeCell ref="P41:P46"/>
    <mergeCell ref="N48:N49"/>
    <mergeCell ref="O48:O49"/>
    <mergeCell ref="P48:P49"/>
    <mergeCell ref="N51:N52"/>
    <mergeCell ref="B67:B68"/>
    <mergeCell ref="C67:C68"/>
    <mergeCell ref="N67:N68"/>
    <mergeCell ref="B69:N69"/>
    <mergeCell ref="B70:B72"/>
    <mergeCell ref="C70:C72"/>
    <mergeCell ref="N70:N71"/>
    <mergeCell ref="B56:N56"/>
    <mergeCell ref="B59:N59"/>
    <mergeCell ref="B62:N62"/>
    <mergeCell ref="B63:B64"/>
    <mergeCell ref="C63:C64"/>
    <mergeCell ref="O63:O65"/>
    <mergeCell ref="B66:N66"/>
    <mergeCell ref="A1:A2"/>
    <mergeCell ref="C1:C2"/>
    <mergeCell ref="D1:D2"/>
    <mergeCell ref="E1:E2"/>
    <mergeCell ref="F1:I1"/>
    <mergeCell ref="J1:M1"/>
    <mergeCell ref="B3:N3"/>
    <mergeCell ref="B7:N7"/>
    <mergeCell ref="O8:O11"/>
    <mergeCell ref="P8:P11"/>
    <mergeCell ref="B12:N12"/>
    <mergeCell ref="N13:N17"/>
    <mergeCell ref="O13:O17"/>
    <mergeCell ref="P13:P17"/>
    <mergeCell ref="B18:N18"/>
    <mergeCell ref="B19:B22"/>
    <mergeCell ref="C19:C22"/>
    <mergeCell ref="B23:N23"/>
    <mergeCell ref="N1:N2"/>
    <mergeCell ref="O1:O2"/>
    <mergeCell ref="P1:P2"/>
    <mergeCell ref="N4:N6"/>
    <mergeCell ref="O4:O6"/>
    <mergeCell ref="P4:P6"/>
    <mergeCell ref="N8:N11"/>
    <mergeCell ref="B24:B28"/>
    <mergeCell ref="C24:C28"/>
    <mergeCell ref="B29:N29"/>
    <mergeCell ref="B34:N34"/>
    <mergeCell ref="N35:N39"/>
    <mergeCell ref="O35:O39"/>
    <mergeCell ref="P35:P39"/>
    <mergeCell ref="B40:N40"/>
    <mergeCell ref="B47:N47"/>
    <mergeCell ref="B50:N50"/>
    <mergeCell ref="B53:N53"/>
  </mergeCells>
  <conditionalFormatting sqref="N1:N2">
    <cfRule type="notContainsBlanks" dxfId="0" priority="1">
      <formula>LEN(TRIM(N1))&gt;0</formula>
    </cfRule>
  </conditionalFormatting>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88"/>
    <col customWidth="1" min="2" max="2" width="15.63"/>
    <col customWidth="1" min="3" max="3" width="12.63"/>
    <col customWidth="1" min="4" max="4" width="22.38"/>
    <col customWidth="1" min="5" max="5" width="12.63"/>
    <col customWidth="1" min="6" max="6" width="47.63"/>
  </cols>
  <sheetData>
    <row r="1" ht="15.75" customHeight="1">
      <c r="A1" s="493" t="s">
        <v>562</v>
      </c>
      <c r="B1" s="20"/>
      <c r="C1" s="20"/>
      <c r="D1" s="21"/>
      <c r="E1" s="494" t="s">
        <v>647</v>
      </c>
      <c r="F1" s="495" t="s">
        <v>648</v>
      </c>
      <c r="G1" s="496"/>
      <c r="H1" s="118"/>
      <c r="I1" s="118"/>
      <c r="J1" s="118"/>
      <c r="K1" s="118"/>
      <c r="L1" s="118"/>
      <c r="M1" s="118"/>
      <c r="N1" s="118"/>
      <c r="O1" s="118"/>
      <c r="P1" s="118"/>
      <c r="Q1" s="118"/>
      <c r="R1" s="118"/>
      <c r="S1" s="118"/>
      <c r="T1" s="118"/>
      <c r="U1" s="118"/>
      <c r="V1" s="118"/>
      <c r="W1" s="118"/>
      <c r="X1" s="118"/>
      <c r="Y1" s="118"/>
      <c r="Z1" s="118"/>
    </row>
    <row r="2" ht="15.75" customHeight="1">
      <c r="A2" s="497" t="s">
        <v>270</v>
      </c>
      <c r="B2" s="319" t="s">
        <v>271</v>
      </c>
      <c r="C2" s="319" t="s">
        <v>273</v>
      </c>
      <c r="D2" s="498" t="s">
        <v>563</v>
      </c>
      <c r="E2" s="488"/>
      <c r="F2" s="326" t="s">
        <v>649</v>
      </c>
      <c r="G2" s="316">
        <f>3964046.85+63122+1439102.02+879604.8-G14</f>
        <v>4785479.54</v>
      </c>
      <c r="H2" s="118"/>
      <c r="I2" s="118"/>
      <c r="J2" s="118"/>
      <c r="K2" s="118"/>
      <c r="L2" s="118"/>
      <c r="M2" s="118"/>
      <c r="N2" s="118"/>
      <c r="O2" s="118"/>
      <c r="P2" s="118"/>
      <c r="Q2" s="118"/>
      <c r="R2" s="118"/>
      <c r="S2" s="118"/>
      <c r="T2" s="118"/>
      <c r="U2" s="118"/>
      <c r="V2" s="118"/>
      <c r="W2" s="118"/>
      <c r="X2" s="118"/>
      <c r="Y2" s="118"/>
      <c r="Z2" s="118"/>
    </row>
    <row r="3" ht="15.75" customHeight="1">
      <c r="A3" s="314">
        <v>1.0</v>
      </c>
      <c r="B3" s="315" t="s">
        <v>564</v>
      </c>
      <c r="C3" s="317">
        <v>1.0820618E7</v>
      </c>
      <c r="D3" s="498" t="s">
        <v>650</v>
      </c>
      <c r="E3" s="488"/>
      <c r="F3" s="326" t="s">
        <v>651</v>
      </c>
      <c r="G3" s="316">
        <f>755593.05+5815-G15</f>
        <v>431825</v>
      </c>
      <c r="H3" s="118"/>
      <c r="I3" s="118"/>
      <c r="J3" s="118"/>
      <c r="K3" s="118"/>
      <c r="L3" s="118"/>
      <c r="M3" s="118"/>
      <c r="N3" s="118"/>
      <c r="O3" s="118"/>
      <c r="P3" s="118"/>
      <c r="Q3" s="118"/>
      <c r="R3" s="118"/>
      <c r="S3" s="118"/>
      <c r="T3" s="118"/>
      <c r="U3" s="118"/>
      <c r="V3" s="118"/>
      <c r="W3" s="118"/>
      <c r="X3" s="118"/>
      <c r="Y3" s="118"/>
      <c r="Z3" s="118"/>
    </row>
    <row r="4" ht="15.75" customHeight="1">
      <c r="A4" s="314">
        <v>2.0</v>
      </c>
      <c r="B4" s="315" t="s">
        <v>284</v>
      </c>
      <c r="C4" s="316">
        <v>1.59832117E7</v>
      </c>
      <c r="D4" s="326" t="s">
        <v>566</v>
      </c>
      <c r="E4" s="488"/>
      <c r="F4" s="326" t="s">
        <v>587</v>
      </c>
      <c r="G4" s="316">
        <f>2471856.94-G16</f>
        <v>1171102.28</v>
      </c>
      <c r="H4" s="118"/>
      <c r="I4" s="118"/>
      <c r="J4" s="118"/>
      <c r="K4" s="118"/>
      <c r="L4" s="118"/>
      <c r="M4" s="118"/>
      <c r="N4" s="118"/>
      <c r="O4" s="118"/>
      <c r="P4" s="118"/>
      <c r="Q4" s="118"/>
      <c r="R4" s="118"/>
      <c r="S4" s="118"/>
      <c r="T4" s="118"/>
      <c r="U4" s="118"/>
      <c r="V4" s="118"/>
      <c r="W4" s="118"/>
      <c r="X4" s="118"/>
      <c r="Y4" s="118"/>
      <c r="Z4" s="118"/>
    </row>
    <row r="5" ht="15.75" customHeight="1">
      <c r="A5" s="314">
        <v>3.0</v>
      </c>
      <c r="B5" s="315" t="s">
        <v>567</v>
      </c>
      <c r="C5" s="317">
        <v>1.2407345E7</v>
      </c>
      <c r="D5" s="326" t="s">
        <v>652</v>
      </c>
      <c r="E5" s="488"/>
      <c r="F5" s="326" t="s">
        <v>653</v>
      </c>
      <c r="G5" s="316">
        <f>904578.34-G17</f>
        <v>904578.34</v>
      </c>
      <c r="H5" s="118"/>
      <c r="I5" s="118"/>
      <c r="J5" s="118"/>
      <c r="K5" s="118"/>
      <c r="L5" s="118"/>
      <c r="M5" s="118"/>
      <c r="N5" s="118"/>
      <c r="O5" s="118"/>
      <c r="P5" s="118"/>
      <c r="Q5" s="118"/>
      <c r="R5" s="118"/>
      <c r="S5" s="118"/>
      <c r="T5" s="118"/>
      <c r="U5" s="118"/>
      <c r="V5" s="118"/>
      <c r="W5" s="118"/>
      <c r="X5" s="118"/>
      <c r="Y5" s="118"/>
      <c r="Z5" s="118"/>
    </row>
    <row r="6" ht="15.75" customHeight="1">
      <c r="A6" s="314">
        <v>4.0</v>
      </c>
      <c r="B6" s="315" t="s">
        <v>286</v>
      </c>
      <c r="C6" s="316">
        <v>2.058523824E7</v>
      </c>
      <c r="D6" s="326" t="s">
        <v>566</v>
      </c>
      <c r="E6" s="488"/>
      <c r="F6" s="326" t="s">
        <v>654</v>
      </c>
      <c r="G6" s="316">
        <f>821061.03+86073.98-G18</f>
        <v>848432.21</v>
      </c>
      <c r="H6" s="118"/>
      <c r="I6" s="118"/>
      <c r="J6" s="118"/>
      <c r="K6" s="118"/>
      <c r="L6" s="118"/>
      <c r="M6" s="118"/>
      <c r="N6" s="118"/>
      <c r="O6" s="118"/>
      <c r="P6" s="118"/>
      <c r="Q6" s="118"/>
      <c r="R6" s="118"/>
      <c r="S6" s="118"/>
      <c r="T6" s="118"/>
      <c r="U6" s="118"/>
      <c r="V6" s="118"/>
      <c r="W6" s="118"/>
      <c r="X6" s="118"/>
      <c r="Y6" s="118"/>
      <c r="Z6" s="118"/>
    </row>
    <row r="7" ht="15.75" customHeight="1">
      <c r="A7" s="314">
        <v>5.0</v>
      </c>
      <c r="B7" s="315" t="s">
        <v>655</v>
      </c>
      <c r="C7" s="316">
        <f>36568449.9394-C4-C6</f>
        <v>-0.0005999952555</v>
      </c>
      <c r="D7" s="326" t="s">
        <v>656</v>
      </c>
      <c r="E7" s="488"/>
      <c r="F7" s="326" t="s">
        <v>657</v>
      </c>
      <c r="G7" s="316">
        <f>29953313.9-G19</f>
        <v>28005820.97</v>
      </c>
      <c r="H7" s="118"/>
      <c r="I7" s="118"/>
      <c r="J7" s="118"/>
      <c r="K7" s="118"/>
      <c r="L7" s="118"/>
      <c r="M7" s="118"/>
      <c r="N7" s="118"/>
      <c r="O7" s="118"/>
      <c r="P7" s="118"/>
      <c r="Q7" s="118"/>
      <c r="R7" s="118"/>
      <c r="S7" s="118"/>
      <c r="T7" s="118"/>
      <c r="U7" s="118"/>
      <c r="V7" s="118"/>
      <c r="W7" s="118"/>
      <c r="X7" s="118"/>
      <c r="Y7" s="118"/>
      <c r="Z7" s="118"/>
    </row>
    <row r="8" ht="15.75" customHeight="1">
      <c r="A8" s="321"/>
      <c r="B8" s="315"/>
      <c r="C8" s="315"/>
      <c r="D8" s="326"/>
      <c r="E8" s="488"/>
      <c r="F8" s="326" t="s">
        <v>658</v>
      </c>
      <c r="G8" s="316">
        <f>1534176.59-G20</f>
        <v>1230262.04</v>
      </c>
      <c r="H8" s="118"/>
      <c r="I8" s="118"/>
      <c r="J8" s="118"/>
      <c r="K8" s="118"/>
      <c r="L8" s="118"/>
      <c r="M8" s="118"/>
      <c r="N8" s="118"/>
      <c r="O8" s="118"/>
      <c r="P8" s="118"/>
      <c r="Q8" s="118"/>
      <c r="R8" s="118"/>
      <c r="S8" s="118"/>
      <c r="T8" s="118"/>
      <c r="U8" s="118"/>
      <c r="V8" s="118"/>
      <c r="W8" s="118"/>
      <c r="X8" s="118"/>
      <c r="Y8" s="118"/>
      <c r="Z8" s="118"/>
    </row>
    <row r="9" ht="15.75" customHeight="1">
      <c r="A9" s="497" t="s">
        <v>230</v>
      </c>
      <c r="B9" s="315"/>
      <c r="C9" s="317">
        <f>SUM(C3:C8)</f>
        <v>59796412.94</v>
      </c>
      <c r="D9" s="326"/>
      <c r="E9" s="488"/>
      <c r="F9" s="326" t="s">
        <v>296</v>
      </c>
      <c r="G9" s="316">
        <f>1396941.3-G21</f>
        <v>1396941.3</v>
      </c>
      <c r="H9" s="118"/>
      <c r="I9" s="118"/>
      <c r="J9" s="118"/>
      <c r="K9" s="118"/>
      <c r="L9" s="118"/>
      <c r="M9" s="118"/>
      <c r="N9" s="118"/>
      <c r="O9" s="118"/>
      <c r="P9" s="118"/>
      <c r="Q9" s="118"/>
      <c r="R9" s="118"/>
      <c r="S9" s="118"/>
      <c r="T9" s="118"/>
      <c r="U9" s="118"/>
      <c r="V9" s="118"/>
      <c r="W9" s="118"/>
      <c r="X9" s="118"/>
      <c r="Y9" s="118"/>
      <c r="Z9" s="118"/>
    </row>
    <row r="10" ht="15.75" customHeight="1">
      <c r="A10" s="484"/>
      <c r="B10" s="484"/>
      <c r="C10" s="484"/>
      <c r="D10" s="471"/>
      <c r="E10" s="488"/>
      <c r="F10" s="499" t="s">
        <v>659</v>
      </c>
      <c r="G10" s="316">
        <f>2803761+2232135-G22</f>
        <v>5035896</v>
      </c>
      <c r="H10" s="118"/>
      <c r="I10" s="118"/>
      <c r="J10" s="118"/>
      <c r="K10" s="118"/>
      <c r="L10" s="118"/>
      <c r="M10" s="118"/>
      <c r="N10" s="118"/>
      <c r="O10" s="118"/>
      <c r="P10" s="118"/>
      <c r="Q10" s="118"/>
      <c r="R10" s="118"/>
      <c r="S10" s="118"/>
      <c r="T10" s="118"/>
      <c r="U10" s="118"/>
      <c r="V10" s="118"/>
      <c r="W10" s="118"/>
      <c r="X10" s="118"/>
      <c r="Y10" s="118"/>
      <c r="Z10" s="118"/>
    </row>
    <row r="11" ht="15.75" customHeight="1">
      <c r="A11" s="500" t="s">
        <v>660</v>
      </c>
      <c r="B11" s="466"/>
      <c r="C11" s="466"/>
      <c r="D11" s="467"/>
      <c r="E11" s="488"/>
      <c r="F11" s="501" t="s">
        <v>230</v>
      </c>
      <c r="G11" s="502">
        <f>SUM(G2:G10)</f>
        <v>43810337.68</v>
      </c>
      <c r="H11" s="118"/>
      <c r="I11" s="118"/>
      <c r="J11" s="118"/>
      <c r="K11" s="118"/>
      <c r="L11" s="118"/>
      <c r="M11" s="118"/>
      <c r="N11" s="118"/>
      <c r="O11" s="118"/>
      <c r="P11" s="118"/>
      <c r="Q11" s="118"/>
      <c r="R11" s="118"/>
      <c r="S11" s="118"/>
      <c r="T11" s="118"/>
      <c r="U11" s="118"/>
      <c r="V11" s="118"/>
      <c r="W11" s="118"/>
      <c r="X11" s="118"/>
      <c r="Y11" s="118"/>
      <c r="Z11" s="118"/>
    </row>
    <row r="12" ht="15.75" customHeight="1">
      <c r="A12" s="497" t="s">
        <v>270</v>
      </c>
      <c r="B12" s="319" t="s">
        <v>271</v>
      </c>
      <c r="C12" s="319" t="s">
        <v>273</v>
      </c>
      <c r="D12" s="498" t="s">
        <v>563</v>
      </c>
      <c r="E12" s="118"/>
      <c r="F12" s="471"/>
      <c r="G12" s="484"/>
      <c r="H12" s="118"/>
      <c r="I12" s="118"/>
      <c r="J12" s="118"/>
      <c r="K12" s="118"/>
      <c r="L12" s="118"/>
      <c r="M12" s="118"/>
      <c r="N12" s="118"/>
      <c r="O12" s="118"/>
      <c r="P12" s="118"/>
      <c r="Q12" s="118"/>
      <c r="R12" s="118"/>
      <c r="S12" s="118"/>
      <c r="T12" s="118"/>
      <c r="U12" s="118"/>
      <c r="V12" s="118"/>
      <c r="W12" s="118"/>
      <c r="X12" s="118"/>
      <c r="Y12" s="118"/>
      <c r="Z12" s="118"/>
    </row>
    <row r="13" ht="15.75" customHeight="1">
      <c r="A13" s="314">
        <v>1.0</v>
      </c>
      <c r="B13" s="315" t="s">
        <v>540</v>
      </c>
      <c r="C13" s="316">
        <v>2.408123636E7</v>
      </c>
      <c r="D13" s="326" t="s">
        <v>661</v>
      </c>
      <c r="E13" s="488"/>
      <c r="F13" s="501" t="s">
        <v>662</v>
      </c>
      <c r="G13" s="315"/>
      <c r="H13" s="118"/>
      <c r="I13" s="118"/>
      <c r="J13" s="118"/>
      <c r="K13" s="118"/>
      <c r="L13" s="118"/>
      <c r="M13" s="118"/>
      <c r="N13" s="118"/>
      <c r="O13" s="118"/>
      <c r="P13" s="118"/>
      <c r="Q13" s="118"/>
      <c r="R13" s="118"/>
      <c r="S13" s="118"/>
      <c r="T13" s="118"/>
      <c r="U13" s="118"/>
      <c r="V13" s="118"/>
      <c r="W13" s="118"/>
      <c r="X13" s="118"/>
      <c r="Y13" s="118"/>
      <c r="Z13" s="118"/>
    </row>
    <row r="14" ht="15.75" customHeight="1">
      <c r="A14" s="314">
        <v>2.0</v>
      </c>
      <c r="B14" s="315" t="s">
        <v>663</v>
      </c>
      <c r="C14" s="316">
        <v>1.000905585E7</v>
      </c>
      <c r="D14" s="326" t="s">
        <v>661</v>
      </c>
      <c r="E14" s="488"/>
      <c r="F14" s="326" t="s">
        <v>649</v>
      </c>
      <c r="G14" s="316">
        <f>709427.5+143290.33+707678.3</f>
        <v>1560396.13</v>
      </c>
      <c r="H14" s="118"/>
      <c r="I14" s="118"/>
      <c r="J14" s="118"/>
      <c r="K14" s="118"/>
      <c r="L14" s="118"/>
      <c r="M14" s="118"/>
      <c r="N14" s="118"/>
      <c r="O14" s="118"/>
      <c r="P14" s="118"/>
      <c r="Q14" s="118"/>
      <c r="R14" s="118"/>
      <c r="S14" s="118"/>
      <c r="T14" s="118"/>
      <c r="U14" s="118"/>
      <c r="V14" s="118"/>
      <c r="W14" s="118"/>
      <c r="X14" s="118"/>
      <c r="Y14" s="118"/>
      <c r="Z14" s="118"/>
    </row>
    <row r="15" ht="15.75" customHeight="1">
      <c r="A15" s="321"/>
      <c r="B15" s="315"/>
      <c r="C15" s="315"/>
      <c r="D15" s="326"/>
      <c r="E15" s="488"/>
      <c r="F15" s="326" t="s">
        <v>651</v>
      </c>
      <c r="G15" s="316">
        <v>329583.05</v>
      </c>
      <c r="H15" s="118"/>
      <c r="I15" s="118"/>
      <c r="J15" s="118"/>
      <c r="K15" s="118"/>
      <c r="L15" s="118"/>
      <c r="M15" s="118"/>
      <c r="N15" s="118"/>
      <c r="O15" s="118"/>
      <c r="P15" s="118"/>
      <c r="Q15" s="118"/>
      <c r="R15" s="118"/>
      <c r="S15" s="118"/>
      <c r="T15" s="118"/>
      <c r="U15" s="118"/>
      <c r="V15" s="118"/>
      <c r="W15" s="118"/>
      <c r="X15" s="118"/>
      <c r="Y15" s="118"/>
      <c r="Z15" s="118"/>
    </row>
    <row r="16" ht="15.75" customHeight="1">
      <c r="A16" s="497" t="s">
        <v>230</v>
      </c>
      <c r="B16" s="315"/>
      <c r="C16" s="317">
        <f>SUM(C13:C15)</f>
        <v>34090292.21</v>
      </c>
      <c r="D16" s="326"/>
      <c r="E16" s="488"/>
      <c r="F16" s="326" t="s">
        <v>587</v>
      </c>
      <c r="G16" s="316">
        <v>1300754.66</v>
      </c>
      <c r="H16" s="118"/>
      <c r="I16" s="118">
        <f>3.4+5.5</f>
        <v>8.9</v>
      </c>
      <c r="J16" s="118"/>
      <c r="K16" s="118"/>
      <c r="L16" s="118"/>
      <c r="M16" s="118"/>
      <c r="N16" s="118"/>
      <c r="O16" s="118"/>
      <c r="P16" s="118"/>
      <c r="Q16" s="118"/>
      <c r="R16" s="118"/>
      <c r="S16" s="118"/>
      <c r="T16" s="118"/>
      <c r="U16" s="118"/>
      <c r="V16" s="118"/>
      <c r="W16" s="118"/>
      <c r="X16" s="118"/>
      <c r="Y16" s="118"/>
      <c r="Z16" s="118"/>
    </row>
    <row r="17" ht="15.75" customHeight="1">
      <c r="A17" s="118"/>
      <c r="B17" s="118"/>
      <c r="C17" s="118"/>
      <c r="D17" s="492"/>
      <c r="E17" s="488"/>
      <c r="F17" s="326" t="s">
        <v>653</v>
      </c>
      <c r="G17" s="318"/>
      <c r="H17" s="118"/>
      <c r="I17" s="118"/>
      <c r="J17" s="118"/>
      <c r="K17" s="118"/>
      <c r="L17" s="118"/>
      <c r="M17" s="118"/>
      <c r="N17" s="118"/>
      <c r="O17" s="118"/>
      <c r="P17" s="118"/>
      <c r="Q17" s="118"/>
      <c r="R17" s="118"/>
      <c r="S17" s="118"/>
      <c r="T17" s="118"/>
      <c r="U17" s="118"/>
      <c r="V17" s="118"/>
      <c r="W17" s="118"/>
      <c r="X17" s="118"/>
      <c r="Y17" s="118"/>
      <c r="Z17" s="118"/>
    </row>
    <row r="18" ht="15.75" customHeight="1">
      <c r="A18" s="118"/>
      <c r="B18" s="118"/>
      <c r="C18" s="118"/>
      <c r="D18" s="492"/>
      <c r="E18" s="488"/>
      <c r="F18" s="326" t="s">
        <v>654</v>
      </c>
      <c r="G18" s="316">
        <v>58702.8</v>
      </c>
      <c r="H18" s="118"/>
      <c r="I18" s="118"/>
      <c r="J18" s="118"/>
      <c r="K18" s="118"/>
      <c r="L18" s="118"/>
      <c r="M18" s="118"/>
      <c r="N18" s="118"/>
      <c r="O18" s="118"/>
      <c r="P18" s="118"/>
      <c r="Q18" s="118"/>
      <c r="R18" s="118"/>
      <c r="S18" s="118"/>
      <c r="T18" s="118"/>
      <c r="U18" s="118"/>
      <c r="V18" s="118"/>
      <c r="W18" s="118"/>
      <c r="X18" s="118"/>
      <c r="Y18" s="118"/>
      <c r="Z18" s="118"/>
    </row>
    <row r="19" ht="15.75" customHeight="1">
      <c r="A19" s="118"/>
      <c r="B19" s="118"/>
      <c r="C19" s="118"/>
      <c r="D19" s="492"/>
      <c r="E19" s="488"/>
      <c r="F19" s="326" t="s">
        <v>657</v>
      </c>
      <c r="G19" s="316">
        <v>1947492.93</v>
      </c>
      <c r="H19" s="118"/>
      <c r="I19" s="118"/>
      <c r="J19" s="118"/>
      <c r="K19" s="118"/>
      <c r="L19" s="118"/>
      <c r="M19" s="118"/>
      <c r="N19" s="118"/>
      <c r="O19" s="118"/>
      <c r="P19" s="118"/>
      <c r="Q19" s="118"/>
      <c r="R19" s="118"/>
      <c r="S19" s="118"/>
      <c r="T19" s="118"/>
      <c r="U19" s="118"/>
      <c r="V19" s="118"/>
      <c r="W19" s="118"/>
      <c r="X19" s="118"/>
      <c r="Y19" s="118"/>
      <c r="Z19" s="118"/>
    </row>
    <row r="20" ht="15.75" customHeight="1">
      <c r="A20" s="118"/>
      <c r="B20" s="118"/>
      <c r="C20" s="118"/>
      <c r="D20" s="492"/>
      <c r="E20" s="488"/>
      <c r="F20" s="326" t="s">
        <v>658</v>
      </c>
      <c r="G20" s="316">
        <v>303914.55</v>
      </c>
      <c r="H20" s="118"/>
      <c r="I20" s="118"/>
      <c r="J20" s="118"/>
      <c r="K20" s="118"/>
      <c r="L20" s="118"/>
      <c r="M20" s="118"/>
      <c r="N20" s="118"/>
      <c r="O20" s="118"/>
      <c r="P20" s="118"/>
      <c r="Q20" s="118"/>
      <c r="R20" s="118"/>
      <c r="S20" s="118"/>
      <c r="T20" s="118"/>
      <c r="U20" s="118"/>
      <c r="V20" s="118"/>
      <c r="W20" s="118"/>
      <c r="X20" s="118"/>
      <c r="Y20" s="118"/>
      <c r="Z20" s="118"/>
    </row>
    <row r="21" ht="15.75" customHeight="1">
      <c r="A21" s="118"/>
      <c r="B21" s="118"/>
      <c r="C21" s="118"/>
      <c r="D21" s="492"/>
      <c r="E21" s="488"/>
      <c r="F21" s="326" t="s">
        <v>296</v>
      </c>
      <c r="G21" s="318"/>
      <c r="H21" s="118"/>
      <c r="I21" s="118"/>
      <c r="J21" s="118"/>
      <c r="K21" s="118"/>
      <c r="L21" s="118"/>
      <c r="M21" s="118"/>
      <c r="N21" s="118"/>
      <c r="O21" s="118"/>
      <c r="P21" s="118"/>
      <c r="Q21" s="118"/>
      <c r="R21" s="118"/>
      <c r="S21" s="118"/>
      <c r="T21" s="118"/>
      <c r="U21" s="118"/>
      <c r="V21" s="118"/>
      <c r="W21" s="118"/>
      <c r="X21" s="118"/>
      <c r="Y21" s="118"/>
      <c r="Z21" s="118"/>
    </row>
    <row r="22" ht="15.75" customHeight="1">
      <c r="A22" s="118"/>
      <c r="B22" s="118"/>
      <c r="C22" s="118"/>
      <c r="D22" s="492"/>
      <c r="E22" s="488"/>
      <c r="F22" s="499" t="s">
        <v>664</v>
      </c>
      <c r="G22" s="318"/>
      <c r="H22" s="118"/>
      <c r="I22" s="118"/>
      <c r="J22" s="118"/>
      <c r="K22" s="118"/>
      <c r="L22" s="118"/>
      <c r="M22" s="118"/>
      <c r="N22" s="118"/>
      <c r="O22" s="118"/>
      <c r="P22" s="118"/>
      <c r="Q22" s="118"/>
      <c r="R22" s="118"/>
      <c r="S22" s="118"/>
      <c r="T22" s="118"/>
      <c r="U22" s="118"/>
      <c r="V22" s="118"/>
      <c r="W22" s="118"/>
      <c r="X22" s="118"/>
      <c r="Y22" s="118"/>
      <c r="Z22" s="118"/>
    </row>
    <row r="23" ht="15.75" customHeight="1">
      <c r="A23" s="118"/>
      <c r="B23" s="118"/>
      <c r="C23" s="118"/>
      <c r="D23" s="492"/>
      <c r="E23" s="488"/>
      <c r="F23" s="501" t="s">
        <v>230</v>
      </c>
      <c r="G23" s="502">
        <f>SUM(G14:G22)</f>
        <v>5500844.12</v>
      </c>
      <c r="H23" s="144">
        <f>G23/10000000</f>
        <v>0.550084412</v>
      </c>
      <c r="I23" s="118"/>
      <c r="J23" s="118"/>
      <c r="K23" s="118"/>
      <c r="L23" s="118"/>
      <c r="M23" s="118"/>
      <c r="N23" s="118"/>
      <c r="O23" s="118"/>
      <c r="P23" s="118"/>
      <c r="Q23" s="118"/>
      <c r="R23" s="118"/>
      <c r="S23" s="118"/>
      <c r="T23" s="118"/>
      <c r="U23" s="118"/>
      <c r="V23" s="118"/>
      <c r="W23" s="118"/>
      <c r="X23" s="118"/>
      <c r="Y23" s="118"/>
      <c r="Z23" s="118"/>
    </row>
    <row r="24" ht="15.75" customHeight="1">
      <c r="A24" s="118"/>
      <c r="B24" s="118"/>
      <c r="C24" s="118"/>
      <c r="D24" s="492"/>
      <c r="E24" s="118"/>
      <c r="F24" s="471"/>
      <c r="G24" s="484"/>
      <c r="H24" s="118"/>
      <c r="I24" s="118"/>
      <c r="J24" s="118"/>
      <c r="K24" s="118"/>
      <c r="L24" s="118"/>
      <c r="M24" s="118"/>
      <c r="N24" s="118"/>
      <c r="O24" s="118"/>
      <c r="P24" s="118"/>
      <c r="Q24" s="118"/>
      <c r="R24" s="118"/>
      <c r="S24" s="118"/>
      <c r="T24" s="118"/>
      <c r="U24" s="118"/>
      <c r="V24" s="118"/>
      <c r="W24" s="118"/>
      <c r="X24" s="118"/>
      <c r="Y24" s="118"/>
      <c r="Z24" s="118"/>
    </row>
    <row r="25" ht="15.75" customHeight="1">
      <c r="A25" s="118"/>
      <c r="B25" s="118"/>
      <c r="C25" s="118"/>
      <c r="D25" s="492"/>
      <c r="E25" s="488"/>
      <c r="F25" s="501" t="s">
        <v>665</v>
      </c>
      <c r="G25" s="315"/>
      <c r="H25" s="118"/>
      <c r="I25" s="118"/>
      <c r="J25" s="118"/>
      <c r="K25" s="118"/>
      <c r="L25" s="118"/>
      <c r="M25" s="118"/>
      <c r="N25" s="118"/>
      <c r="O25" s="118"/>
      <c r="P25" s="118"/>
      <c r="Q25" s="118"/>
      <c r="R25" s="118"/>
      <c r="S25" s="118"/>
      <c r="T25" s="118"/>
      <c r="U25" s="118"/>
      <c r="V25" s="118"/>
      <c r="W25" s="118"/>
      <c r="X25" s="118"/>
      <c r="Y25" s="118"/>
      <c r="Z25" s="118"/>
    </row>
    <row r="26" ht="15.75" customHeight="1">
      <c r="A26" s="118"/>
      <c r="B26" s="118"/>
      <c r="C26" s="118"/>
      <c r="D26" s="492"/>
      <c r="E26" s="488"/>
      <c r="F26" s="326" t="s">
        <v>666</v>
      </c>
      <c r="G26" s="316">
        <f>7766128.16+1077025.14</f>
        <v>8843153.3</v>
      </c>
      <c r="H26" s="118"/>
      <c r="I26" s="118"/>
      <c r="J26" s="118"/>
      <c r="K26" s="118"/>
      <c r="L26" s="118"/>
      <c r="M26" s="118"/>
      <c r="N26" s="118"/>
      <c r="O26" s="118"/>
      <c r="P26" s="118"/>
      <c r="Q26" s="118"/>
      <c r="R26" s="118"/>
      <c r="S26" s="118"/>
      <c r="T26" s="118"/>
      <c r="U26" s="118"/>
      <c r="V26" s="118"/>
      <c r="W26" s="118"/>
      <c r="X26" s="118"/>
      <c r="Y26" s="118"/>
      <c r="Z26" s="118"/>
    </row>
    <row r="27" ht="15.75" customHeight="1">
      <c r="A27" s="118"/>
      <c r="B27" s="118"/>
      <c r="C27" s="118"/>
      <c r="D27" s="492"/>
      <c r="E27" s="488"/>
      <c r="F27" s="498" t="s">
        <v>667</v>
      </c>
      <c r="G27" s="316">
        <v>816687.88</v>
      </c>
      <c r="H27" s="118"/>
      <c r="I27" s="118"/>
      <c r="J27" s="118"/>
      <c r="K27" s="118"/>
      <c r="L27" s="118"/>
      <c r="M27" s="118"/>
      <c r="N27" s="118"/>
      <c r="O27" s="118"/>
      <c r="P27" s="118"/>
      <c r="Q27" s="118"/>
      <c r="R27" s="118"/>
      <c r="S27" s="118"/>
      <c r="T27" s="118"/>
      <c r="U27" s="118"/>
      <c r="V27" s="118"/>
      <c r="W27" s="118"/>
      <c r="X27" s="118"/>
      <c r="Y27" s="118"/>
      <c r="Z27" s="118"/>
    </row>
    <row r="28" ht="15.75" customHeight="1">
      <c r="A28" s="118"/>
      <c r="B28" s="118"/>
      <c r="C28" s="118"/>
      <c r="D28" s="492"/>
      <c r="E28" s="488"/>
      <c r="F28" s="326" t="s">
        <v>668</v>
      </c>
      <c r="G28" s="316">
        <f>5181788.7+87935.05+409321.32</f>
        <v>5679045.07</v>
      </c>
      <c r="H28" s="118"/>
      <c r="I28" s="118"/>
      <c r="J28" s="118"/>
      <c r="K28" s="118"/>
      <c r="L28" s="118"/>
      <c r="M28" s="118"/>
      <c r="N28" s="118"/>
      <c r="O28" s="118"/>
      <c r="P28" s="118"/>
      <c r="Q28" s="118"/>
      <c r="R28" s="118"/>
      <c r="S28" s="118"/>
      <c r="T28" s="118"/>
      <c r="U28" s="118"/>
      <c r="V28" s="118"/>
      <c r="W28" s="118"/>
      <c r="X28" s="118"/>
      <c r="Y28" s="118"/>
      <c r="Z28" s="118"/>
    </row>
    <row r="29" ht="15.75" customHeight="1">
      <c r="A29" s="118"/>
      <c r="B29" s="118"/>
      <c r="C29" s="118"/>
      <c r="D29" s="492"/>
      <c r="E29" s="488"/>
      <c r="F29" s="326" t="s">
        <v>669</v>
      </c>
      <c r="G29" s="316">
        <v>644325.45</v>
      </c>
      <c r="H29" s="118"/>
      <c r="I29" s="118"/>
      <c r="J29" s="118"/>
      <c r="K29" s="118"/>
      <c r="L29" s="118"/>
      <c r="M29" s="118"/>
      <c r="N29" s="118"/>
      <c r="O29" s="118"/>
      <c r="P29" s="118"/>
      <c r="Q29" s="118"/>
      <c r="R29" s="118"/>
      <c r="S29" s="118"/>
      <c r="T29" s="118"/>
      <c r="U29" s="118"/>
      <c r="V29" s="118"/>
      <c r="W29" s="118"/>
      <c r="X29" s="118"/>
      <c r="Y29" s="118"/>
      <c r="Z29" s="118"/>
    </row>
    <row r="30" ht="15.75" customHeight="1">
      <c r="A30" s="118"/>
      <c r="B30" s="118"/>
      <c r="C30" s="118"/>
      <c r="D30" s="492"/>
      <c r="E30" s="488"/>
      <c r="F30" s="501" t="s">
        <v>230</v>
      </c>
      <c r="G30" s="502">
        <f>SUM(G26:G29)</f>
        <v>15983211.7</v>
      </c>
      <c r="H30" s="144">
        <f>G30/10000000</f>
        <v>1.59832117</v>
      </c>
      <c r="I30" s="118"/>
      <c r="J30" s="118"/>
      <c r="K30" s="118"/>
      <c r="L30" s="118"/>
      <c r="M30" s="118"/>
      <c r="N30" s="118"/>
      <c r="O30" s="118"/>
      <c r="P30" s="118"/>
      <c r="Q30" s="118"/>
      <c r="R30" s="118"/>
      <c r="S30" s="118"/>
      <c r="T30" s="118"/>
      <c r="U30" s="118"/>
      <c r="V30" s="118"/>
      <c r="W30" s="118"/>
      <c r="X30" s="118"/>
      <c r="Y30" s="118"/>
      <c r="Z30" s="118"/>
    </row>
    <row r="31" ht="15.75" customHeight="1">
      <c r="A31" s="118"/>
      <c r="B31" s="118"/>
      <c r="C31" s="118"/>
      <c r="D31" s="492"/>
      <c r="E31" s="118"/>
      <c r="F31" s="471"/>
      <c r="G31" s="484"/>
      <c r="H31" s="118"/>
      <c r="I31" s="118">
        <v>1.59</v>
      </c>
      <c r="J31" s="118" t="s">
        <v>284</v>
      </c>
      <c r="K31" s="118"/>
      <c r="L31" s="118"/>
      <c r="M31" s="118"/>
      <c r="N31" s="118"/>
      <c r="O31" s="118"/>
      <c r="P31" s="118"/>
      <c r="Q31" s="118"/>
      <c r="R31" s="118"/>
      <c r="S31" s="118"/>
      <c r="T31" s="118"/>
      <c r="U31" s="118"/>
      <c r="V31" s="118"/>
      <c r="W31" s="118"/>
      <c r="X31" s="118"/>
      <c r="Y31" s="118"/>
      <c r="Z31" s="118"/>
    </row>
    <row r="32" ht="15.75" customHeight="1">
      <c r="A32" s="118"/>
      <c r="B32" s="118"/>
      <c r="C32" s="118"/>
      <c r="D32" s="492"/>
      <c r="E32" s="488"/>
      <c r="F32" s="501" t="s">
        <v>670</v>
      </c>
      <c r="G32" s="315"/>
      <c r="H32" s="118"/>
      <c r="I32" s="118">
        <v>5.5</v>
      </c>
      <c r="J32" s="118" t="s">
        <v>671</v>
      </c>
      <c r="K32" s="118"/>
      <c r="L32" s="118"/>
      <c r="M32" s="118"/>
      <c r="N32" s="118"/>
      <c r="O32" s="118"/>
      <c r="P32" s="118"/>
      <c r="Q32" s="118"/>
      <c r="R32" s="118"/>
      <c r="S32" s="118"/>
      <c r="T32" s="118"/>
      <c r="U32" s="118"/>
      <c r="V32" s="118"/>
      <c r="W32" s="118"/>
      <c r="X32" s="118"/>
      <c r="Y32" s="118"/>
      <c r="Z32" s="118"/>
    </row>
    <row r="33" ht="15.75" customHeight="1">
      <c r="A33" s="118"/>
      <c r="B33" s="118"/>
      <c r="C33" s="118"/>
      <c r="D33" s="492"/>
      <c r="E33" s="488"/>
      <c r="F33" s="326" t="s">
        <v>649</v>
      </c>
      <c r="G33" s="316">
        <v>1.881405087E7</v>
      </c>
      <c r="H33" s="118"/>
      <c r="I33" s="118">
        <v>2.05</v>
      </c>
      <c r="J33" s="118" t="s">
        <v>672</v>
      </c>
      <c r="K33" s="118"/>
      <c r="L33" s="118"/>
      <c r="M33" s="118"/>
      <c r="N33" s="118"/>
      <c r="O33" s="118"/>
      <c r="P33" s="118"/>
      <c r="Q33" s="118"/>
      <c r="R33" s="118"/>
      <c r="S33" s="118"/>
      <c r="T33" s="118"/>
      <c r="U33" s="118"/>
      <c r="V33" s="118"/>
      <c r="W33" s="118"/>
      <c r="X33" s="118"/>
      <c r="Y33" s="118"/>
      <c r="Z33" s="118"/>
    </row>
    <row r="34" ht="15.75" customHeight="1">
      <c r="A34" s="118"/>
      <c r="B34" s="118"/>
      <c r="C34" s="118"/>
      <c r="D34" s="492"/>
      <c r="E34" s="488"/>
      <c r="F34" s="326" t="s">
        <v>651</v>
      </c>
      <c r="G34" s="318"/>
      <c r="H34" s="118"/>
      <c r="I34" s="118"/>
      <c r="J34" s="118"/>
      <c r="K34" s="118"/>
      <c r="L34" s="118"/>
      <c r="M34" s="118"/>
      <c r="N34" s="118"/>
      <c r="O34" s="118"/>
      <c r="P34" s="118"/>
      <c r="Q34" s="118"/>
      <c r="R34" s="118"/>
      <c r="S34" s="118"/>
      <c r="T34" s="118"/>
      <c r="U34" s="118"/>
      <c r="V34" s="118"/>
      <c r="W34" s="118"/>
      <c r="X34" s="118"/>
      <c r="Y34" s="118"/>
      <c r="Z34" s="118"/>
    </row>
    <row r="35" ht="15.75" customHeight="1">
      <c r="A35" s="118"/>
      <c r="B35" s="118"/>
      <c r="C35" s="118"/>
      <c r="D35" s="492"/>
      <c r="E35" s="488"/>
      <c r="F35" s="326" t="s">
        <v>587</v>
      </c>
      <c r="G35" s="318"/>
      <c r="H35" s="118"/>
      <c r="I35" s="118"/>
      <c r="J35" s="118"/>
      <c r="K35" s="118"/>
      <c r="L35" s="118"/>
      <c r="M35" s="118"/>
      <c r="N35" s="118"/>
      <c r="O35" s="118"/>
      <c r="P35" s="118"/>
      <c r="Q35" s="118"/>
      <c r="R35" s="118"/>
      <c r="S35" s="118"/>
      <c r="T35" s="118"/>
      <c r="U35" s="118"/>
      <c r="V35" s="118"/>
      <c r="W35" s="118"/>
      <c r="X35" s="118"/>
      <c r="Y35" s="118"/>
      <c r="Z35" s="118"/>
    </row>
    <row r="36" ht="15.75" customHeight="1">
      <c r="A36" s="118"/>
      <c r="B36" s="118"/>
      <c r="C36" s="118"/>
      <c r="D36" s="492"/>
      <c r="E36" s="488"/>
      <c r="F36" s="326" t="s">
        <v>653</v>
      </c>
      <c r="G36" s="318"/>
      <c r="H36" s="118"/>
      <c r="I36" s="118"/>
      <c r="J36" s="118"/>
      <c r="K36" s="118"/>
      <c r="L36" s="118"/>
      <c r="M36" s="118"/>
      <c r="N36" s="118"/>
      <c r="O36" s="118"/>
      <c r="P36" s="118"/>
      <c r="Q36" s="118"/>
      <c r="R36" s="118"/>
      <c r="S36" s="118"/>
      <c r="T36" s="118"/>
      <c r="U36" s="118"/>
      <c r="V36" s="118"/>
      <c r="W36" s="118"/>
      <c r="X36" s="118"/>
      <c r="Y36" s="118"/>
      <c r="Z36" s="118"/>
    </row>
    <row r="37" ht="15.75" customHeight="1">
      <c r="A37" s="118"/>
      <c r="B37" s="118"/>
      <c r="C37" s="118"/>
      <c r="D37" s="492"/>
      <c r="E37" s="488"/>
      <c r="F37" s="326" t="s">
        <v>654</v>
      </c>
      <c r="G37" s="318"/>
      <c r="H37" s="118"/>
      <c r="I37" s="118"/>
      <c r="J37" s="118"/>
      <c r="K37" s="118"/>
      <c r="L37" s="118"/>
      <c r="M37" s="118"/>
      <c r="N37" s="118"/>
      <c r="O37" s="118"/>
      <c r="P37" s="118"/>
      <c r="Q37" s="118"/>
      <c r="R37" s="118"/>
      <c r="S37" s="118"/>
      <c r="T37" s="118"/>
      <c r="U37" s="118"/>
      <c r="V37" s="118"/>
      <c r="W37" s="118"/>
      <c r="X37" s="118"/>
      <c r="Y37" s="118"/>
      <c r="Z37" s="118"/>
    </row>
    <row r="38" ht="15.75" customHeight="1">
      <c r="A38" s="118"/>
      <c r="B38" s="118"/>
      <c r="C38" s="118"/>
      <c r="D38" s="492"/>
      <c r="E38" s="488"/>
      <c r="F38" s="326" t="s">
        <v>657</v>
      </c>
      <c r="G38" s="318"/>
      <c r="H38" s="118"/>
      <c r="I38" s="118"/>
      <c r="J38" s="118"/>
      <c r="K38" s="118"/>
      <c r="L38" s="118"/>
      <c r="M38" s="118"/>
      <c r="N38" s="118"/>
      <c r="O38" s="118"/>
      <c r="P38" s="118"/>
      <c r="Q38" s="118"/>
      <c r="R38" s="118"/>
      <c r="S38" s="118"/>
      <c r="T38" s="118"/>
      <c r="U38" s="118"/>
      <c r="V38" s="118"/>
      <c r="W38" s="118"/>
      <c r="X38" s="118"/>
      <c r="Y38" s="118"/>
      <c r="Z38" s="118"/>
    </row>
    <row r="39" ht="15.75" customHeight="1">
      <c r="A39" s="118"/>
      <c r="B39" s="118"/>
      <c r="C39" s="118"/>
      <c r="D39" s="492"/>
      <c r="E39" s="488"/>
      <c r="F39" s="326" t="s">
        <v>658</v>
      </c>
      <c r="G39" s="316">
        <v>896450.62</v>
      </c>
      <c r="H39" s="118"/>
      <c r="I39" s="118"/>
      <c r="J39" s="118"/>
      <c r="K39" s="118"/>
      <c r="L39" s="118"/>
      <c r="M39" s="118"/>
      <c r="N39" s="118"/>
      <c r="O39" s="118"/>
      <c r="P39" s="118"/>
      <c r="Q39" s="118"/>
      <c r="R39" s="118"/>
      <c r="S39" s="118"/>
      <c r="T39" s="118"/>
      <c r="U39" s="118"/>
      <c r="V39" s="118"/>
      <c r="W39" s="118"/>
      <c r="X39" s="118"/>
      <c r="Y39" s="118"/>
      <c r="Z39" s="118"/>
    </row>
    <row r="40" ht="15.75" customHeight="1">
      <c r="A40" s="118"/>
      <c r="B40" s="118"/>
      <c r="C40" s="118"/>
      <c r="D40" s="492"/>
      <c r="E40" s="488"/>
      <c r="F40" s="326" t="s">
        <v>296</v>
      </c>
      <c r="G40" s="318"/>
      <c r="H40" s="118"/>
      <c r="I40" s="118"/>
      <c r="J40" s="118"/>
      <c r="K40" s="118"/>
      <c r="L40" s="118"/>
      <c r="M40" s="118"/>
      <c r="N40" s="118"/>
      <c r="O40" s="118"/>
      <c r="P40" s="118"/>
      <c r="Q40" s="118"/>
      <c r="R40" s="118"/>
      <c r="S40" s="118"/>
      <c r="T40" s="118"/>
      <c r="U40" s="118"/>
      <c r="V40" s="118"/>
      <c r="W40" s="118"/>
      <c r="X40" s="118"/>
      <c r="Y40" s="118"/>
      <c r="Z40" s="118"/>
    </row>
    <row r="41" ht="15.75" customHeight="1">
      <c r="A41" s="118"/>
      <c r="B41" s="118"/>
      <c r="C41" s="118"/>
      <c r="D41" s="492"/>
      <c r="E41" s="488"/>
      <c r="F41" s="499" t="s">
        <v>673</v>
      </c>
      <c r="G41" s="316">
        <v>874736.7584</v>
      </c>
      <c r="H41" s="118"/>
      <c r="I41" s="118"/>
      <c r="J41" s="118"/>
      <c r="K41" s="118"/>
      <c r="L41" s="118"/>
      <c r="M41" s="118"/>
      <c r="N41" s="118"/>
      <c r="O41" s="118"/>
      <c r="P41" s="118"/>
      <c r="Q41" s="118"/>
      <c r="R41" s="118"/>
      <c r="S41" s="118"/>
      <c r="T41" s="118"/>
      <c r="U41" s="118"/>
      <c r="V41" s="118"/>
      <c r="W41" s="118"/>
      <c r="X41" s="118"/>
      <c r="Y41" s="118"/>
      <c r="Z41" s="118"/>
    </row>
    <row r="42" ht="15.75" customHeight="1">
      <c r="A42" s="118"/>
      <c r="B42" s="118"/>
      <c r="C42" s="118"/>
      <c r="D42" s="492"/>
      <c r="E42" s="488"/>
      <c r="F42" s="501" t="s">
        <v>230</v>
      </c>
      <c r="G42" s="502">
        <f>SUM(G33:G41)</f>
        <v>20585238.25</v>
      </c>
      <c r="H42" s="144">
        <f>G42/10000000</f>
        <v>2.058523825</v>
      </c>
      <c r="I42" s="118"/>
      <c r="J42" s="118"/>
      <c r="K42" s="118"/>
      <c r="L42" s="118"/>
      <c r="M42" s="118"/>
      <c r="N42" s="118"/>
      <c r="O42" s="118"/>
      <c r="P42" s="118"/>
      <c r="Q42" s="118"/>
      <c r="R42" s="118"/>
      <c r="S42" s="118"/>
      <c r="T42" s="118"/>
      <c r="U42" s="118"/>
      <c r="V42" s="118"/>
      <c r="W42" s="118"/>
      <c r="X42" s="118"/>
      <c r="Y42" s="118"/>
      <c r="Z42" s="118"/>
    </row>
    <row r="43" ht="15.75" customHeight="1">
      <c r="A43" s="118"/>
      <c r="B43" s="118"/>
      <c r="C43" s="118"/>
      <c r="D43" s="492"/>
      <c r="E43" s="118"/>
      <c r="F43" s="492"/>
      <c r="G43" s="118"/>
      <c r="H43" s="118">
        <f>H42+H30+H23</f>
        <v>4.206929407</v>
      </c>
      <c r="I43" s="118"/>
      <c r="J43" s="118"/>
      <c r="K43" s="118"/>
      <c r="L43" s="118"/>
      <c r="M43" s="118"/>
      <c r="N43" s="118"/>
      <c r="O43" s="118"/>
      <c r="P43" s="118"/>
      <c r="Q43" s="118"/>
      <c r="R43" s="118"/>
      <c r="S43" s="118"/>
      <c r="T43" s="118"/>
      <c r="U43" s="118"/>
      <c r="V43" s="118"/>
      <c r="W43" s="118"/>
      <c r="X43" s="118"/>
      <c r="Y43" s="118"/>
      <c r="Z43" s="118"/>
    </row>
    <row r="44" ht="15.75" customHeight="1">
      <c r="A44" s="118"/>
      <c r="B44" s="118"/>
      <c r="C44" s="118"/>
      <c r="D44" s="492"/>
      <c r="E44" s="118"/>
      <c r="F44" s="492"/>
      <c r="G44" s="118"/>
      <c r="H44" s="118"/>
      <c r="I44" s="118"/>
      <c r="J44" s="118"/>
      <c r="K44" s="118"/>
      <c r="L44" s="118"/>
      <c r="M44" s="118"/>
      <c r="N44" s="118"/>
      <c r="O44" s="118"/>
      <c r="P44" s="118"/>
      <c r="Q44" s="118"/>
      <c r="R44" s="118"/>
      <c r="S44" s="118"/>
      <c r="T44" s="118"/>
      <c r="U44" s="118"/>
      <c r="V44" s="118"/>
      <c r="W44" s="118"/>
      <c r="X44" s="118"/>
      <c r="Y44" s="118"/>
      <c r="Z44" s="118"/>
    </row>
    <row r="45" ht="15.75" customHeight="1">
      <c r="A45" s="118"/>
      <c r="B45" s="118"/>
      <c r="C45" s="118"/>
      <c r="D45" s="492"/>
      <c r="E45" s="118"/>
      <c r="F45" s="492"/>
      <c r="G45" s="118"/>
      <c r="H45" s="118"/>
      <c r="I45" s="118"/>
      <c r="J45" s="118"/>
      <c r="K45" s="118"/>
      <c r="L45" s="118"/>
      <c r="M45" s="118"/>
      <c r="N45" s="118"/>
      <c r="O45" s="118"/>
      <c r="P45" s="118"/>
      <c r="Q45" s="118"/>
      <c r="R45" s="118"/>
      <c r="S45" s="118"/>
      <c r="T45" s="118"/>
      <c r="U45" s="118"/>
      <c r="V45" s="118"/>
      <c r="W45" s="118"/>
      <c r="X45" s="118"/>
      <c r="Y45" s="118"/>
      <c r="Z45" s="118"/>
    </row>
    <row r="46" ht="15.75" customHeight="1">
      <c r="A46" s="118"/>
      <c r="B46" s="118"/>
      <c r="C46" s="118"/>
      <c r="D46" s="492"/>
      <c r="E46" s="118"/>
      <c r="F46" s="492"/>
      <c r="G46" s="118"/>
      <c r="H46" s="118"/>
      <c r="I46" s="118"/>
      <c r="J46" s="118"/>
      <c r="K46" s="118"/>
      <c r="L46" s="118"/>
      <c r="M46" s="118"/>
      <c r="N46" s="118"/>
      <c r="O46" s="118"/>
      <c r="P46" s="118"/>
      <c r="Q46" s="118"/>
      <c r="R46" s="118"/>
      <c r="S46" s="118"/>
      <c r="T46" s="118"/>
      <c r="U46" s="118"/>
      <c r="V46" s="118"/>
      <c r="W46" s="118"/>
      <c r="X46" s="118"/>
      <c r="Y46" s="118"/>
      <c r="Z46" s="118"/>
    </row>
    <row r="47" ht="15.75" customHeight="1">
      <c r="A47" s="118"/>
      <c r="B47" s="118"/>
      <c r="C47" s="118"/>
      <c r="D47" s="492"/>
      <c r="E47" s="118"/>
      <c r="F47" s="492"/>
      <c r="G47" s="118"/>
      <c r="H47" s="118"/>
      <c r="I47" s="118"/>
      <c r="J47" s="118"/>
      <c r="K47" s="118"/>
      <c r="L47" s="118"/>
      <c r="M47" s="118"/>
      <c r="N47" s="118"/>
      <c r="O47" s="118"/>
      <c r="P47" s="118"/>
      <c r="Q47" s="118"/>
      <c r="R47" s="118"/>
      <c r="S47" s="118"/>
      <c r="T47" s="118"/>
      <c r="U47" s="118"/>
      <c r="V47" s="118"/>
      <c r="W47" s="118"/>
      <c r="X47" s="118"/>
      <c r="Y47" s="118"/>
      <c r="Z47" s="118"/>
    </row>
    <row r="48" ht="15.75" customHeight="1">
      <c r="A48" s="118"/>
      <c r="B48" s="118"/>
      <c r="C48" s="118"/>
      <c r="D48" s="492"/>
      <c r="E48" s="118"/>
      <c r="F48" s="492"/>
      <c r="G48" s="118"/>
      <c r="H48" s="118"/>
      <c r="I48" s="118"/>
      <c r="J48" s="118"/>
      <c r="K48" s="118"/>
      <c r="L48" s="118"/>
      <c r="M48" s="118"/>
      <c r="N48" s="118"/>
      <c r="O48" s="118"/>
      <c r="P48" s="118"/>
      <c r="Q48" s="118"/>
      <c r="R48" s="118"/>
      <c r="S48" s="118"/>
      <c r="T48" s="118"/>
      <c r="U48" s="118"/>
      <c r="V48" s="118"/>
      <c r="W48" s="118"/>
      <c r="X48" s="118"/>
      <c r="Y48" s="118"/>
      <c r="Z48" s="118"/>
    </row>
    <row r="49" ht="15.75" customHeight="1">
      <c r="A49" s="118"/>
      <c r="B49" s="118"/>
      <c r="C49" s="118"/>
      <c r="D49" s="492"/>
      <c r="E49" s="118"/>
      <c r="F49" s="492"/>
      <c r="G49" s="118"/>
      <c r="H49" s="118"/>
      <c r="I49" s="118"/>
      <c r="J49" s="118"/>
      <c r="K49" s="118"/>
      <c r="L49" s="118"/>
      <c r="M49" s="118"/>
      <c r="N49" s="118"/>
      <c r="O49" s="118"/>
      <c r="P49" s="118"/>
      <c r="Q49" s="118"/>
      <c r="R49" s="118"/>
      <c r="S49" s="118"/>
      <c r="T49" s="118"/>
      <c r="U49" s="118"/>
      <c r="V49" s="118"/>
      <c r="W49" s="118"/>
      <c r="X49" s="118"/>
      <c r="Y49" s="118"/>
      <c r="Z49" s="118"/>
    </row>
    <row r="50" ht="15.75" customHeight="1">
      <c r="A50" s="118"/>
      <c r="B50" s="118"/>
      <c r="C50" s="118"/>
      <c r="D50" s="492"/>
      <c r="E50" s="118"/>
      <c r="F50" s="492"/>
      <c r="G50" s="118"/>
      <c r="H50" s="118"/>
      <c r="I50" s="118"/>
      <c r="J50" s="118"/>
      <c r="K50" s="118"/>
      <c r="L50" s="118"/>
      <c r="M50" s="118"/>
      <c r="N50" s="118"/>
      <c r="O50" s="118"/>
      <c r="P50" s="118"/>
      <c r="Q50" s="118"/>
      <c r="R50" s="118"/>
      <c r="S50" s="118"/>
      <c r="T50" s="118"/>
      <c r="U50" s="118"/>
      <c r="V50" s="118"/>
      <c r="W50" s="118"/>
      <c r="X50" s="118"/>
      <c r="Y50" s="118"/>
      <c r="Z50" s="118"/>
    </row>
    <row r="51" ht="15.75" customHeight="1">
      <c r="A51" s="118"/>
      <c r="B51" s="118"/>
      <c r="C51" s="118"/>
      <c r="D51" s="492"/>
      <c r="E51" s="118"/>
      <c r="F51" s="492"/>
      <c r="G51" s="118"/>
      <c r="H51" s="118"/>
      <c r="I51" s="118"/>
      <c r="J51" s="118"/>
      <c r="K51" s="118"/>
      <c r="L51" s="118"/>
      <c r="M51" s="118"/>
      <c r="N51" s="118"/>
      <c r="O51" s="118"/>
      <c r="P51" s="118"/>
      <c r="Q51" s="118"/>
      <c r="R51" s="118"/>
      <c r="S51" s="118"/>
      <c r="T51" s="118"/>
      <c r="U51" s="118"/>
      <c r="V51" s="118"/>
      <c r="W51" s="118"/>
      <c r="X51" s="118"/>
      <c r="Y51" s="118"/>
      <c r="Z51" s="118"/>
    </row>
    <row r="52" ht="15.75" customHeight="1">
      <c r="A52" s="118"/>
      <c r="B52" s="118"/>
      <c r="C52" s="118"/>
      <c r="D52" s="492"/>
      <c r="E52" s="118"/>
      <c r="F52" s="492"/>
      <c r="G52" s="118"/>
      <c r="H52" s="118"/>
      <c r="I52" s="118"/>
      <c r="J52" s="118"/>
      <c r="K52" s="118"/>
      <c r="L52" s="118"/>
      <c r="M52" s="118"/>
      <c r="N52" s="118"/>
      <c r="O52" s="118"/>
      <c r="P52" s="118"/>
      <c r="Q52" s="118"/>
      <c r="R52" s="118"/>
      <c r="S52" s="118"/>
      <c r="T52" s="118"/>
      <c r="U52" s="118"/>
      <c r="V52" s="118"/>
      <c r="W52" s="118"/>
      <c r="X52" s="118"/>
      <c r="Y52" s="118"/>
      <c r="Z52" s="118"/>
    </row>
    <row r="53" ht="15.75" customHeight="1">
      <c r="A53" s="118"/>
      <c r="B53" s="118"/>
      <c r="C53" s="118"/>
      <c r="D53" s="492"/>
      <c r="E53" s="118"/>
      <c r="F53" s="492"/>
      <c r="G53" s="118"/>
      <c r="H53" s="118"/>
      <c r="I53" s="118"/>
      <c r="J53" s="118"/>
      <c r="K53" s="118"/>
      <c r="L53" s="118"/>
      <c r="M53" s="118"/>
      <c r="N53" s="118"/>
      <c r="O53" s="118"/>
      <c r="P53" s="118"/>
      <c r="Q53" s="118"/>
      <c r="R53" s="118"/>
      <c r="S53" s="118"/>
      <c r="T53" s="118"/>
      <c r="U53" s="118"/>
      <c r="V53" s="118"/>
      <c r="W53" s="118"/>
      <c r="X53" s="118"/>
      <c r="Y53" s="118"/>
      <c r="Z53" s="118"/>
    </row>
    <row r="54" ht="15.75" customHeight="1">
      <c r="A54" s="118"/>
      <c r="B54" s="118"/>
      <c r="C54" s="118"/>
      <c r="D54" s="492"/>
      <c r="E54" s="118"/>
      <c r="F54" s="492"/>
      <c r="G54" s="118"/>
      <c r="H54" s="118"/>
      <c r="I54" s="118"/>
      <c r="J54" s="118"/>
      <c r="K54" s="118"/>
      <c r="L54" s="118"/>
      <c r="M54" s="118"/>
      <c r="N54" s="118"/>
      <c r="O54" s="118"/>
      <c r="P54" s="118"/>
      <c r="Q54" s="118"/>
      <c r="R54" s="118"/>
      <c r="S54" s="118"/>
      <c r="T54" s="118"/>
      <c r="U54" s="118"/>
      <c r="V54" s="118"/>
      <c r="W54" s="118"/>
      <c r="X54" s="118"/>
      <c r="Y54" s="118"/>
      <c r="Z54" s="118"/>
    </row>
    <row r="55" ht="15.75" customHeight="1">
      <c r="A55" s="118"/>
      <c r="B55" s="118"/>
      <c r="C55" s="118"/>
      <c r="D55" s="492"/>
      <c r="E55" s="118"/>
      <c r="F55" s="492"/>
      <c r="G55" s="118"/>
      <c r="H55" s="118"/>
      <c r="I55" s="118"/>
      <c r="J55" s="118"/>
      <c r="K55" s="118"/>
      <c r="L55" s="118"/>
      <c r="M55" s="118"/>
      <c r="N55" s="118"/>
      <c r="O55" s="118"/>
      <c r="P55" s="118"/>
      <c r="Q55" s="118"/>
      <c r="R55" s="118"/>
      <c r="S55" s="118"/>
      <c r="T55" s="118"/>
      <c r="U55" s="118"/>
      <c r="V55" s="118"/>
      <c r="W55" s="118"/>
      <c r="X55" s="118"/>
      <c r="Y55" s="118"/>
      <c r="Z55" s="118"/>
    </row>
    <row r="56" ht="15.75" customHeight="1">
      <c r="A56" s="118"/>
      <c r="B56" s="118"/>
      <c r="C56" s="118"/>
      <c r="D56" s="492"/>
      <c r="E56" s="118"/>
      <c r="F56" s="492"/>
      <c r="G56" s="118"/>
      <c r="H56" s="118"/>
      <c r="I56" s="118"/>
      <c r="J56" s="118"/>
      <c r="K56" s="118"/>
      <c r="L56" s="118"/>
      <c r="M56" s="118"/>
      <c r="N56" s="118"/>
      <c r="O56" s="118"/>
      <c r="P56" s="118"/>
      <c r="Q56" s="118"/>
      <c r="R56" s="118"/>
      <c r="S56" s="118"/>
      <c r="T56" s="118"/>
      <c r="U56" s="118"/>
      <c r="V56" s="118"/>
      <c r="W56" s="118"/>
      <c r="X56" s="118"/>
      <c r="Y56" s="118"/>
      <c r="Z56" s="118"/>
    </row>
    <row r="57" ht="15.75" customHeight="1">
      <c r="A57" s="118"/>
      <c r="B57" s="118"/>
      <c r="C57" s="118"/>
      <c r="D57" s="492"/>
      <c r="E57" s="118"/>
      <c r="F57" s="492"/>
      <c r="G57" s="118"/>
      <c r="H57" s="118"/>
      <c r="I57" s="118"/>
      <c r="J57" s="118"/>
      <c r="K57" s="118"/>
      <c r="L57" s="118"/>
      <c r="M57" s="118"/>
      <c r="N57" s="118"/>
      <c r="O57" s="118"/>
      <c r="P57" s="118"/>
      <c r="Q57" s="118"/>
      <c r="R57" s="118"/>
      <c r="S57" s="118"/>
      <c r="T57" s="118"/>
      <c r="U57" s="118"/>
      <c r="V57" s="118"/>
      <c r="W57" s="118"/>
      <c r="X57" s="118"/>
      <c r="Y57" s="118"/>
      <c r="Z57" s="118"/>
    </row>
    <row r="58" ht="15.75" customHeight="1">
      <c r="A58" s="118"/>
      <c r="B58" s="118"/>
      <c r="C58" s="118"/>
      <c r="D58" s="492"/>
      <c r="E58" s="118"/>
      <c r="F58" s="492"/>
      <c r="G58" s="118"/>
      <c r="H58" s="118"/>
      <c r="I58" s="118"/>
      <c r="J58" s="118"/>
      <c r="K58" s="118"/>
      <c r="L58" s="118"/>
      <c r="M58" s="118"/>
      <c r="N58" s="118"/>
      <c r="O58" s="118"/>
      <c r="P58" s="118"/>
      <c r="Q58" s="118"/>
      <c r="R58" s="118"/>
      <c r="S58" s="118"/>
      <c r="T58" s="118"/>
      <c r="U58" s="118"/>
      <c r="V58" s="118"/>
      <c r="W58" s="118"/>
      <c r="X58" s="118"/>
      <c r="Y58" s="118"/>
      <c r="Z58" s="118"/>
    </row>
    <row r="59" ht="15.75" customHeight="1">
      <c r="A59" s="118"/>
      <c r="B59" s="118"/>
      <c r="C59" s="118"/>
      <c r="D59" s="492"/>
      <c r="E59" s="118"/>
      <c r="F59" s="492"/>
      <c r="G59" s="118"/>
      <c r="H59" s="118"/>
      <c r="I59" s="118"/>
      <c r="J59" s="118"/>
      <c r="K59" s="118"/>
      <c r="L59" s="118"/>
      <c r="M59" s="118"/>
      <c r="N59" s="118"/>
      <c r="O59" s="118"/>
      <c r="P59" s="118"/>
      <c r="Q59" s="118"/>
      <c r="R59" s="118"/>
      <c r="S59" s="118"/>
      <c r="T59" s="118"/>
      <c r="U59" s="118"/>
      <c r="V59" s="118"/>
      <c r="W59" s="118"/>
      <c r="X59" s="118"/>
      <c r="Y59" s="118"/>
      <c r="Z59" s="118"/>
    </row>
    <row r="60" ht="15.75" customHeight="1">
      <c r="A60" s="118"/>
      <c r="B60" s="118"/>
      <c r="C60" s="118"/>
      <c r="D60" s="492"/>
      <c r="E60" s="118"/>
      <c r="F60" s="492"/>
      <c r="G60" s="118"/>
      <c r="H60" s="118"/>
      <c r="I60" s="118"/>
      <c r="J60" s="118"/>
      <c r="K60" s="118"/>
      <c r="L60" s="118"/>
      <c r="M60" s="118"/>
      <c r="N60" s="118"/>
      <c r="O60" s="118"/>
      <c r="P60" s="118"/>
      <c r="Q60" s="118"/>
      <c r="R60" s="118"/>
      <c r="S60" s="118"/>
      <c r="T60" s="118"/>
      <c r="U60" s="118"/>
      <c r="V60" s="118"/>
      <c r="W60" s="118"/>
      <c r="X60" s="118"/>
      <c r="Y60" s="118"/>
      <c r="Z60" s="118"/>
    </row>
    <row r="61" ht="15.75" customHeight="1">
      <c r="A61" s="118"/>
      <c r="B61" s="118"/>
      <c r="C61" s="118"/>
      <c r="D61" s="492"/>
      <c r="E61" s="118"/>
      <c r="F61" s="492"/>
      <c r="G61" s="118"/>
      <c r="H61" s="118"/>
      <c r="I61" s="118"/>
      <c r="J61" s="118"/>
      <c r="K61" s="118"/>
      <c r="L61" s="118"/>
      <c r="M61" s="118"/>
      <c r="N61" s="118"/>
      <c r="O61" s="118"/>
      <c r="P61" s="118"/>
      <c r="Q61" s="118"/>
      <c r="R61" s="118"/>
      <c r="S61" s="118"/>
      <c r="T61" s="118"/>
      <c r="U61" s="118"/>
      <c r="V61" s="118"/>
      <c r="W61" s="118"/>
      <c r="X61" s="118"/>
      <c r="Y61" s="118"/>
      <c r="Z61" s="118"/>
    </row>
    <row r="62" ht="15.75" customHeight="1">
      <c r="A62" s="118"/>
      <c r="B62" s="118"/>
      <c r="C62" s="118"/>
      <c r="D62" s="492"/>
      <c r="E62" s="118"/>
      <c r="F62" s="492"/>
      <c r="G62" s="118"/>
      <c r="H62" s="118"/>
      <c r="I62" s="118"/>
      <c r="J62" s="118"/>
      <c r="K62" s="118"/>
      <c r="L62" s="118"/>
      <c r="M62" s="118"/>
      <c r="N62" s="118"/>
      <c r="O62" s="118"/>
      <c r="P62" s="118"/>
      <c r="Q62" s="118"/>
      <c r="R62" s="118"/>
      <c r="S62" s="118"/>
      <c r="T62" s="118"/>
      <c r="U62" s="118"/>
      <c r="V62" s="118"/>
      <c r="W62" s="118"/>
      <c r="X62" s="118"/>
      <c r="Y62" s="118"/>
      <c r="Z62" s="118"/>
    </row>
    <row r="63" ht="15.75" customHeight="1">
      <c r="A63" s="118"/>
      <c r="B63" s="118"/>
      <c r="C63" s="118"/>
      <c r="D63" s="492"/>
      <c r="E63" s="118"/>
      <c r="F63" s="492"/>
      <c r="G63" s="118"/>
      <c r="H63" s="118"/>
      <c r="I63" s="118"/>
      <c r="J63" s="118"/>
      <c r="K63" s="118"/>
      <c r="L63" s="118"/>
      <c r="M63" s="118"/>
      <c r="N63" s="118"/>
      <c r="O63" s="118"/>
      <c r="P63" s="118"/>
      <c r="Q63" s="118"/>
      <c r="R63" s="118"/>
      <c r="S63" s="118"/>
      <c r="T63" s="118"/>
      <c r="U63" s="118"/>
      <c r="V63" s="118"/>
      <c r="W63" s="118"/>
      <c r="X63" s="118"/>
      <c r="Y63" s="118"/>
      <c r="Z63" s="118"/>
    </row>
    <row r="64" ht="15.75" customHeight="1">
      <c r="A64" s="118"/>
      <c r="B64" s="118"/>
      <c r="C64" s="118"/>
      <c r="D64" s="492"/>
      <c r="E64" s="118"/>
      <c r="F64" s="492"/>
      <c r="G64" s="118"/>
      <c r="H64" s="118"/>
      <c r="I64" s="118"/>
      <c r="J64" s="118"/>
      <c r="K64" s="118"/>
      <c r="L64" s="118"/>
      <c r="M64" s="118"/>
      <c r="N64" s="118"/>
      <c r="O64" s="118"/>
      <c r="P64" s="118"/>
      <c r="Q64" s="118"/>
      <c r="R64" s="118"/>
      <c r="S64" s="118"/>
      <c r="T64" s="118"/>
      <c r="U64" s="118"/>
      <c r="V64" s="118"/>
      <c r="W64" s="118"/>
      <c r="X64" s="118"/>
      <c r="Y64" s="118"/>
      <c r="Z64" s="118"/>
    </row>
    <row r="65" ht="15.75" customHeight="1">
      <c r="A65" s="118"/>
      <c r="B65" s="118"/>
      <c r="C65" s="118"/>
      <c r="D65" s="492"/>
      <c r="E65" s="118"/>
      <c r="F65" s="492"/>
      <c r="G65" s="118"/>
      <c r="H65" s="118"/>
      <c r="I65" s="118"/>
      <c r="J65" s="118"/>
      <c r="K65" s="118"/>
      <c r="L65" s="118"/>
      <c r="M65" s="118"/>
      <c r="N65" s="118"/>
      <c r="O65" s="118"/>
      <c r="P65" s="118"/>
      <c r="Q65" s="118"/>
      <c r="R65" s="118"/>
      <c r="S65" s="118"/>
      <c r="T65" s="118"/>
      <c r="U65" s="118"/>
      <c r="V65" s="118"/>
      <c r="W65" s="118"/>
      <c r="X65" s="118"/>
      <c r="Y65" s="118"/>
      <c r="Z65" s="118"/>
    </row>
    <row r="66" ht="15.75" customHeight="1">
      <c r="A66" s="118"/>
      <c r="B66" s="118"/>
      <c r="C66" s="118"/>
      <c r="D66" s="492"/>
      <c r="E66" s="118"/>
      <c r="F66" s="492"/>
      <c r="G66" s="118"/>
      <c r="H66" s="118"/>
      <c r="I66" s="118"/>
      <c r="J66" s="118"/>
      <c r="K66" s="118"/>
      <c r="L66" s="118"/>
      <c r="M66" s="118"/>
      <c r="N66" s="118"/>
      <c r="O66" s="118"/>
      <c r="P66" s="118"/>
      <c r="Q66" s="118"/>
      <c r="R66" s="118"/>
      <c r="S66" s="118"/>
      <c r="T66" s="118"/>
      <c r="U66" s="118"/>
      <c r="V66" s="118"/>
      <c r="W66" s="118"/>
      <c r="X66" s="118"/>
      <c r="Y66" s="118"/>
      <c r="Z66" s="118"/>
    </row>
    <row r="67" ht="15.75" customHeight="1">
      <c r="A67" s="118"/>
      <c r="B67" s="118"/>
      <c r="C67" s="118"/>
      <c r="D67" s="492"/>
      <c r="E67" s="118"/>
      <c r="F67" s="492"/>
      <c r="G67" s="118"/>
      <c r="H67" s="118"/>
      <c r="I67" s="118"/>
      <c r="J67" s="118"/>
      <c r="K67" s="118"/>
      <c r="L67" s="118"/>
      <c r="M67" s="118"/>
      <c r="N67" s="118"/>
      <c r="O67" s="118"/>
      <c r="P67" s="118"/>
      <c r="Q67" s="118"/>
      <c r="R67" s="118"/>
      <c r="S67" s="118"/>
      <c r="T67" s="118"/>
      <c r="U67" s="118"/>
      <c r="V67" s="118"/>
      <c r="W67" s="118"/>
      <c r="X67" s="118"/>
      <c r="Y67" s="118"/>
      <c r="Z67" s="118"/>
    </row>
    <row r="68" ht="15.75" customHeight="1">
      <c r="A68" s="118"/>
      <c r="B68" s="118"/>
      <c r="C68" s="118"/>
      <c r="D68" s="492"/>
      <c r="E68" s="118"/>
      <c r="F68" s="492"/>
      <c r="G68" s="118"/>
      <c r="H68" s="118"/>
      <c r="I68" s="118"/>
      <c r="J68" s="118"/>
      <c r="K68" s="118"/>
      <c r="L68" s="118"/>
      <c r="M68" s="118"/>
      <c r="N68" s="118"/>
      <c r="O68" s="118"/>
      <c r="P68" s="118"/>
      <c r="Q68" s="118"/>
      <c r="R68" s="118"/>
      <c r="S68" s="118"/>
      <c r="T68" s="118"/>
      <c r="U68" s="118"/>
      <c r="V68" s="118"/>
      <c r="W68" s="118"/>
      <c r="X68" s="118"/>
      <c r="Y68" s="118"/>
      <c r="Z68" s="118"/>
    </row>
    <row r="69" ht="15.75" customHeight="1">
      <c r="A69" s="118"/>
      <c r="B69" s="118"/>
      <c r="C69" s="118"/>
      <c r="D69" s="492"/>
      <c r="E69" s="118"/>
      <c r="F69" s="492"/>
      <c r="G69" s="118"/>
      <c r="H69" s="118"/>
      <c r="I69" s="118"/>
      <c r="J69" s="118"/>
      <c r="K69" s="118"/>
      <c r="L69" s="118"/>
      <c r="M69" s="118"/>
      <c r="N69" s="118"/>
      <c r="O69" s="118"/>
      <c r="P69" s="118"/>
      <c r="Q69" s="118"/>
      <c r="R69" s="118"/>
      <c r="S69" s="118"/>
      <c r="T69" s="118"/>
      <c r="U69" s="118"/>
      <c r="V69" s="118"/>
      <c r="W69" s="118"/>
      <c r="X69" s="118"/>
      <c r="Y69" s="118"/>
      <c r="Z69" s="118"/>
    </row>
    <row r="70" ht="15.75" customHeight="1">
      <c r="A70" s="118"/>
      <c r="B70" s="118"/>
      <c r="C70" s="118"/>
      <c r="D70" s="492"/>
      <c r="E70" s="118"/>
      <c r="F70" s="492"/>
      <c r="G70" s="118"/>
      <c r="H70" s="118"/>
      <c r="I70" s="118"/>
      <c r="J70" s="118"/>
      <c r="K70" s="118"/>
      <c r="L70" s="118"/>
      <c r="M70" s="118"/>
      <c r="N70" s="118"/>
      <c r="O70" s="118"/>
      <c r="P70" s="118"/>
      <c r="Q70" s="118"/>
      <c r="R70" s="118"/>
      <c r="S70" s="118"/>
      <c r="T70" s="118"/>
      <c r="U70" s="118"/>
      <c r="V70" s="118"/>
      <c r="W70" s="118"/>
      <c r="X70" s="118"/>
      <c r="Y70" s="118"/>
      <c r="Z70" s="118"/>
    </row>
    <row r="71" ht="15.75" customHeight="1">
      <c r="A71" s="118"/>
      <c r="B71" s="118"/>
      <c r="C71" s="118"/>
      <c r="D71" s="492"/>
      <c r="E71" s="118"/>
      <c r="F71" s="492"/>
      <c r="G71" s="118"/>
      <c r="H71" s="118"/>
      <c r="I71" s="118"/>
      <c r="J71" s="118"/>
      <c r="K71" s="118"/>
      <c r="L71" s="118"/>
      <c r="M71" s="118"/>
      <c r="N71" s="118"/>
      <c r="O71" s="118"/>
      <c r="P71" s="118"/>
      <c r="Q71" s="118"/>
      <c r="R71" s="118"/>
      <c r="S71" s="118"/>
      <c r="T71" s="118"/>
      <c r="U71" s="118"/>
      <c r="V71" s="118"/>
      <c r="W71" s="118"/>
      <c r="X71" s="118"/>
      <c r="Y71" s="118"/>
      <c r="Z71" s="118"/>
    </row>
    <row r="72" ht="15.75" customHeight="1">
      <c r="A72" s="118"/>
      <c r="B72" s="118"/>
      <c r="C72" s="118"/>
      <c r="D72" s="492"/>
      <c r="E72" s="118"/>
      <c r="F72" s="492"/>
      <c r="G72" s="118"/>
      <c r="H72" s="118"/>
      <c r="I72" s="118"/>
      <c r="J72" s="118"/>
      <c r="K72" s="118"/>
      <c r="L72" s="118"/>
      <c r="M72" s="118"/>
      <c r="N72" s="118"/>
      <c r="O72" s="118"/>
      <c r="P72" s="118"/>
      <c r="Q72" s="118"/>
      <c r="R72" s="118"/>
      <c r="S72" s="118"/>
      <c r="T72" s="118"/>
      <c r="U72" s="118"/>
      <c r="V72" s="118"/>
      <c r="W72" s="118"/>
      <c r="X72" s="118"/>
      <c r="Y72" s="118"/>
      <c r="Z72" s="118"/>
    </row>
    <row r="73" ht="15.75" customHeight="1">
      <c r="A73" s="118"/>
      <c r="B73" s="118"/>
      <c r="C73" s="118"/>
      <c r="D73" s="492"/>
      <c r="E73" s="118"/>
      <c r="F73" s="492"/>
      <c r="G73" s="118"/>
      <c r="H73" s="118"/>
      <c r="I73" s="118"/>
      <c r="J73" s="118"/>
      <c r="K73" s="118"/>
      <c r="L73" s="118"/>
      <c r="M73" s="118"/>
      <c r="N73" s="118"/>
      <c r="O73" s="118"/>
      <c r="P73" s="118"/>
      <c r="Q73" s="118"/>
      <c r="R73" s="118"/>
      <c r="S73" s="118"/>
      <c r="T73" s="118"/>
      <c r="U73" s="118"/>
      <c r="V73" s="118"/>
      <c r="W73" s="118"/>
      <c r="X73" s="118"/>
      <c r="Y73" s="118"/>
      <c r="Z73" s="118"/>
    </row>
    <row r="74" ht="15.75" customHeight="1">
      <c r="A74" s="118"/>
      <c r="B74" s="118"/>
      <c r="C74" s="118"/>
      <c r="D74" s="492"/>
      <c r="E74" s="118"/>
      <c r="F74" s="492"/>
      <c r="G74" s="118"/>
      <c r="H74" s="118"/>
      <c r="I74" s="118"/>
      <c r="J74" s="118"/>
      <c r="K74" s="118"/>
      <c r="L74" s="118"/>
      <c r="M74" s="118"/>
      <c r="N74" s="118"/>
      <c r="O74" s="118"/>
      <c r="P74" s="118"/>
      <c r="Q74" s="118"/>
      <c r="R74" s="118"/>
      <c r="S74" s="118"/>
      <c r="T74" s="118"/>
      <c r="U74" s="118"/>
      <c r="V74" s="118"/>
      <c r="W74" s="118"/>
      <c r="X74" s="118"/>
      <c r="Y74" s="118"/>
      <c r="Z74" s="118"/>
    </row>
    <row r="75" ht="15.75" customHeight="1">
      <c r="A75" s="118"/>
      <c r="B75" s="118"/>
      <c r="C75" s="118"/>
      <c r="D75" s="492"/>
      <c r="E75" s="118"/>
      <c r="F75" s="492"/>
      <c r="G75" s="118"/>
      <c r="H75" s="118"/>
      <c r="I75" s="118"/>
      <c r="J75" s="118"/>
      <c r="K75" s="118"/>
      <c r="L75" s="118"/>
      <c r="M75" s="118"/>
      <c r="N75" s="118"/>
      <c r="O75" s="118"/>
      <c r="P75" s="118"/>
      <c r="Q75" s="118"/>
      <c r="R75" s="118"/>
      <c r="S75" s="118"/>
      <c r="T75" s="118"/>
      <c r="U75" s="118"/>
      <c r="V75" s="118"/>
      <c r="W75" s="118"/>
      <c r="X75" s="118"/>
      <c r="Y75" s="118"/>
      <c r="Z75" s="118"/>
    </row>
    <row r="76" ht="15.75" customHeight="1">
      <c r="A76" s="118"/>
      <c r="B76" s="118"/>
      <c r="C76" s="118"/>
      <c r="D76" s="492"/>
      <c r="E76" s="118"/>
      <c r="F76" s="492"/>
      <c r="G76" s="118"/>
      <c r="H76" s="118"/>
      <c r="I76" s="118"/>
      <c r="J76" s="118"/>
      <c r="K76" s="118"/>
      <c r="L76" s="118"/>
      <c r="M76" s="118"/>
      <c r="N76" s="118"/>
      <c r="O76" s="118"/>
      <c r="P76" s="118"/>
      <c r="Q76" s="118"/>
      <c r="R76" s="118"/>
      <c r="S76" s="118"/>
      <c r="T76" s="118"/>
      <c r="U76" s="118"/>
      <c r="V76" s="118"/>
      <c r="W76" s="118"/>
      <c r="X76" s="118"/>
      <c r="Y76" s="118"/>
      <c r="Z76" s="118"/>
    </row>
    <row r="77" ht="15.75" customHeight="1">
      <c r="A77" s="118"/>
      <c r="B77" s="118"/>
      <c r="C77" s="118"/>
      <c r="D77" s="492"/>
      <c r="E77" s="118"/>
      <c r="F77" s="492"/>
      <c r="G77" s="118"/>
      <c r="H77" s="118"/>
      <c r="I77" s="118"/>
      <c r="J77" s="118"/>
      <c r="K77" s="118"/>
      <c r="L77" s="118"/>
      <c r="M77" s="118"/>
      <c r="N77" s="118"/>
      <c r="O77" s="118"/>
      <c r="P77" s="118"/>
      <c r="Q77" s="118"/>
      <c r="R77" s="118"/>
      <c r="S77" s="118"/>
      <c r="T77" s="118"/>
      <c r="U77" s="118"/>
      <c r="V77" s="118"/>
      <c r="W77" s="118"/>
      <c r="X77" s="118"/>
      <c r="Y77" s="118"/>
      <c r="Z77" s="118"/>
    </row>
    <row r="78" ht="15.75" customHeight="1">
      <c r="A78" s="118"/>
      <c r="B78" s="118"/>
      <c r="C78" s="118"/>
      <c r="D78" s="492"/>
      <c r="E78" s="118"/>
      <c r="F78" s="492"/>
      <c r="G78" s="118"/>
      <c r="H78" s="118"/>
      <c r="I78" s="118"/>
      <c r="J78" s="118"/>
      <c r="K78" s="118"/>
      <c r="L78" s="118"/>
      <c r="M78" s="118"/>
      <c r="N78" s="118"/>
      <c r="O78" s="118"/>
      <c r="P78" s="118"/>
      <c r="Q78" s="118"/>
      <c r="R78" s="118"/>
      <c r="S78" s="118"/>
      <c r="T78" s="118"/>
      <c r="U78" s="118"/>
      <c r="V78" s="118"/>
      <c r="W78" s="118"/>
      <c r="X78" s="118"/>
      <c r="Y78" s="118"/>
      <c r="Z78" s="118"/>
    </row>
    <row r="79" ht="15.75" customHeight="1">
      <c r="A79" s="118"/>
      <c r="B79" s="118"/>
      <c r="C79" s="118"/>
      <c r="D79" s="492"/>
      <c r="E79" s="118"/>
      <c r="F79" s="492"/>
      <c r="G79" s="118"/>
      <c r="H79" s="118"/>
      <c r="I79" s="118"/>
      <c r="J79" s="118"/>
      <c r="K79" s="118"/>
      <c r="L79" s="118"/>
      <c r="M79" s="118"/>
      <c r="N79" s="118"/>
      <c r="O79" s="118"/>
      <c r="P79" s="118"/>
      <c r="Q79" s="118"/>
      <c r="R79" s="118"/>
      <c r="S79" s="118"/>
      <c r="T79" s="118"/>
      <c r="U79" s="118"/>
      <c r="V79" s="118"/>
      <c r="W79" s="118"/>
      <c r="X79" s="118"/>
      <c r="Y79" s="118"/>
      <c r="Z79" s="118"/>
    </row>
    <row r="80" ht="15.75" customHeight="1">
      <c r="A80" s="118"/>
      <c r="B80" s="118"/>
      <c r="C80" s="118"/>
      <c r="D80" s="492"/>
      <c r="E80" s="118"/>
      <c r="F80" s="492"/>
      <c r="G80" s="118"/>
      <c r="H80" s="118"/>
      <c r="I80" s="118"/>
      <c r="J80" s="118"/>
      <c r="K80" s="118"/>
      <c r="L80" s="118"/>
      <c r="M80" s="118"/>
      <c r="N80" s="118"/>
      <c r="O80" s="118"/>
      <c r="P80" s="118"/>
      <c r="Q80" s="118"/>
      <c r="R80" s="118"/>
      <c r="S80" s="118"/>
      <c r="T80" s="118"/>
      <c r="U80" s="118"/>
      <c r="V80" s="118"/>
      <c r="W80" s="118"/>
      <c r="X80" s="118"/>
      <c r="Y80" s="118"/>
      <c r="Z80" s="118"/>
    </row>
    <row r="81" ht="15.75" customHeight="1">
      <c r="A81" s="118"/>
      <c r="B81" s="118"/>
      <c r="C81" s="118"/>
      <c r="D81" s="492"/>
      <c r="E81" s="118"/>
      <c r="F81" s="492"/>
      <c r="G81" s="118"/>
      <c r="H81" s="118"/>
      <c r="I81" s="118"/>
      <c r="J81" s="118"/>
      <c r="K81" s="118"/>
      <c r="L81" s="118"/>
      <c r="M81" s="118"/>
      <c r="N81" s="118"/>
      <c r="O81" s="118"/>
      <c r="P81" s="118"/>
      <c r="Q81" s="118"/>
      <c r="R81" s="118"/>
      <c r="S81" s="118"/>
      <c r="T81" s="118"/>
      <c r="U81" s="118"/>
      <c r="V81" s="118"/>
      <c r="W81" s="118"/>
      <c r="X81" s="118"/>
      <c r="Y81" s="118"/>
      <c r="Z81" s="118"/>
    </row>
    <row r="82" ht="15.75" customHeight="1">
      <c r="A82" s="118"/>
      <c r="B82" s="118"/>
      <c r="C82" s="118"/>
      <c r="D82" s="492"/>
      <c r="E82" s="118"/>
      <c r="F82" s="492"/>
      <c r="G82" s="118"/>
      <c r="H82" s="118"/>
      <c r="I82" s="118"/>
      <c r="J82" s="118"/>
      <c r="K82" s="118"/>
      <c r="L82" s="118"/>
      <c r="M82" s="118"/>
      <c r="N82" s="118"/>
      <c r="O82" s="118"/>
      <c r="P82" s="118"/>
      <c r="Q82" s="118"/>
      <c r="R82" s="118"/>
      <c r="S82" s="118"/>
      <c r="T82" s="118"/>
      <c r="U82" s="118"/>
      <c r="V82" s="118"/>
      <c r="W82" s="118"/>
      <c r="X82" s="118"/>
      <c r="Y82" s="118"/>
      <c r="Z82" s="118"/>
    </row>
    <row r="83" ht="15.75" customHeight="1">
      <c r="A83" s="118"/>
      <c r="B83" s="118"/>
      <c r="C83" s="118"/>
      <c r="D83" s="492"/>
      <c r="E83" s="118"/>
      <c r="F83" s="492"/>
      <c r="G83" s="118"/>
      <c r="H83" s="118"/>
      <c r="I83" s="118"/>
      <c r="J83" s="118"/>
      <c r="K83" s="118"/>
      <c r="L83" s="118"/>
      <c r="M83" s="118"/>
      <c r="N83" s="118"/>
      <c r="O83" s="118"/>
      <c r="P83" s="118"/>
      <c r="Q83" s="118"/>
      <c r="R83" s="118"/>
      <c r="S83" s="118"/>
      <c r="T83" s="118"/>
      <c r="U83" s="118"/>
      <c r="V83" s="118"/>
      <c r="W83" s="118"/>
      <c r="X83" s="118"/>
      <c r="Y83" s="118"/>
      <c r="Z83" s="118"/>
    </row>
    <row r="84" ht="15.75" customHeight="1">
      <c r="A84" s="118"/>
      <c r="B84" s="118"/>
      <c r="C84" s="118"/>
      <c r="D84" s="492"/>
      <c r="E84" s="118"/>
      <c r="F84" s="492"/>
      <c r="G84" s="118"/>
      <c r="H84" s="118"/>
      <c r="I84" s="118"/>
      <c r="J84" s="118"/>
      <c r="K84" s="118"/>
      <c r="L84" s="118"/>
      <c r="M84" s="118"/>
      <c r="N84" s="118"/>
      <c r="O84" s="118"/>
      <c r="P84" s="118"/>
      <c r="Q84" s="118"/>
      <c r="R84" s="118"/>
      <c r="S84" s="118"/>
      <c r="T84" s="118"/>
      <c r="U84" s="118"/>
      <c r="V84" s="118"/>
      <c r="W84" s="118"/>
      <c r="X84" s="118"/>
      <c r="Y84" s="118"/>
      <c r="Z84" s="118"/>
    </row>
    <row r="85" ht="15.75" customHeight="1">
      <c r="A85" s="118"/>
      <c r="B85" s="118"/>
      <c r="C85" s="118"/>
      <c r="D85" s="492"/>
      <c r="E85" s="118"/>
      <c r="F85" s="492"/>
      <c r="G85" s="118"/>
      <c r="H85" s="118"/>
      <c r="I85" s="118"/>
      <c r="J85" s="118"/>
      <c r="K85" s="118"/>
      <c r="L85" s="118"/>
      <c r="M85" s="118"/>
      <c r="N85" s="118"/>
      <c r="O85" s="118"/>
      <c r="P85" s="118"/>
      <c r="Q85" s="118"/>
      <c r="R85" s="118"/>
      <c r="S85" s="118"/>
      <c r="T85" s="118"/>
      <c r="U85" s="118"/>
      <c r="V85" s="118"/>
      <c r="W85" s="118"/>
      <c r="X85" s="118"/>
      <c r="Y85" s="118"/>
      <c r="Z85" s="118"/>
    </row>
    <row r="86" ht="15.75" customHeight="1">
      <c r="A86" s="118"/>
      <c r="B86" s="118"/>
      <c r="C86" s="118"/>
      <c r="D86" s="492"/>
      <c r="E86" s="118"/>
      <c r="F86" s="492"/>
      <c r="G86" s="118"/>
      <c r="H86" s="118"/>
      <c r="I86" s="118"/>
      <c r="J86" s="118"/>
      <c r="K86" s="118"/>
      <c r="L86" s="118"/>
      <c r="M86" s="118"/>
      <c r="N86" s="118"/>
      <c r="O86" s="118"/>
      <c r="P86" s="118"/>
      <c r="Q86" s="118"/>
      <c r="R86" s="118"/>
      <c r="S86" s="118"/>
      <c r="T86" s="118"/>
      <c r="U86" s="118"/>
      <c r="V86" s="118"/>
      <c r="W86" s="118"/>
      <c r="X86" s="118"/>
      <c r="Y86" s="118"/>
      <c r="Z86" s="118"/>
    </row>
    <row r="87" ht="15.75" customHeight="1">
      <c r="A87" s="118"/>
      <c r="B87" s="118"/>
      <c r="C87" s="118"/>
      <c r="D87" s="492"/>
      <c r="E87" s="118"/>
      <c r="F87" s="492"/>
      <c r="G87" s="118"/>
      <c r="H87" s="118"/>
      <c r="I87" s="118"/>
      <c r="J87" s="118"/>
      <c r="K87" s="118"/>
      <c r="L87" s="118"/>
      <c r="M87" s="118"/>
      <c r="N87" s="118"/>
      <c r="O87" s="118"/>
      <c r="P87" s="118"/>
      <c r="Q87" s="118"/>
      <c r="R87" s="118"/>
      <c r="S87" s="118"/>
      <c r="T87" s="118"/>
      <c r="U87" s="118"/>
      <c r="V87" s="118"/>
      <c r="W87" s="118"/>
      <c r="X87" s="118"/>
      <c r="Y87" s="118"/>
      <c r="Z87" s="118"/>
    </row>
    <row r="88" ht="15.75" customHeight="1">
      <c r="A88" s="118"/>
      <c r="B88" s="118"/>
      <c r="C88" s="118"/>
      <c r="D88" s="492"/>
      <c r="E88" s="118"/>
      <c r="F88" s="492"/>
      <c r="G88" s="118"/>
      <c r="H88" s="118"/>
      <c r="I88" s="118"/>
      <c r="J88" s="118"/>
      <c r="K88" s="118"/>
      <c r="L88" s="118"/>
      <c r="M88" s="118"/>
      <c r="N88" s="118"/>
      <c r="O88" s="118"/>
      <c r="P88" s="118"/>
      <c r="Q88" s="118"/>
      <c r="R88" s="118"/>
      <c r="S88" s="118"/>
      <c r="T88" s="118"/>
      <c r="U88" s="118"/>
      <c r="V88" s="118"/>
      <c r="W88" s="118"/>
      <c r="X88" s="118"/>
      <c r="Y88" s="118"/>
      <c r="Z88" s="118"/>
    </row>
    <row r="89" ht="15.75" customHeight="1">
      <c r="A89" s="118"/>
      <c r="B89" s="118"/>
      <c r="C89" s="118"/>
      <c r="D89" s="492"/>
      <c r="E89" s="118"/>
      <c r="F89" s="492"/>
      <c r="G89" s="118"/>
      <c r="H89" s="118"/>
      <c r="I89" s="118"/>
      <c r="J89" s="118"/>
      <c r="K89" s="118"/>
      <c r="L89" s="118"/>
      <c r="M89" s="118"/>
      <c r="N89" s="118"/>
      <c r="O89" s="118"/>
      <c r="P89" s="118"/>
      <c r="Q89" s="118"/>
      <c r="R89" s="118"/>
      <c r="S89" s="118"/>
      <c r="T89" s="118"/>
      <c r="U89" s="118"/>
      <c r="V89" s="118"/>
      <c r="W89" s="118"/>
      <c r="X89" s="118"/>
      <c r="Y89" s="118"/>
      <c r="Z89" s="118"/>
    </row>
    <row r="90" ht="15.75" customHeight="1">
      <c r="A90" s="118"/>
      <c r="B90" s="118"/>
      <c r="C90" s="118"/>
      <c r="D90" s="492"/>
      <c r="E90" s="118"/>
      <c r="F90" s="492"/>
      <c r="G90" s="118"/>
      <c r="H90" s="118"/>
      <c r="I90" s="118"/>
      <c r="J90" s="118"/>
      <c r="K90" s="118"/>
      <c r="L90" s="118"/>
      <c r="M90" s="118"/>
      <c r="N90" s="118"/>
      <c r="O90" s="118"/>
      <c r="P90" s="118"/>
      <c r="Q90" s="118"/>
      <c r="R90" s="118"/>
      <c r="S90" s="118"/>
      <c r="T90" s="118"/>
      <c r="U90" s="118"/>
      <c r="V90" s="118"/>
      <c r="W90" s="118"/>
      <c r="X90" s="118"/>
      <c r="Y90" s="118"/>
      <c r="Z90" s="118"/>
    </row>
    <row r="91" ht="15.75" customHeight="1">
      <c r="A91" s="118"/>
      <c r="B91" s="118"/>
      <c r="C91" s="118"/>
      <c r="D91" s="492"/>
      <c r="E91" s="118"/>
      <c r="F91" s="492"/>
      <c r="G91" s="118"/>
      <c r="H91" s="118"/>
      <c r="I91" s="118"/>
      <c r="J91" s="118"/>
      <c r="K91" s="118"/>
      <c r="L91" s="118"/>
      <c r="M91" s="118"/>
      <c r="N91" s="118"/>
      <c r="O91" s="118"/>
      <c r="P91" s="118"/>
      <c r="Q91" s="118"/>
      <c r="R91" s="118"/>
      <c r="S91" s="118"/>
      <c r="T91" s="118"/>
      <c r="U91" s="118"/>
      <c r="V91" s="118"/>
      <c r="W91" s="118"/>
      <c r="X91" s="118"/>
      <c r="Y91" s="118"/>
      <c r="Z91" s="118"/>
    </row>
    <row r="92" ht="15.75" customHeight="1">
      <c r="A92" s="118"/>
      <c r="B92" s="118"/>
      <c r="C92" s="118"/>
      <c r="D92" s="492"/>
      <c r="E92" s="118"/>
      <c r="F92" s="492"/>
      <c r="G92" s="118"/>
      <c r="H92" s="118"/>
      <c r="I92" s="118"/>
      <c r="J92" s="118"/>
      <c r="K92" s="118"/>
      <c r="L92" s="118"/>
      <c r="M92" s="118"/>
      <c r="N92" s="118"/>
      <c r="O92" s="118"/>
      <c r="P92" s="118"/>
      <c r="Q92" s="118"/>
      <c r="R92" s="118"/>
      <c r="S92" s="118"/>
      <c r="T92" s="118"/>
      <c r="U92" s="118"/>
      <c r="V92" s="118"/>
      <c r="W92" s="118"/>
      <c r="X92" s="118"/>
      <c r="Y92" s="118"/>
      <c r="Z92" s="118"/>
    </row>
    <row r="93" ht="15.75" customHeight="1">
      <c r="A93" s="118"/>
      <c r="B93" s="118"/>
      <c r="C93" s="118"/>
      <c r="D93" s="492"/>
      <c r="E93" s="118"/>
      <c r="F93" s="492"/>
      <c r="G93" s="118"/>
      <c r="H93" s="118"/>
      <c r="I93" s="118"/>
      <c r="J93" s="118"/>
      <c r="K93" s="118"/>
      <c r="L93" s="118"/>
      <c r="M93" s="118"/>
      <c r="N93" s="118"/>
      <c r="O93" s="118"/>
      <c r="P93" s="118"/>
      <c r="Q93" s="118"/>
      <c r="R93" s="118"/>
      <c r="S93" s="118"/>
      <c r="T93" s="118"/>
      <c r="U93" s="118"/>
      <c r="V93" s="118"/>
      <c r="W93" s="118"/>
      <c r="X93" s="118"/>
      <c r="Y93" s="118"/>
      <c r="Z93" s="118"/>
    </row>
    <row r="94" ht="15.75" customHeight="1">
      <c r="A94" s="118"/>
      <c r="B94" s="118"/>
      <c r="C94" s="118"/>
      <c r="D94" s="492"/>
      <c r="E94" s="118"/>
      <c r="F94" s="492"/>
      <c r="G94" s="118"/>
      <c r="H94" s="118"/>
      <c r="I94" s="118"/>
      <c r="J94" s="118"/>
      <c r="K94" s="118"/>
      <c r="L94" s="118"/>
      <c r="M94" s="118"/>
      <c r="N94" s="118"/>
      <c r="O94" s="118"/>
      <c r="P94" s="118"/>
      <c r="Q94" s="118"/>
      <c r="R94" s="118"/>
      <c r="S94" s="118"/>
      <c r="T94" s="118"/>
      <c r="U94" s="118"/>
      <c r="V94" s="118"/>
      <c r="W94" s="118"/>
      <c r="X94" s="118"/>
      <c r="Y94" s="118"/>
      <c r="Z94" s="118"/>
    </row>
    <row r="95" ht="15.75" customHeight="1">
      <c r="A95" s="118"/>
      <c r="B95" s="118"/>
      <c r="C95" s="118"/>
      <c r="D95" s="492"/>
      <c r="E95" s="118"/>
      <c r="F95" s="492"/>
      <c r="G95" s="118"/>
      <c r="H95" s="118"/>
      <c r="I95" s="118"/>
      <c r="J95" s="118"/>
      <c r="K95" s="118"/>
      <c r="L95" s="118"/>
      <c r="M95" s="118"/>
      <c r="N95" s="118"/>
      <c r="O95" s="118"/>
      <c r="P95" s="118"/>
      <c r="Q95" s="118"/>
      <c r="R95" s="118"/>
      <c r="S95" s="118"/>
      <c r="T95" s="118"/>
      <c r="U95" s="118"/>
      <c r="V95" s="118"/>
      <c r="W95" s="118"/>
      <c r="X95" s="118"/>
      <c r="Y95" s="118"/>
      <c r="Z95" s="118"/>
    </row>
    <row r="96" ht="15.75" customHeight="1">
      <c r="A96" s="118"/>
      <c r="B96" s="118"/>
      <c r="C96" s="118"/>
      <c r="D96" s="492"/>
      <c r="E96" s="118"/>
      <c r="F96" s="492"/>
      <c r="G96" s="118"/>
      <c r="H96" s="118"/>
      <c r="I96" s="118"/>
      <c r="J96" s="118"/>
      <c r="K96" s="118"/>
      <c r="L96" s="118"/>
      <c r="M96" s="118"/>
      <c r="N96" s="118"/>
      <c r="O96" s="118"/>
      <c r="P96" s="118"/>
      <c r="Q96" s="118"/>
      <c r="R96" s="118"/>
      <c r="S96" s="118"/>
      <c r="T96" s="118"/>
      <c r="U96" s="118"/>
      <c r="V96" s="118"/>
      <c r="W96" s="118"/>
      <c r="X96" s="118"/>
      <c r="Y96" s="118"/>
      <c r="Z96" s="118"/>
    </row>
    <row r="97" ht="15.75" customHeight="1">
      <c r="A97" s="118"/>
      <c r="B97" s="118"/>
      <c r="C97" s="118"/>
      <c r="D97" s="492"/>
      <c r="E97" s="118"/>
      <c r="F97" s="492"/>
      <c r="G97" s="118"/>
      <c r="H97" s="118"/>
      <c r="I97" s="118"/>
      <c r="J97" s="118"/>
      <c r="K97" s="118"/>
      <c r="L97" s="118"/>
      <c r="M97" s="118"/>
      <c r="N97" s="118"/>
      <c r="O97" s="118"/>
      <c r="P97" s="118"/>
      <c r="Q97" s="118"/>
      <c r="R97" s="118"/>
      <c r="S97" s="118"/>
      <c r="T97" s="118"/>
      <c r="U97" s="118"/>
      <c r="V97" s="118"/>
      <c r="W97" s="118"/>
      <c r="X97" s="118"/>
      <c r="Y97" s="118"/>
      <c r="Z97" s="118"/>
    </row>
    <row r="98" ht="15.75" customHeight="1">
      <c r="A98" s="118"/>
      <c r="B98" s="118"/>
      <c r="C98" s="118"/>
      <c r="D98" s="492"/>
      <c r="E98" s="118"/>
      <c r="F98" s="492"/>
      <c r="G98" s="118"/>
      <c r="H98" s="118"/>
      <c r="I98" s="118"/>
      <c r="J98" s="118"/>
      <c r="K98" s="118"/>
      <c r="L98" s="118"/>
      <c r="M98" s="118"/>
      <c r="N98" s="118"/>
      <c r="O98" s="118"/>
      <c r="P98" s="118"/>
      <c r="Q98" s="118"/>
      <c r="R98" s="118"/>
      <c r="S98" s="118"/>
      <c r="T98" s="118"/>
      <c r="U98" s="118"/>
      <c r="V98" s="118"/>
      <c r="W98" s="118"/>
      <c r="X98" s="118"/>
      <c r="Y98" s="118"/>
      <c r="Z98" s="118"/>
    </row>
    <row r="99" ht="15.75" customHeight="1">
      <c r="A99" s="118"/>
      <c r="B99" s="118"/>
      <c r="C99" s="118"/>
      <c r="D99" s="492"/>
      <c r="E99" s="118"/>
      <c r="F99" s="492"/>
      <c r="G99" s="118"/>
      <c r="H99" s="118"/>
      <c r="I99" s="118"/>
      <c r="J99" s="118"/>
      <c r="K99" s="118"/>
      <c r="L99" s="118"/>
      <c r="M99" s="118"/>
      <c r="N99" s="118"/>
      <c r="O99" s="118"/>
      <c r="P99" s="118"/>
      <c r="Q99" s="118"/>
      <c r="R99" s="118"/>
      <c r="S99" s="118"/>
      <c r="T99" s="118"/>
      <c r="U99" s="118"/>
      <c r="V99" s="118"/>
      <c r="W99" s="118"/>
      <c r="X99" s="118"/>
      <c r="Y99" s="118"/>
      <c r="Z99" s="118"/>
    </row>
    <row r="100" ht="15.75" customHeight="1">
      <c r="A100" s="118"/>
      <c r="B100" s="118"/>
      <c r="C100" s="118"/>
      <c r="D100" s="492"/>
      <c r="E100" s="118"/>
      <c r="F100" s="492"/>
      <c r="G100" s="118"/>
      <c r="H100" s="118"/>
      <c r="I100" s="118"/>
      <c r="J100" s="118"/>
      <c r="K100" s="118"/>
      <c r="L100" s="118"/>
      <c r="M100" s="118"/>
      <c r="N100" s="118"/>
      <c r="O100" s="118"/>
      <c r="P100" s="118"/>
      <c r="Q100" s="118"/>
      <c r="R100" s="118"/>
      <c r="S100" s="118"/>
      <c r="T100" s="118"/>
      <c r="U100" s="118"/>
      <c r="V100" s="118"/>
      <c r="W100" s="118"/>
      <c r="X100" s="118"/>
      <c r="Y100" s="118"/>
      <c r="Z100" s="118"/>
    </row>
    <row r="101" ht="15.75" customHeight="1">
      <c r="A101" s="118"/>
      <c r="B101" s="118"/>
      <c r="C101" s="118"/>
      <c r="D101" s="492"/>
      <c r="E101" s="118"/>
      <c r="F101" s="492"/>
      <c r="G101" s="118"/>
      <c r="H101" s="118"/>
      <c r="I101" s="118"/>
      <c r="J101" s="118"/>
      <c r="K101" s="118"/>
      <c r="L101" s="118"/>
      <c r="M101" s="118"/>
      <c r="N101" s="118"/>
      <c r="O101" s="118"/>
      <c r="P101" s="118"/>
      <c r="Q101" s="118"/>
      <c r="R101" s="118"/>
      <c r="S101" s="118"/>
      <c r="T101" s="118"/>
      <c r="U101" s="118"/>
      <c r="V101" s="118"/>
      <c r="W101" s="118"/>
      <c r="X101" s="118"/>
      <c r="Y101" s="118"/>
      <c r="Z101" s="118"/>
    </row>
    <row r="102" ht="15.75" customHeight="1">
      <c r="A102" s="118"/>
      <c r="B102" s="118"/>
      <c r="C102" s="118"/>
      <c r="D102" s="492"/>
      <c r="E102" s="118"/>
      <c r="F102" s="492"/>
      <c r="G102" s="118"/>
      <c r="H102" s="118"/>
      <c r="I102" s="118"/>
      <c r="J102" s="118"/>
      <c r="K102" s="118"/>
      <c r="L102" s="118"/>
      <c r="M102" s="118"/>
      <c r="N102" s="118"/>
      <c r="O102" s="118"/>
      <c r="P102" s="118"/>
      <c r="Q102" s="118"/>
      <c r="R102" s="118"/>
      <c r="S102" s="118"/>
      <c r="T102" s="118"/>
      <c r="U102" s="118"/>
      <c r="V102" s="118"/>
      <c r="W102" s="118"/>
      <c r="X102" s="118"/>
      <c r="Y102" s="118"/>
      <c r="Z102" s="118"/>
    </row>
    <row r="103" ht="15.75" customHeight="1">
      <c r="A103" s="118"/>
      <c r="B103" s="118"/>
      <c r="C103" s="118"/>
      <c r="D103" s="492"/>
      <c r="E103" s="118"/>
      <c r="F103" s="492"/>
      <c r="G103" s="118"/>
      <c r="H103" s="118"/>
      <c r="I103" s="118"/>
      <c r="J103" s="118"/>
      <c r="K103" s="118"/>
      <c r="L103" s="118"/>
      <c r="M103" s="118"/>
      <c r="N103" s="118"/>
      <c r="O103" s="118"/>
      <c r="P103" s="118"/>
      <c r="Q103" s="118"/>
      <c r="R103" s="118"/>
      <c r="S103" s="118"/>
      <c r="T103" s="118"/>
      <c r="U103" s="118"/>
      <c r="V103" s="118"/>
      <c r="W103" s="118"/>
      <c r="X103" s="118"/>
      <c r="Y103" s="118"/>
      <c r="Z103" s="118"/>
    </row>
    <row r="104" ht="15.75" customHeight="1">
      <c r="A104" s="118"/>
      <c r="B104" s="118"/>
      <c r="C104" s="118"/>
      <c r="D104" s="492"/>
      <c r="E104" s="118"/>
      <c r="F104" s="492"/>
      <c r="G104" s="118"/>
      <c r="H104" s="118"/>
      <c r="I104" s="118"/>
      <c r="J104" s="118"/>
      <c r="K104" s="118"/>
      <c r="L104" s="118"/>
      <c r="M104" s="118"/>
      <c r="N104" s="118"/>
      <c r="O104" s="118"/>
      <c r="P104" s="118"/>
      <c r="Q104" s="118"/>
      <c r="R104" s="118"/>
      <c r="S104" s="118"/>
      <c r="T104" s="118"/>
      <c r="U104" s="118"/>
      <c r="V104" s="118"/>
      <c r="W104" s="118"/>
      <c r="X104" s="118"/>
      <c r="Y104" s="118"/>
      <c r="Z104" s="118"/>
    </row>
    <row r="105" ht="15.75" customHeight="1">
      <c r="A105" s="118"/>
      <c r="B105" s="118"/>
      <c r="C105" s="118"/>
      <c r="D105" s="492"/>
      <c r="E105" s="118"/>
      <c r="F105" s="492"/>
      <c r="G105" s="118"/>
      <c r="H105" s="118"/>
      <c r="I105" s="118"/>
      <c r="J105" s="118"/>
      <c r="K105" s="118"/>
      <c r="L105" s="118"/>
      <c r="M105" s="118"/>
      <c r="N105" s="118"/>
      <c r="O105" s="118"/>
      <c r="P105" s="118"/>
      <c r="Q105" s="118"/>
      <c r="R105" s="118"/>
      <c r="S105" s="118"/>
      <c r="T105" s="118"/>
      <c r="U105" s="118"/>
      <c r="V105" s="118"/>
      <c r="W105" s="118"/>
      <c r="X105" s="118"/>
      <c r="Y105" s="118"/>
      <c r="Z105" s="118"/>
    </row>
    <row r="106" ht="15.75" customHeight="1">
      <c r="A106" s="118"/>
      <c r="B106" s="118"/>
      <c r="C106" s="118"/>
      <c r="D106" s="492"/>
      <c r="E106" s="118"/>
      <c r="F106" s="492"/>
      <c r="G106" s="118"/>
      <c r="H106" s="118"/>
      <c r="I106" s="118"/>
      <c r="J106" s="118"/>
      <c r="K106" s="118"/>
      <c r="L106" s="118"/>
      <c r="M106" s="118"/>
      <c r="N106" s="118"/>
      <c r="O106" s="118"/>
      <c r="P106" s="118"/>
      <c r="Q106" s="118"/>
      <c r="R106" s="118"/>
      <c r="S106" s="118"/>
      <c r="T106" s="118"/>
      <c r="U106" s="118"/>
      <c r="V106" s="118"/>
      <c r="W106" s="118"/>
      <c r="X106" s="118"/>
      <c r="Y106" s="118"/>
      <c r="Z106" s="118"/>
    </row>
    <row r="107" ht="15.75" customHeight="1">
      <c r="A107" s="118"/>
      <c r="B107" s="118"/>
      <c r="C107" s="118"/>
      <c r="D107" s="492"/>
      <c r="E107" s="118"/>
      <c r="F107" s="492"/>
      <c r="G107" s="118"/>
      <c r="H107" s="118"/>
      <c r="I107" s="118"/>
      <c r="J107" s="118"/>
      <c r="K107" s="118"/>
      <c r="L107" s="118"/>
      <c r="M107" s="118"/>
      <c r="N107" s="118"/>
      <c r="O107" s="118"/>
      <c r="P107" s="118"/>
      <c r="Q107" s="118"/>
      <c r="R107" s="118"/>
      <c r="S107" s="118"/>
      <c r="T107" s="118"/>
      <c r="U107" s="118"/>
      <c r="V107" s="118"/>
      <c r="W107" s="118"/>
      <c r="X107" s="118"/>
      <c r="Y107" s="118"/>
      <c r="Z107" s="118"/>
    </row>
    <row r="108" ht="15.75" customHeight="1">
      <c r="A108" s="118"/>
      <c r="B108" s="118"/>
      <c r="C108" s="118"/>
      <c r="D108" s="492"/>
      <c r="E108" s="118"/>
      <c r="F108" s="492"/>
      <c r="G108" s="118"/>
      <c r="H108" s="118"/>
      <c r="I108" s="118"/>
      <c r="J108" s="118"/>
      <c r="K108" s="118"/>
      <c r="L108" s="118"/>
      <c r="M108" s="118"/>
      <c r="N108" s="118"/>
      <c r="O108" s="118"/>
      <c r="P108" s="118"/>
      <c r="Q108" s="118"/>
      <c r="R108" s="118"/>
      <c r="S108" s="118"/>
      <c r="T108" s="118"/>
      <c r="U108" s="118"/>
      <c r="V108" s="118"/>
      <c r="W108" s="118"/>
      <c r="X108" s="118"/>
      <c r="Y108" s="118"/>
      <c r="Z108" s="118"/>
    </row>
    <row r="109" ht="15.75" customHeight="1">
      <c r="A109" s="118"/>
      <c r="B109" s="118"/>
      <c r="C109" s="118"/>
      <c r="D109" s="492"/>
      <c r="E109" s="118"/>
      <c r="F109" s="492"/>
      <c r="G109" s="118"/>
      <c r="H109" s="118"/>
      <c r="I109" s="118"/>
      <c r="J109" s="118"/>
      <c r="K109" s="118"/>
      <c r="L109" s="118"/>
      <c r="M109" s="118"/>
      <c r="N109" s="118"/>
      <c r="O109" s="118"/>
      <c r="P109" s="118"/>
      <c r="Q109" s="118"/>
      <c r="R109" s="118"/>
      <c r="S109" s="118"/>
      <c r="T109" s="118"/>
      <c r="U109" s="118"/>
      <c r="V109" s="118"/>
      <c r="W109" s="118"/>
      <c r="X109" s="118"/>
      <c r="Y109" s="118"/>
      <c r="Z109" s="118"/>
    </row>
    <row r="110" ht="15.75" customHeight="1">
      <c r="A110" s="118"/>
      <c r="B110" s="118"/>
      <c r="C110" s="118"/>
      <c r="D110" s="492"/>
      <c r="E110" s="118"/>
      <c r="F110" s="492"/>
      <c r="G110" s="118"/>
      <c r="H110" s="118"/>
      <c r="I110" s="118"/>
      <c r="J110" s="118"/>
      <c r="K110" s="118"/>
      <c r="L110" s="118"/>
      <c r="M110" s="118"/>
      <c r="N110" s="118"/>
      <c r="O110" s="118"/>
      <c r="P110" s="118"/>
      <c r="Q110" s="118"/>
      <c r="R110" s="118"/>
      <c r="S110" s="118"/>
      <c r="T110" s="118"/>
      <c r="U110" s="118"/>
      <c r="V110" s="118"/>
      <c r="W110" s="118"/>
      <c r="X110" s="118"/>
      <c r="Y110" s="118"/>
      <c r="Z110" s="118"/>
    </row>
    <row r="111" ht="15.75" customHeight="1">
      <c r="A111" s="118"/>
      <c r="B111" s="118"/>
      <c r="C111" s="118"/>
      <c r="D111" s="492"/>
      <c r="E111" s="118"/>
      <c r="F111" s="492"/>
      <c r="G111" s="118"/>
      <c r="H111" s="118"/>
      <c r="I111" s="118"/>
      <c r="J111" s="118"/>
      <c r="K111" s="118"/>
      <c r="L111" s="118"/>
      <c r="M111" s="118"/>
      <c r="N111" s="118"/>
      <c r="O111" s="118"/>
      <c r="P111" s="118"/>
      <c r="Q111" s="118"/>
      <c r="R111" s="118"/>
      <c r="S111" s="118"/>
      <c r="T111" s="118"/>
      <c r="U111" s="118"/>
      <c r="V111" s="118"/>
      <c r="W111" s="118"/>
      <c r="X111" s="118"/>
      <c r="Y111" s="118"/>
      <c r="Z111" s="118"/>
    </row>
    <row r="112" ht="15.75" customHeight="1">
      <c r="A112" s="118"/>
      <c r="B112" s="118"/>
      <c r="C112" s="118"/>
      <c r="D112" s="492"/>
      <c r="E112" s="118"/>
      <c r="F112" s="492"/>
      <c r="G112" s="118"/>
      <c r="H112" s="118"/>
      <c r="I112" s="118"/>
      <c r="J112" s="118"/>
      <c r="K112" s="118"/>
      <c r="L112" s="118"/>
      <c r="M112" s="118"/>
      <c r="N112" s="118"/>
      <c r="O112" s="118"/>
      <c r="P112" s="118"/>
      <c r="Q112" s="118"/>
      <c r="R112" s="118"/>
      <c r="S112" s="118"/>
      <c r="T112" s="118"/>
      <c r="U112" s="118"/>
      <c r="V112" s="118"/>
      <c r="W112" s="118"/>
      <c r="X112" s="118"/>
      <c r="Y112" s="118"/>
      <c r="Z112" s="118"/>
    </row>
    <row r="113" ht="15.75" customHeight="1">
      <c r="A113" s="118"/>
      <c r="B113" s="118"/>
      <c r="C113" s="118"/>
      <c r="D113" s="492"/>
      <c r="E113" s="118"/>
      <c r="F113" s="492"/>
      <c r="G113" s="118"/>
      <c r="H113" s="118"/>
      <c r="I113" s="118"/>
      <c r="J113" s="118"/>
      <c r="K113" s="118"/>
      <c r="L113" s="118"/>
      <c r="M113" s="118"/>
      <c r="N113" s="118"/>
      <c r="O113" s="118"/>
      <c r="P113" s="118"/>
      <c r="Q113" s="118"/>
      <c r="R113" s="118"/>
      <c r="S113" s="118"/>
      <c r="T113" s="118"/>
      <c r="U113" s="118"/>
      <c r="V113" s="118"/>
      <c r="W113" s="118"/>
      <c r="X113" s="118"/>
      <c r="Y113" s="118"/>
      <c r="Z113" s="118"/>
    </row>
    <row r="114" ht="15.75" customHeight="1">
      <c r="A114" s="118"/>
      <c r="B114" s="118"/>
      <c r="C114" s="118"/>
      <c r="D114" s="492"/>
      <c r="E114" s="118"/>
      <c r="F114" s="492"/>
      <c r="G114" s="118"/>
      <c r="H114" s="118"/>
      <c r="I114" s="118"/>
      <c r="J114" s="118"/>
      <c r="K114" s="118"/>
      <c r="L114" s="118"/>
      <c r="M114" s="118"/>
      <c r="N114" s="118"/>
      <c r="O114" s="118"/>
      <c r="P114" s="118"/>
      <c r="Q114" s="118"/>
      <c r="R114" s="118"/>
      <c r="S114" s="118"/>
      <c r="T114" s="118"/>
      <c r="U114" s="118"/>
      <c r="V114" s="118"/>
      <c r="W114" s="118"/>
      <c r="X114" s="118"/>
      <c r="Y114" s="118"/>
      <c r="Z114" s="118"/>
    </row>
    <row r="115" ht="15.75" customHeight="1">
      <c r="A115" s="118"/>
      <c r="B115" s="118"/>
      <c r="C115" s="118"/>
      <c r="D115" s="492"/>
      <c r="E115" s="118"/>
      <c r="F115" s="492"/>
      <c r="G115" s="118"/>
      <c r="H115" s="118"/>
      <c r="I115" s="118"/>
      <c r="J115" s="118"/>
      <c r="K115" s="118"/>
      <c r="L115" s="118"/>
      <c r="M115" s="118"/>
      <c r="N115" s="118"/>
      <c r="O115" s="118"/>
      <c r="P115" s="118"/>
      <c r="Q115" s="118"/>
      <c r="R115" s="118"/>
      <c r="S115" s="118"/>
      <c r="T115" s="118"/>
      <c r="U115" s="118"/>
      <c r="V115" s="118"/>
      <c r="W115" s="118"/>
      <c r="X115" s="118"/>
      <c r="Y115" s="118"/>
      <c r="Z115" s="118"/>
    </row>
    <row r="116" ht="15.75" customHeight="1">
      <c r="A116" s="118"/>
      <c r="B116" s="118"/>
      <c r="C116" s="118"/>
      <c r="D116" s="492"/>
      <c r="E116" s="118"/>
      <c r="F116" s="492"/>
      <c r="G116" s="118"/>
      <c r="H116" s="118"/>
      <c r="I116" s="118"/>
      <c r="J116" s="118"/>
      <c r="K116" s="118"/>
      <c r="L116" s="118"/>
      <c r="M116" s="118"/>
      <c r="N116" s="118"/>
      <c r="O116" s="118"/>
      <c r="P116" s="118"/>
      <c r="Q116" s="118"/>
      <c r="R116" s="118"/>
      <c r="S116" s="118"/>
      <c r="T116" s="118"/>
      <c r="U116" s="118"/>
      <c r="V116" s="118"/>
      <c r="W116" s="118"/>
      <c r="X116" s="118"/>
      <c r="Y116" s="118"/>
      <c r="Z116" s="118"/>
    </row>
    <row r="117" ht="15.75" customHeight="1">
      <c r="A117" s="118"/>
      <c r="B117" s="118"/>
      <c r="C117" s="118"/>
      <c r="D117" s="492"/>
      <c r="E117" s="118"/>
      <c r="F117" s="492"/>
      <c r="G117" s="118"/>
      <c r="H117" s="118"/>
      <c r="I117" s="118"/>
      <c r="J117" s="118"/>
      <c r="K117" s="118"/>
      <c r="L117" s="118"/>
      <c r="M117" s="118"/>
      <c r="N117" s="118"/>
      <c r="O117" s="118"/>
      <c r="P117" s="118"/>
      <c r="Q117" s="118"/>
      <c r="R117" s="118"/>
      <c r="S117" s="118"/>
      <c r="T117" s="118"/>
      <c r="U117" s="118"/>
      <c r="V117" s="118"/>
      <c r="W117" s="118"/>
      <c r="X117" s="118"/>
      <c r="Y117" s="118"/>
      <c r="Z117" s="118"/>
    </row>
    <row r="118" ht="15.75" customHeight="1">
      <c r="A118" s="118"/>
      <c r="B118" s="118"/>
      <c r="C118" s="118"/>
      <c r="D118" s="492"/>
      <c r="E118" s="118"/>
      <c r="F118" s="492"/>
      <c r="G118" s="118"/>
      <c r="H118" s="118"/>
      <c r="I118" s="118"/>
      <c r="J118" s="118"/>
      <c r="K118" s="118"/>
      <c r="L118" s="118"/>
      <c r="M118" s="118"/>
      <c r="N118" s="118"/>
      <c r="O118" s="118"/>
      <c r="P118" s="118"/>
      <c r="Q118" s="118"/>
      <c r="R118" s="118"/>
      <c r="S118" s="118"/>
      <c r="T118" s="118"/>
      <c r="U118" s="118"/>
      <c r="V118" s="118"/>
      <c r="W118" s="118"/>
      <c r="X118" s="118"/>
      <c r="Y118" s="118"/>
      <c r="Z118" s="118"/>
    </row>
    <row r="119" ht="15.75" customHeight="1">
      <c r="A119" s="118"/>
      <c r="B119" s="118"/>
      <c r="C119" s="118"/>
      <c r="D119" s="492"/>
      <c r="E119" s="118"/>
      <c r="F119" s="492"/>
      <c r="G119" s="118"/>
      <c r="H119" s="118"/>
      <c r="I119" s="118"/>
      <c r="J119" s="118"/>
      <c r="K119" s="118"/>
      <c r="L119" s="118"/>
      <c r="M119" s="118"/>
      <c r="N119" s="118"/>
      <c r="O119" s="118"/>
      <c r="P119" s="118"/>
      <c r="Q119" s="118"/>
      <c r="R119" s="118"/>
      <c r="S119" s="118"/>
      <c r="T119" s="118"/>
      <c r="U119" s="118"/>
      <c r="V119" s="118"/>
      <c r="W119" s="118"/>
      <c r="X119" s="118"/>
      <c r="Y119" s="118"/>
      <c r="Z119" s="118"/>
    </row>
    <row r="120" ht="15.75" customHeight="1">
      <c r="A120" s="118"/>
      <c r="B120" s="118"/>
      <c r="C120" s="118"/>
      <c r="D120" s="492"/>
      <c r="E120" s="118"/>
      <c r="F120" s="492"/>
      <c r="G120" s="118"/>
      <c r="H120" s="118"/>
      <c r="I120" s="118"/>
      <c r="J120" s="118"/>
      <c r="K120" s="118"/>
      <c r="L120" s="118"/>
      <c r="M120" s="118"/>
      <c r="N120" s="118"/>
      <c r="O120" s="118"/>
      <c r="P120" s="118"/>
      <c r="Q120" s="118"/>
      <c r="R120" s="118"/>
      <c r="S120" s="118"/>
      <c r="T120" s="118"/>
      <c r="U120" s="118"/>
      <c r="V120" s="118"/>
      <c r="W120" s="118"/>
      <c r="X120" s="118"/>
      <c r="Y120" s="118"/>
      <c r="Z120" s="118"/>
    </row>
    <row r="121" ht="15.75" customHeight="1">
      <c r="A121" s="118"/>
      <c r="B121" s="118"/>
      <c r="C121" s="118"/>
      <c r="D121" s="492"/>
      <c r="E121" s="118"/>
      <c r="F121" s="492"/>
      <c r="G121" s="118"/>
      <c r="H121" s="118"/>
      <c r="I121" s="118"/>
      <c r="J121" s="118"/>
      <c r="K121" s="118"/>
      <c r="L121" s="118"/>
      <c r="M121" s="118"/>
      <c r="N121" s="118"/>
      <c r="O121" s="118"/>
      <c r="P121" s="118"/>
      <c r="Q121" s="118"/>
      <c r="R121" s="118"/>
      <c r="S121" s="118"/>
      <c r="T121" s="118"/>
      <c r="U121" s="118"/>
      <c r="V121" s="118"/>
      <c r="W121" s="118"/>
      <c r="X121" s="118"/>
      <c r="Y121" s="118"/>
      <c r="Z121" s="118"/>
    </row>
    <row r="122" ht="15.75" customHeight="1">
      <c r="A122" s="118"/>
      <c r="B122" s="118"/>
      <c r="C122" s="118"/>
      <c r="D122" s="492"/>
      <c r="E122" s="118"/>
      <c r="F122" s="492"/>
      <c r="G122" s="118"/>
      <c r="H122" s="118"/>
      <c r="I122" s="118"/>
      <c r="J122" s="118"/>
      <c r="K122" s="118"/>
      <c r="L122" s="118"/>
      <c r="M122" s="118"/>
      <c r="N122" s="118"/>
      <c r="O122" s="118"/>
      <c r="P122" s="118"/>
      <c r="Q122" s="118"/>
      <c r="R122" s="118"/>
      <c r="S122" s="118"/>
      <c r="T122" s="118"/>
      <c r="U122" s="118"/>
      <c r="V122" s="118"/>
      <c r="W122" s="118"/>
      <c r="X122" s="118"/>
      <c r="Y122" s="118"/>
      <c r="Z122" s="118"/>
    </row>
    <row r="123" ht="15.75" customHeight="1">
      <c r="A123" s="118"/>
      <c r="B123" s="118"/>
      <c r="C123" s="118"/>
      <c r="D123" s="492"/>
      <c r="E123" s="118"/>
      <c r="F123" s="492"/>
      <c r="G123" s="118"/>
      <c r="H123" s="118"/>
      <c r="I123" s="118"/>
      <c r="J123" s="118"/>
      <c r="K123" s="118"/>
      <c r="L123" s="118"/>
      <c r="M123" s="118"/>
      <c r="N123" s="118"/>
      <c r="O123" s="118"/>
      <c r="P123" s="118"/>
      <c r="Q123" s="118"/>
      <c r="R123" s="118"/>
      <c r="S123" s="118"/>
      <c r="T123" s="118"/>
      <c r="U123" s="118"/>
      <c r="V123" s="118"/>
      <c r="W123" s="118"/>
      <c r="X123" s="118"/>
      <c r="Y123" s="118"/>
      <c r="Z123" s="118"/>
    </row>
    <row r="124" ht="15.75" customHeight="1">
      <c r="A124" s="118"/>
      <c r="B124" s="118"/>
      <c r="C124" s="118"/>
      <c r="D124" s="492"/>
      <c r="E124" s="118"/>
      <c r="F124" s="492"/>
      <c r="G124" s="118"/>
      <c r="H124" s="118"/>
      <c r="I124" s="118"/>
      <c r="J124" s="118"/>
      <c r="K124" s="118"/>
      <c r="L124" s="118"/>
      <c r="M124" s="118"/>
      <c r="N124" s="118"/>
      <c r="O124" s="118"/>
      <c r="P124" s="118"/>
      <c r="Q124" s="118"/>
      <c r="R124" s="118"/>
      <c r="S124" s="118"/>
      <c r="T124" s="118"/>
      <c r="U124" s="118"/>
      <c r="V124" s="118"/>
      <c r="W124" s="118"/>
      <c r="X124" s="118"/>
      <c r="Y124" s="118"/>
      <c r="Z124" s="118"/>
    </row>
    <row r="125" ht="15.75" customHeight="1">
      <c r="A125" s="118"/>
      <c r="B125" s="118"/>
      <c r="C125" s="118"/>
      <c r="D125" s="492"/>
      <c r="E125" s="118"/>
      <c r="F125" s="492"/>
      <c r="G125" s="118"/>
      <c r="H125" s="118"/>
      <c r="I125" s="118"/>
      <c r="J125" s="118"/>
      <c r="K125" s="118"/>
      <c r="L125" s="118"/>
      <c r="M125" s="118"/>
      <c r="N125" s="118"/>
      <c r="O125" s="118"/>
      <c r="P125" s="118"/>
      <c r="Q125" s="118"/>
      <c r="R125" s="118"/>
      <c r="S125" s="118"/>
      <c r="T125" s="118"/>
      <c r="U125" s="118"/>
      <c r="V125" s="118"/>
      <c r="W125" s="118"/>
      <c r="X125" s="118"/>
      <c r="Y125" s="118"/>
      <c r="Z125" s="118"/>
    </row>
    <row r="126" ht="15.75" customHeight="1">
      <c r="A126" s="118"/>
      <c r="B126" s="118"/>
      <c r="C126" s="118"/>
      <c r="D126" s="492"/>
      <c r="E126" s="118"/>
      <c r="F126" s="492"/>
      <c r="G126" s="118"/>
      <c r="H126" s="118"/>
      <c r="I126" s="118"/>
      <c r="J126" s="118"/>
      <c r="K126" s="118"/>
      <c r="L126" s="118"/>
      <c r="M126" s="118"/>
      <c r="N126" s="118"/>
      <c r="O126" s="118"/>
      <c r="P126" s="118"/>
      <c r="Q126" s="118"/>
      <c r="R126" s="118"/>
      <c r="S126" s="118"/>
      <c r="T126" s="118"/>
      <c r="U126" s="118"/>
      <c r="V126" s="118"/>
      <c r="W126" s="118"/>
      <c r="X126" s="118"/>
      <c r="Y126" s="118"/>
      <c r="Z126" s="118"/>
    </row>
    <row r="127" ht="15.75" customHeight="1">
      <c r="A127" s="118"/>
      <c r="B127" s="118"/>
      <c r="C127" s="118"/>
      <c r="D127" s="492"/>
      <c r="E127" s="118"/>
      <c r="F127" s="492"/>
      <c r="G127" s="118"/>
      <c r="H127" s="118"/>
      <c r="I127" s="118"/>
      <c r="J127" s="118"/>
      <c r="K127" s="118"/>
      <c r="L127" s="118"/>
      <c r="M127" s="118"/>
      <c r="N127" s="118"/>
      <c r="O127" s="118"/>
      <c r="P127" s="118"/>
      <c r="Q127" s="118"/>
      <c r="R127" s="118"/>
      <c r="S127" s="118"/>
      <c r="T127" s="118"/>
      <c r="U127" s="118"/>
      <c r="V127" s="118"/>
      <c r="W127" s="118"/>
      <c r="X127" s="118"/>
      <c r="Y127" s="118"/>
      <c r="Z127" s="118"/>
    </row>
    <row r="128" ht="15.75" customHeight="1">
      <c r="A128" s="118"/>
      <c r="B128" s="118"/>
      <c r="C128" s="118"/>
      <c r="D128" s="492"/>
      <c r="E128" s="118"/>
      <c r="F128" s="492"/>
      <c r="G128" s="118"/>
      <c r="H128" s="118"/>
      <c r="I128" s="118"/>
      <c r="J128" s="118"/>
      <c r="K128" s="118"/>
      <c r="L128" s="118"/>
      <c r="M128" s="118"/>
      <c r="N128" s="118"/>
      <c r="O128" s="118"/>
      <c r="P128" s="118"/>
      <c r="Q128" s="118"/>
      <c r="R128" s="118"/>
      <c r="S128" s="118"/>
      <c r="T128" s="118"/>
      <c r="U128" s="118"/>
      <c r="V128" s="118"/>
      <c r="W128" s="118"/>
      <c r="X128" s="118"/>
      <c r="Y128" s="118"/>
      <c r="Z128" s="118"/>
    </row>
    <row r="129" ht="15.75" customHeight="1">
      <c r="A129" s="118"/>
      <c r="B129" s="118"/>
      <c r="C129" s="118"/>
      <c r="D129" s="492"/>
      <c r="E129" s="118"/>
      <c r="F129" s="492"/>
      <c r="G129" s="118"/>
      <c r="H129" s="118"/>
      <c r="I129" s="118"/>
      <c r="J129" s="118"/>
      <c r="K129" s="118"/>
      <c r="L129" s="118"/>
      <c r="M129" s="118"/>
      <c r="N129" s="118"/>
      <c r="O129" s="118"/>
      <c r="P129" s="118"/>
      <c r="Q129" s="118"/>
      <c r="R129" s="118"/>
      <c r="S129" s="118"/>
      <c r="T129" s="118"/>
      <c r="U129" s="118"/>
      <c r="V129" s="118"/>
      <c r="W129" s="118"/>
      <c r="X129" s="118"/>
      <c r="Y129" s="118"/>
      <c r="Z129" s="118"/>
    </row>
    <row r="130" ht="15.75" customHeight="1">
      <c r="A130" s="118"/>
      <c r="B130" s="118"/>
      <c r="C130" s="118"/>
      <c r="D130" s="492"/>
      <c r="E130" s="118"/>
      <c r="F130" s="492"/>
      <c r="G130" s="118"/>
      <c r="H130" s="118"/>
      <c r="I130" s="118"/>
      <c r="J130" s="118"/>
      <c r="K130" s="118"/>
      <c r="L130" s="118"/>
      <c r="M130" s="118"/>
      <c r="N130" s="118"/>
      <c r="O130" s="118"/>
      <c r="P130" s="118"/>
      <c r="Q130" s="118"/>
      <c r="R130" s="118"/>
      <c r="S130" s="118"/>
      <c r="T130" s="118"/>
      <c r="U130" s="118"/>
      <c r="V130" s="118"/>
      <c r="W130" s="118"/>
      <c r="X130" s="118"/>
      <c r="Y130" s="118"/>
      <c r="Z130" s="118"/>
    </row>
    <row r="131" ht="15.75" customHeight="1">
      <c r="A131" s="118"/>
      <c r="B131" s="118"/>
      <c r="C131" s="118"/>
      <c r="D131" s="492"/>
      <c r="E131" s="118"/>
      <c r="F131" s="492"/>
      <c r="G131" s="118"/>
      <c r="H131" s="118"/>
      <c r="I131" s="118"/>
      <c r="J131" s="118"/>
      <c r="K131" s="118"/>
      <c r="L131" s="118"/>
      <c r="M131" s="118"/>
      <c r="N131" s="118"/>
      <c r="O131" s="118"/>
      <c r="P131" s="118"/>
      <c r="Q131" s="118"/>
      <c r="R131" s="118"/>
      <c r="S131" s="118"/>
      <c r="T131" s="118"/>
      <c r="U131" s="118"/>
      <c r="V131" s="118"/>
      <c r="W131" s="118"/>
      <c r="X131" s="118"/>
      <c r="Y131" s="118"/>
      <c r="Z131" s="118"/>
    </row>
    <row r="132" ht="15.75" customHeight="1">
      <c r="A132" s="118"/>
      <c r="B132" s="118"/>
      <c r="C132" s="118"/>
      <c r="D132" s="492"/>
      <c r="E132" s="118"/>
      <c r="F132" s="492"/>
      <c r="G132" s="118"/>
      <c r="H132" s="118"/>
      <c r="I132" s="118"/>
      <c r="J132" s="118"/>
      <c r="K132" s="118"/>
      <c r="L132" s="118"/>
      <c r="M132" s="118"/>
      <c r="N132" s="118"/>
      <c r="O132" s="118"/>
      <c r="P132" s="118"/>
      <c r="Q132" s="118"/>
      <c r="R132" s="118"/>
      <c r="S132" s="118"/>
      <c r="T132" s="118"/>
      <c r="U132" s="118"/>
      <c r="V132" s="118"/>
      <c r="W132" s="118"/>
      <c r="X132" s="118"/>
      <c r="Y132" s="118"/>
      <c r="Z132" s="118"/>
    </row>
    <row r="133" ht="15.75" customHeight="1">
      <c r="A133" s="118"/>
      <c r="B133" s="118"/>
      <c r="C133" s="118"/>
      <c r="D133" s="492"/>
      <c r="E133" s="118"/>
      <c r="F133" s="492"/>
      <c r="G133" s="118"/>
      <c r="H133" s="118"/>
      <c r="I133" s="118"/>
      <c r="J133" s="118"/>
      <c r="K133" s="118"/>
      <c r="L133" s="118"/>
      <c r="M133" s="118"/>
      <c r="N133" s="118"/>
      <c r="O133" s="118"/>
      <c r="P133" s="118"/>
      <c r="Q133" s="118"/>
      <c r="R133" s="118"/>
      <c r="S133" s="118"/>
      <c r="T133" s="118"/>
      <c r="U133" s="118"/>
      <c r="V133" s="118"/>
      <c r="W133" s="118"/>
      <c r="X133" s="118"/>
      <c r="Y133" s="118"/>
      <c r="Z133" s="118"/>
    </row>
    <row r="134" ht="15.75" customHeight="1">
      <c r="A134" s="118"/>
      <c r="B134" s="118"/>
      <c r="C134" s="118"/>
      <c r="D134" s="492"/>
      <c r="E134" s="118"/>
      <c r="F134" s="492"/>
      <c r="G134" s="118"/>
      <c r="H134" s="118"/>
      <c r="I134" s="118"/>
      <c r="J134" s="118"/>
      <c r="K134" s="118"/>
      <c r="L134" s="118"/>
      <c r="M134" s="118"/>
      <c r="N134" s="118"/>
      <c r="O134" s="118"/>
      <c r="P134" s="118"/>
      <c r="Q134" s="118"/>
      <c r="R134" s="118"/>
      <c r="S134" s="118"/>
      <c r="T134" s="118"/>
      <c r="U134" s="118"/>
      <c r="V134" s="118"/>
      <c r="W134" s="118"/>
      <c r="X134" s="118"/>
      <c r="Y134" s="118"/>
      <c r="Z134" s="118"/>
    </row>
    <row r="135" ht="15.75" customHeight="1">
      <c r="A135" s="118"/>
      <c r="B135" s="118"/>
      <c r="C135" s="118"/>
      <c r="D135" s="492"/>
      <c r="E135" s="118"/>
      <c r="F135" s="492"/>
      <c r="G135" s="118"/>
      <c r="H135" s="118"/>
      <c r="I135" s="118"/>
      <c r="J135" s="118"/>
      <c r="K135" s="118"/>
      <c r="L135" s="118"/>
      <c r="M135" s="118"/>
      <c r="N135" s="118"/>
      <c r="O135" s="118"/>
      <c r="P135" s="118"/>
      <c r="Q135" s="118"/>
      <c r="R135" s="118"/>
      <c r="S135" s="118"/>
      <c r="T135" s="118"/>
      <c r="U135" s="118"/>
      <c r="V135" s="118"/>
      <c r="W135" s="118"/>
      <c r="X135" s="118"/>
      <c r="Y135" s="118"/>
      <c r="Z135" s="118"/>
    </row>
    <row r="136" ht="15.75" customHeight="1">
      <c r="A136" s="118"/>
      <c r="B136" s="118"/>
      <c r="C136" s="118"/>
      <c r="D136" s="492"/>
      <c r="E136" s="118"/>
      <c r="F136" s="492"/>
      <c r="G136" s="118"/>
      <c r="H136" s="118"/>
      <c r="I136" s="118"/>
      <c r="J136" s="118"/>
      <c r="K136" s="118"/>
      <c r="L136" s="118"/>
      <c r="M136" s="118"/>
      <c r="N136" s="118"/>
      <c r="O136" s="118"/>
      <c r="P136" s="118"/>
      <c r="Q136" s="118"/>
      <c r="R136" s="118"/>
      <c r="S136" s="118"/>
      <c r="T136" s="118"/>
      <c r="U136" s="118"/>
      <c r="V136" s="118"/>
      <c r="W136" s="118"/>
      <c r="X136" s="118"/>
      <c r="Y136" s="118"/>
      <c r="Z136" s="118"/>
    </row>
    <row r="137" ht="15.75" customHeight="1">
      <c r="A137" s="118"/>
      <c r="B137" s="118"/>
      <c r="C137" s="118"/>
      <c r="D137" s="492"/>
      <c r="E137" s="118"/>
      <c r="F137" s="492"/>
      <c r="G137" s="118"/>
      <c r="H137" s="118"/>
      <c r="I137" s="118"/>
      <c r="J137" s="118"/>
      <c r="K137" s="118"/>
      <c r="L137" s="118"/>
      <c r="M137" s="118"/>
      <c r="N137" s="118"/>
      <c r="O137" s="118"/>
      <c r="P137" s="118"/>
      <c r="Q137" s="118"/>
      <c r="R137" s="118"/>
      <c r="S137" s="118"/>
      <c r="T137" s="118"/>
      <c r="U137" s="118"/>
      <c r="V137" s="118"/>
      <c r="W137" s="118"/>
      <c r="X137" s="118"/>
      <c r="Y137" s="118"/>
      <c r="Z137" s="118"/>
    </row>
    <row r="138" ht="15.75" customHeight="1">
      <c r="A138" s="118"/>
      <c r="B138" s="118"/>
      <c r="C138" s="118"/>
      <c r="D138" s="492"/>
      <c r="E138" s="118"/>
      <c r="F138" s="492"/>
      <c r="G138" s="118"/>
      <c r="H138" s="118"/>
      <c r="I138" s="118"/>
      <c r="J138" s="118"/>
      <c r="K138" s="118"/>
      <c r="L138" s="118"/>
      <c r="M138" s="118"/>
      <c r="N138" s="118"/>
      <c r="O138" s="118"/>
      <c r="P138" s="118"/>
      <c r="Q138" s="118"/>
      <c r="R138" s="118"/>
      <c r="S138" s="118"/>
      <c r="T138" s="118"/>
      <c r="U138" s="118"/>
      <c r="V138" s="118"/>
      <c r="W138" s="118"/>
      <c r="X138" s="118"/>
      <c r="Y138" s="118"/>
      <c r="Z138" s="118"/>
    </row>
    <row r="139" ht="15.75" customHeight="1">
      <c r="A139" s="118"/>
      <c r="B139" s="118"/>
      <c r="C139" s="118"/>
      <c r="D139" s="492"/>
      <c r="E139" s="118"/>
      <c r="F139" s="492"/>
      <c r="G139" s="118"/>
      <c r="H139" s="118"/>
      <c r="I139" s="118"/>
      <c r="J139" s="118"/>
      <c r="K139" s="118"/>
      <c r="L139" s="118"/>
      <c r="M139" s="118"/>
      <c r="N139" s="118"/>
      <c r="O139" s="118"/>
      <c r="P139" s="118"/>
      <c r="Q139" s="118"/>
      <c r="R139" s="118"/>
      <c r="S139" s="118"/>
      <c r="T139" s="118"/>
      <c r="U139" s="118"/>
      <c r="V139" s="118"/>
      <c r="W139" s="118"/>
      <c r="X139" s="118"/>
      <c r="Y139" s="118"/>
      <c r="Z139" s="118"/>
    </row>
    <row r="140" ht="15.75" customHeight="1">
      <c r="A140" s="118"/>
      <c r="B140" s="118"/>
      <c r="C140" s="118"/>
      <c r="D140" s="492"/>
      <c r="E140" s="118"/>
      <c r="F140" s="492"/>
      <c r="G140" s="118"/>
      <c r="H140" s="118"/>
      <c r="I140" s="118"/>
      <c r="J140" s="118"/>
      <c r="K140" s="118"/>
      <c r="L140" s="118"/>
      <c r="M140" s="118"/>
      <c r="N140" s="118"/>
      <c r="O140" s="118"/>
      <c r="P140" s="118"/>
      <c r="Q140" s="118"/>
      <c r="R140" s="118"/>
      <c r="S140" s="118"/>
      <c r="T140" s="118"/>
      <c r="U140" s="118"/>
      <c r="V140" s="118"/>
      <c r="W140" s="118"/>
      <c r="X140" s="118"/>
      <c r="Y140" s="118"/>
      <c r="Z140" s="118"/>
    </row>
    <row r="141" ht="15.75" customHeight="1">
      <c r="A141" s="118"/>
      <c r="B141" s="118"/>
      <c r="C141" s="118"/>
      <c r="D141" s="492"/>
      <c r="E141" s="118"/>
      <c r="F141" s="492"/>
      <c r="G141" s="118"/>
      <c r="H141" s="118"/>
      <c r="I141" s="118"/>
      <c r="J141" s="118"/>
      <c r="K141" s="118"/>
      <c r="L141" s="118"/>
      <c r="M141" s="118"/>
      <c r="N141" s="118"/>
      <c r="O141" s="118"/>
      <c r="P141" s="118"/>
      <c r="Q141" s="118"/>
      <c r="R141" s="118"/>
      <c r="S141" s="118"/>
      <c r="T141" s="118"/>
      <c r="U141" s="118"/>
      <c r="V141" s="118"/>
      <c r="W141" s="118"/>
      <c r="X141" s="118"/>
      <c r="Y141" s="118"/>
      <c r="Z141" s="118"/>
    </row>
    <row r="142" ht="15.75" customHeight="1">
      <c r="A142" s="118"/>
      <c r="B142" s="118"/>
      <c r="C142" s="118"/>
      <c r="D142" s="492"/>
      <c r="E142" s="118"/>
      <c r="F142" s="492"/>
      <c r="G142" s="118"/>
      <c r="H142" s="118"/>
      <c r="I142" s="118"/>
      <c r="J142" s="118"/>
      <c r="K142" s="118"/>
      <c r="L142" s="118"/>
      <c r="M142" s="118"/>
      <c r="N142" s="118"/>
      <c r="O142" s="118"/>
      <c r="P142" s="118"/>
      <c r="Q142" s="118"/>
      <c r="R142" s="118"/>
      <c r="S142" s="118"/>
      <c r="T142" s="118"/>
      <c r="U142" s="118"/>
      <c r="V142" s="118"/>
      <c r="W142" s="118"/>
      <c r="X142" s="118"/>
      <c r="Y142" s="118"/>
      <c r="Z142" s="118"/>
    </row>
    <row r="143" ht="15.75" customHeight="1">
      <c r="A143" s="118"/>
      <c r="B143" s="118"/>
      <c r="C143" s="118"/>
      <c r="D143" s="492"/>
      <c r="E143" s="118"/>
      <c r="F143" s="492"/>
      <c r="G143" s="118"/>
      <c r="H143" s="118"/>
      <c r="I143" s="118"/>
      <c r="J143" s="118"/>
      <c r="K143" s="118"/>
      <c r="L143" s="118"/>
      <c r="M143" s="118"/>
      <c r="N143" s="118"/>
      <c r="O143" s="118"/>
      <c r="P143" s="118"/>
      <c r="Q143" s="118"/>
      <c r="R143" s="118"/>
      <c r="S143" s="118"/>
      <c r="T143" s="118"/>
      <c r="U143" s="118"/>
      <c r="V143" s="118"/>
      <c r="W143" s="118"/>
      <c r="X143" s="118"/>
      <c r="Y143" s="118"/>
      <c r="Z143" s="118"/>
    </row>
    <row r="144" ht="15.75" customHeight="1">
      <c r="A144" s="118"/>
      <c r="B144" s="118"/>
      <c r="C144" s="118"/>
      <c r="D144" s="492"/>
      <c r="E144" s="118"/>
      <c r="F144" s="492"/>
      <c r="G144" s="118"/>
      <c r="H144" s="118"/>
      <c r="I144" s="118"/>
      <c r="J144" s="118"/>
      <c r="K144" s="118"/>
      <c r="L144" s="118"/>
      <c r="M144" s="118"/>
      <c r="N144" s="118"/>
      <c r="O144" s="118"/>
      <c r="P144" s="118"/>
      <c r="Q144" s="118"/>
      <c r="R144" s="118"/>
      <c r="S144" s="118"/>
      <c r="T144" s="118"/>
      <c r="U144" s="118"/>
      <c r="V144" s="118"/>
      <c r="W144" s="118"/>
      <c r="X144" s="118"/>
      <c r="Y144" s="118"/>
      <c r="Z144" s="118"/>
    </row>
    <row r="145" ht="15.75" customHeight="1">
      <c r="A145" s="118"/>
      <c r="B145" s="118"/>
      <c r="C145" s="118"/>
      <c r="D145" s="492"/>
      <c r="E145" s="118"/>
      <c r="F145" s="492"/>
      <c r="G145" s="118"/>
      <c r="H145" s="118"/>
      <c r="I145" s="118"/>
      <c r="J145" s="118"/>
      <c r="K145" s="118"/>
      <c r="L145" s="118"/>
      <c r="M145" s="118"/>
      <c r="N145" s="118"/>
      <c r="O145" s="118"/>
      <c r="P145" s="118"/>
      <c r="Q145" s="118"/>
      <c r="R145" s="118"/>
      <c r="S145" s="118"/>
      <c r="T145" s="118"/>
      <c r="U145" s="118"/>
      <c r="V145" s="118"/>
      <c r="W145" s="118"/>
      <c r="X145" s="118"/>
      <c r="Y145" s="118"/>
      <c r="Z145" s="118"/>
    </row>
    <row r="146" ht="15.75" customHeight="1">
      <c r="A146" s="118"/>
      <c r="B146" s="118"/>
      <c r="C146" s="118"/>
      <c r="D146" s="492"/>
      <c r="E146" s="118"/>
      <c r="F146" s="492"/>
      <c r="G146" s="118"/>
      <c r="H146" s="118"/>
      <c r="I146" s="118"/>
      <c r="J146" s="118"/>
      <c r="K146" s="118"/>
      <c r="L146" s="118"/>
      <c r="M146" s="118"/>
      <c r="N146" s="118"/>
      <c r="O146" s="118"/>
      <c r="P146" s="118"/>
      <c r="Q146" s="118"/>
      <c r="R146" s="118"/>
      <c r="S146" s="118"/>
      <c r="T146" s="118"/>
      <c r="U146" s="118"/>
      <c r="V146" s="118"/>
      <c r="W146" s="118"/>
      <c r="X146" s="118"/>
      <c r="Y146" s="118"/>
      <c r="Z146" s="118"/>
    </row>
    <row r="147" ht="15.75" customHeight="1">
      <c r="A147" s="118"/>
      <c r="B147" s="118"/>
      <c r="C147" s="118"/>
      <c r="D147" s="492"/>
      <c r="E147" s="118"/>
      <c r="F147" s="492"/>
      <c r="G147" s="118"/>
      <c r="H147" s="118"/>
      <c r="I147" s="118"/>
      <c r="J147" s="118"/>
      <c r="K147" s="118"/>
      <c r="L147" s="118"/>
      <c r="M147" s="118"/>
      <c r="N147" s="118"/>
      <c r="O147" s="118"/>
      <c r="P147" s="118"/>
      <c r="Q147" s="118"/>
      <c r="R147" s="118"/>
      <c r="S147" s="118"/>
      <c r="T147" s="118"/>
      <c r="U147" s="118"/>
      <c r="V147" s="118"/>
      <c r="W147" s="118"/>
      <c r="X147" s="118"/>
      <c r="Y147" s="118"/>
      <c r="Z147" s="118"/>
    </row>
    <row r="148" ht="15.75" customHeight="1">
      <c r="A148" s="118"/>
      <c r="B148" s="118"/>
      <c r="C148" s="118"/>
      <c r="D148" s="492"/>
      <c r="E148" s="118"/>
      <c r="F148" s="492"/>
      <c r="G148" s="118"/>
      <c r="H148" s="118"/>
      <c r="I148" s="118"/>
      <c r="J148" s="118"/>
      <c r="K148" s="118"/>
      <c r="L148" s="118"/>
      <c r="M148" s="118"/>
      <c r="N148" s="118"/>
      <c r="O148" s="118"/>
      <c r="P148" s="118"/>
      <c r="Q148" s="118"/>
      <c r="R148" s="118"/>
      <c r="S148" s="118"/>
      <c r="T148" s="118"/>
      <c r="U148" s="118"/>
      <c r="V148" s="118"/>
      <c r="W148" s="118"/>
      <c r="X148" s="118"/>
      <c r="Y148" s="118"/>
      <c r="Z148" s="118"/>
    </row>
    <row r="149" ht="15.75" customHeight="1">
      <c r="A149" s="118"/>
      <c r="B149" s="118"/>
      <c r="C149" s="118"/>
      <c r="D149" s="492"/>
      <c r="E149" s="118"/>
      <c r="F149" s="492"/>
      <c r="G149" s="118"/>
      <c r="H149" s="118"/>
      <c r="I149" s="118"/>
      <c r="J149" s="118"/>
      <c r="K149" s="118"/>
      <c r="L149" s="118"/>
      <c r="M149" s="118"/>
      <c r="N149" s="118"/>
      <c r="O149" s="118"/>
      <c r="P149" s="118"/>
      <c r="Q149" s="118"/>
      <c r="R149" s="118"/>
      <c r="S149" s="118"/>
      <c r="T149" s="118"/>
      <c r="U149" s="118"/>
      <c r="V149" s="118"/>
      <c r="W149" s="118"/>
      <c r="X149" s="118"/>
      <c r="Y149" s="118"/>
      <c r="Z149" s="118"/>
    </row>
    <row r="150" ht="15.75" customHeight="1">
      <c r="A150" s="118"/>
      <c r="B150" s="118"/>
      <c r="C150" s="118"/>
      <c r="D150" s="492"/>
      <c r="E150" s="118"/>
      <c r="F150" s="492"/>
      <c r="G150" s="118"/>
      <c r="H150" s="118"/>
      <c r="I150" s="118"/>
      <c r="J150" s="118"/>
      <c r="K150" s="118"/>
      <c r="L150" s="118"/>
      <c r="M150" s="118"/>
      <c r="N150" s="118"/>
      <c r="O150" s="118"/>
      <c r="P150" s="118"/>
      <c r="Q150" s="118"/>
      <c r="R150" s="118"/>
      <c r="S150" s="118"/>
      <c r="T150" s="118"/>
      <c r="U150" s="118"/>
      <c r="V150" s="118"/>
      <c r="W150" s="118"/>
      <c r="X150" s="118"/>
      <c r="Y150" s="118"/>
      <c r="Z150" s="118"/>
    </row>
    <row r="151" ht="15.75" customHeight="1">
      <c r="A151" s="118"/>
      <c r="B151" s="118"/>
      <c r="C151" s="118"/>
      <c r="D151" s="492"/>
      <c r="E151" s="118"/>
      <c r="F151" s="492"/>
      <c r="G151" s="118"/>
      <c r="H151" s="118"/>
      <c r="I151" s="118"/>
      <c r="J151" s="118"/>
      <c r="K151" s="118"/>
      <c r="L151" s="118"/>
      <c r="M151" s="118"/>
      <c r="N151" s="118"/>
      <c r="O151" s="118"/>
      <c r="P151" s="118"/>
      <c r="Q151" s="118"/>
      <c r="R151" s="118"/>
      <c r="S151" s="118"/>
      <c r="T151" s="118"/>
      <c r="U151" s="118"/>
      <c r="V151" s="118"/>
      <c r="W151" s="118"/>
      <c r="X151" s="118"/>
      <c r="Y151" s="118"/>
      <c r="Z151" s="118"/>
    </row>
    <row r="152" ht="15.75" customHeight="1">
      <c r="A152" s="118"/>
      <c r="B152" s="118"/>
      <c r="C152" s="118"/>
      <c r="D152" s="492"/>
      <c r="E152" s="118"/>
      <c r="F152" s="492"/>
      <c r="G152" s="118"/>
      <c r="H152" s="118"/>
      <c r="I152" s="118"/>
      <c r="J152" s="118"/>
      <c r="K152" s="118"/>
      <c r="L152" s="118"/>
      <c r="M152" s="118"/>
      <c r="N152" s="118"/>
      <c r="O152" s="118"/>
      <c r="P152" s="118"/>
      <c r="Q152" s="118"/>
      <c r="R152" s="118"/>
      <c r="S152" s="118"/>
      <c r="T152" s="118"/>
      <c r="U152" s="118"/>
      <c r="V152" s="118"/>
      <c r="W152" s="118"/>
      <c r="X152" s="118"/>
      <c r="Y152" s="118"/>
      <c r="Z152" s="118"/>
    </row>
    <row r="153" ht="15.75" customHeight="1">
      <c r="A153" s="118"/>
      <c r="B153" s="118"/>
      <c r="C153" s="118"/>
      <c r="D153" s="492"/>
      <c r="E153" s="118"/>
      <c r="F153" s="492"/>
      <c r="G153" s="118"/>
      <c r="H153" s="118"/>
      <c r="I153" s="118"/>
      <c r="J153" s="118"/>
      <c r="K153" s="118"/>
      <c r="L153" s="118"/>
      <c r="M153" s="118"/>
      <c r="N153" s="118"/>
      <c r="O153" s="118"/>
      <c r="P153" s="118"/>
      <c r="Q153" s="118"/>
      <c r="R153" s="118"/>
      <c r="S153" s="118"/>
      <c r="T153" s="118"/>
      <c r="U153" s="118"/>
      <c r="V153" s="118"/>
      <c r="W153" s="118"/>
      <c r="X153" s="118"/>
      <c r="Y153" s="118"/>
      <c r="Z153" s="118"/>
    </row>
    <row r="154" ht="15.75" customHeight="1">
      <c r="A154" s="118"/>
      <c r="B154" s="118"/>
      <c r="C154" s="118"/>
      <c r="D154" s="492"/>
      <c r="E154" s="118"/>
      <c r="F154" s="492"/>
      <c r="G154" s="118"/>
      <c r="H154" s="118"/>
      <c r="I154" s="118"/>
      <c r="J154" s="118"/>
      <c r="K154" s="118"/>
      <c r="L154" s="118"/>
      <c r="M154" s="118"/>
      <c r="N154" s="118"/>
      <c r="O154" s="118"/>
      <c r="P154" s="118"/>
      <c r="Q154" s="118"/>
      <c r="R154" s="118"/>
      <c r="S154" s="118"/>
      <c r="T154" s="118"/>
      <c r="U154" s="118"/>
      <c r="V154" s="118"/>
      <c r="W154" s="118"/>
      <c r="X154" s="118"/>
      <c r="Y154" s="118"/>
      <c r="Z154" s="118"/>
    </row>
    <row r="155" ht="15.75" customHeight="1">
      <c r="A155" s="118"/>
      <c r="B155" s="118"/>
      <c r="C155" s="118"/>
      <c r="D155" s="492"/>
      <c r="E155" s="118"/>
      <c r="F155" s="492"/>
      <c r="G155" s="118"/>
      <c r="H155" s="118"/>
      <c r="I155" s="118"/>
      <c r="J155" s="118"/>
      <c r="K155" s="118"/>
      <c r="L155" s="118"/>
      <c r="M155" s="118"/>
      <c r="N155" s="118"/>
      <c r="O155" s="118"/>
      <c r="P155" s="118"/>
      <c r="Q155" s="118"/>
      <c r="R155" s="118"/>
      <c r="S155" s="118"/>
      <c r="T155" s="118"/>
      <c r="U155" s="118"/>
      <c r="V155" s="118"/>
      <c r="W155" s="118"/>
      <c r="X155" s="118"/>
      <c r="Y155" s="118"/>
      <c r="Z155" s="118"/>
    </row>
    <row r="156" ht="15.75" customHeight="1">
      <c r="A156" s="118"/>
      <c r="B156" s="118"/>
      <c r="C156" s="118"/>
      <c r="D156" s="492"/>
      <c r="E156" s="118"/>
      <c r="F156" s="492"/>
      <c r="G156" s="118"/>
      <c r="H156" s="118"/>
      <c r="I156" s="118"/>
      <c r="J156" s="118"/>
      <c r="K156" s="118"/>
      <c r="L156" s="118"/>
      <c r="M156" s="118"/>
      <c r="N156" s="118"/>
      <c r="O156" s="118"/>
      <c r="P156" s="118"/>
      <c r="Q156" s="118"/>
      <c r="R156" s="118"/>
      <c r="S156" s="118"/>
      <c r="T156" s="118"/>
      <c r="U156" s="118"/>
      <c r="V156" s="118"/>
      <c r="W156" s="118"/>
      <c r="X156" s="118"/>
      <c r="Y156" s="118"/>
      <c r="Z156" s="118"/>
    </row>
    <row r="157" ht="15.75" customHeight="1">
      <c r="A157" s="118"/>
      <c r="B157" s="118"/>
      <c r="C157" s="118"/>
      <c r="D157" s="492"/>
      <c r="E157" s="118"/>
      <c r="F157" s="492"/>
      <c r="G157" s="118"/>
      <c r="H157" s="118"/>
      <c r="I157" s="118"/>
      <c r="J157" s="118"/>
      <c r="K157" s="118"/>
      <c r="L157" s="118"/>
      <c r="M157" s="118"/>
      <c r="N157" s="118"/>
      <c r="O157" s="118"/>
      <c r="P157" s="118"/>
      <c r="Q157" s="118"/>
      <c r="R157" s="118"/>
      <c r="S157" s="118"/>
      <c r="T157" s="118"/>
      <c r="U157" s="118"/>
      <c r="V157" s="118"/>
      <c r="W157" s="118"/>
      <c r="X157" s="118"/>
      <c r="Y157" s="118"/>
      <c r="Z157" s="118"/>
    </row>
    <row r="158" ht="15.75" customHeight="1">
      <c r="A158" s="118"/>
      <c r="B158" s="118"/>
      <c r="C158" s="118"/>
      <c r="D158" s="492"/>
      <c r="E158" s="118"/>
      <c r="F158" s="492"/>
      <c r="G158" s="118"/>
      <c r="H158" s="118"/>
      <c r="I158" s="118"/>
      <c r="J158" s="118"/>
      <c r="K158" s="118"/>
      <c r="L158" s="118"/>
      <c r="M158" s="118"/>
      <c r="N158" s="118"/>
      <c r="O158" s="118"/>
      <c r="P158" s="118"/>
      <c r="Q158" s="118"/>
      <c r="R158" s="118"/>
      <c r="S158" s="118"/>
      <c r="T158" s="118"/>
      <c r="U158" s="118"/>
      <c r="V158" s="118"/>
      <c r="W158" s="118"/>
      <c r="X158" s="118"/>
      <c r="Y158" s="118"/>
      <c r="Z158" s="118"/>
    </row>
    <row r="159" ht="15.75" customHeight="1">
      <c r="A159" s="118"/>
      <c r="B159" s="118"/>
      <c r="C159" s="118"/>
      <c r="D159" s="492"/>
      <c r="E159" s="118"/>
      <c r="F159" s="492"/>
      <c r="G159" s="118"/>
      <c r="H159" s="118"/>
      <c r="I159" s="118"/>
      <c r="J159" s="118"/>
      <c r="K159" s="118"/>
      <c r="L159" s="118"/>
      <c r="M159" s="118"/>
      <c r="N159" s="118"/>
      <c r="O159" s="118"/>
      <c r="P159" s="118"/>
      <c r="Q159" s="118"/>
      <c r="R159" s="118"/>
      <c r="S159" s="118"/>
      <c r="T159" s="118"/>
      <c r="U159" s="118"/>
      <c r="V159" s="118"/>
      <c r="W159" s="118"/>
      <c r="X159" s="118"/>
      <c r="Y159" s="118"/>
      <c r="Z159" s="118"/>
    </row>
    <row r="160" ht="15.75" customHeight="1">
      <c r="A160" s="118"/>
      <c r="B160" s="118"/>
      <c r="C160" s="118"/>
      <c r="D160" s="492"/>
      <c r="E160" s="118"/>
      <c r="F160" s="492"/>
      <c r="G160" s="118"/>
      <c r="H160" s="118"/>
      <c r="I160" s="118"/>
      <c r="J160" s="118"/>
      <c r="K160" s="118"/>
      <c r="L160" s="118"/>
      <c r="M160" s="118"/>
      <c r="N160" s="118"/>
      <c r="O160" s="118"/>
      <c r="P160" s="118"/>
      <c r="Q160" s="118"/>
      <c r="R160" s="118"/>
      <c r="S160" s="118"/>
      <c r="T160" s="118"/>
      <c r="U160" s="118"/>
      <c r="V160" s="118"/>
      <c r="W160" s="118"/>
      <c r="X160" s="118"/>
      <c r="Y160" s="118"/>
      <c r="Z160" s="118"/>
    </row>
    <row r="161" ht="15.75" customHeight="1">
      <c r="A161" s="118"/>
      <c r="B161" s="118"/>
      <c r="C161" s="118"/>
      <c r="D161" s="492"/>
      <c r="E161" s="118"/>
      <c r="F161" s="492"/>
      <c r="G161" s="118"/>
      <c r="H161" s="118"/>
      <c r="I161" s="118"/>
      <c r="J161" s="118"/>
      <c r="K161" s="118"/>
      <c r="L161" s="118"/>
      <c r="M161" s="118"/>
      <c r="N161" s="118"/>
      <c r="O161" s="118"/>
      <c r="P161" s="118"/>
      <c r="Q161" s="118"/>
      <c r="R161" s="118"/>
      <c r="S161" s="118"/>
      <c r="T161" s="118"/>
      <c r="U161" s="118"/>
      <c r="V161" s="118"/>
      <c r="W161" s="118"/>
      <c r="X161" s="118"/>
      <c r="Y161" s="118"/>
      <c r="Z161" s="118"/>
    </row>
    <row r="162" ht="15.75" customHeight="1">
      <c r="A162" s="118"/>
      <c r="B162" s="118"/>
      <c r="C162" s="118"/>
      <c r="D162" s="492"/>
      <c r="E162" s="118"/>
      <c r="F162" s="492"/>
      <c r="G162" s="118"/>
      <c r="H162" s="118"/>
      <c r="I162" s="118"/>
      <c r="J162" s="118"/>
      <c r="K162" s="118"/>
      <c r="L162" s="118"/>
      <c r="M162" s="118"/>
      <c r="N162" s="118"/>
      <c r="O162" s="118"/>
      <c r="P162" s="118"/>
      <c r="Q162" s="118"/>
      <c r="R162" s="118"/>
      <c r="S162" s="118"/>
      <c r="T162" s="118"/>
      <c r="U162" s="118"/>
      <c r="V162" s="118"/>
      <c r="W162" s="118"/>
      <c r="X162" s="118"/>
      <c r="Y162" s="118"/>
      <c r="Z162" s="118"/>
    </row>
    <row r="163" ht="15.75" customHeight="1">
      <c r="A163" s="118"/>
      <c r="B163" s="118"/>
      <c r="C163" s="118"/>
      <c r="D163" s="492"/>
      <c r="E163" s="118"/>
      <c r="F163" s="492"/>
      <c r="G163" s="118"/>
      <c r="H163" s="118"/>
      <c r="I163" s="118"/>
      <c r="J163" s="118"/>
      <c r="K163" s="118"/>
      <c r="L163" s="118"/>
      <c r="M163" s="118"/>
      <c r="N163" s="118"/>
      <c r="O163" s="118"/>
      <c r="P163" s="118"/>
      <c r="Q163" s="118"/>
      <c r="R163" s="118"/>
      <c r="S163" s="118"/>
      <c r="T163" s="118"/>
      <c r="U163" s="118"/>
      <c r="V163" s="118"/>
      <c r="W163" s="118"/>
      <c r="X163" s="118"/>
      <c r="Y163" s="118"/>
      <c r="Z163" s="118"/>
    </row>
    <row r="164" ht="15.75" customHeight="1">
      <c r="A164" s="118"/>
      <c r="B164" s="118"/>
      <c r="C164" s="118"/>
      <c r="D164" s="492"/>
      <c r="E164" s="118"/>
      <c r="F164" s="492"/>
      <c r="G164" s="118"/>
      <c r="H164" s="118"/>
      <c r="I164" s="118"/>
      <c r="J164" s="118"/>
      <c r="K164" s="118"/>
      <c r="L164" s="118"/>
      <c r="M164" s="118"/>
      <c r="N164" s="118"/>
      <c r="O164" s="118"/>
      <c r="P164" s="118"/>
      <c r="Q164" s="118"/>
      <c r="R164" s="118"/>
      <c r="S164" s="118"/>
      <c r="T164" s="118"/>
      <c r="U164" s="118"/>
      <c r="V164" s="118"/>
      <c r="W164" s="118"/>
      <c r="X164" s="118"/>
      <c r="Y164" s="118"/>
      <c r="Z164" s="118"/>
    </row>
    <row r="165" ht="15.75" customHeight="1">
      <c r="A165" s="118"/>
      <c r="B165" s="118"/>
      <c r="C165" s="118"/>
      <c r="D165" s="492"/>
      <c r="E165" s="118"/>
      <c r="F165" s="492"/>
      <c r="G165" s="118"/>
      <c r="H165" s="118"/>
      <c r="I165" s="118"/>
      <c r="J165" s="118"/>
      <c r="K165" s="118"/>
      <c r="L165" s="118"/>
      <c r="M165" s="118"/>
      <c r="N165" s="118"/>
      <c r="O165" s="118"/>
      <c r="P165" s="118"/>
      <c r="Q165" s="118"/>
      <c r="R165" s="118"/>
      <c r="S165" s="118"/>
      <c r="T165" s="118"/>
      <c r="U165" s="118"/>
      <c r="V165" s="118"/>
      <c r="W165" s="118"/>
      <c r="X165" s="118"/>
      <c r="Y165" s="118"/>
      <c r="Z165" s="118"/>
    </row>
    <row r="166" ht="15.75" customHeight="1">
      <c r="A166" s="118"/>
      <c r="B166" s="118"/>
      <c r="C166" s="118"/>
      <c r="D166" s="492"/>
      <c r="E166" s="118"/>
      <c r="F166" s="492"/>
      <c r="G166" s="118"/>
      <c r="H166" s="118"/>
      <c r="I166" s="118"/>
      <c r="J166" s="118"/>
      <c r="K166" s="118"/>
      <c r="L166" s="118"/>
      <c r="M166" s="118"/>
      <c r="N166" s="118"/>
      <c r="O166" s="118"/>
      <c r="P166" s="118"/>
      <c r="Q166" s="118"/>
      <c r="R166" s="118"/>
      <c r="S166" s="118"/>
      <c r="T166" s="118"/>
      <c r="U166" s="118"/>
      <c r="V166" s="118"/>
      <c r="W166" s="118"/>
      <c r="X166" s="118"/>
      <c r="Y166" s="118"/>
      <c r="Z166" s="118"/>
    </row>
    <row r="167" ht="15.75" customHeight="1">
      <c r="A167" s="118"/>
      <c r="B167" s="118"/>
      <c r="C167" s="118"/>
      <c r="D167" s="492"/>
      <c r="E167" s="118"/>
      <c r="F167" s="492"/>
      <c r="G167" s="118"/>
      <c r="H167" s="118"/>
      <c r="I167" s="118"/>
      <c r="J167" s="118"/>
      <c r="K167" s="118"/>
      <c r="L167" s="118"/>
      <c r="M167" s="118"/>
      <c r="N167" s="118"/>
      <c r="O167" s="118"/>
      <c r="P167" s="118"/>
      <c r="Q167" s="118"/>
      <c r="R167" s="118"/>
      <c r="S167" s="118"/>
      <c r="T167" s="118"/>
      <c r="U167" s="118"/>
      <c r="V167" s="118"/>
      <c r="W167" s="118"/>
      <c r="X167" s="118"/>
      <c r="Y167" s="118"/>
      <c r="Z167" s="118"/>
    </row>
    <row r="168" ht="15.75" customHeight="1">
      <c r="A168" s="118"/>
      <c r="B168" s="118"/>
      <c r="C168" s="118"/>
      <c r="D168" s="492"/>
      <c r="E168" s="118"/>
      <c r="F168" s="492"/>
      <c r="G168" s="118"/>
      <c r="H168" s="118"/>
      <c r="I168" s="118"/>
      <c r="J168" s="118"/>
      <c r="K168" s="118"/>
      <c r="L168" s="118"/>
      <c r="M168" s="118"/>
      <c r="N168" s="118"/>
      <c r="O168" s="118"/>
      <c r="P168" s="118"/>
      <c r="Q168" s="118"/>
      <c r="R168" s="118"/>
      <c r="S168" s="118"/>
      <c r="T168" s="118"/>
      <c r="U168" s="118"/>
      <c r="V168" s="118"/>
      <c r="W168" s="118"/>
      <c r="X168" s="118"/>
      <c r="Y168" s="118"/>
      <c r="Z168" s="118"/>
    </row>
    <row r="169" ht="15.75" customHeight="1">
      <c r="A169" s="118"/>
      <c r="B169" s="118"/>
      <c r="C169" s="118"/>
      <c r="D169" s="492"/>
      <c r="E169" s="118"/>
      <c r="F169" s="492"/>
      <c r="G169" s="118"/>
      <c r="H169" s="118"/>
      <c r="I169" s="118"/>
      <c r="J169" s="118"/>
      <c r="K169" s="118"/>
      <c r="L169" s="118"/>
      <c r="M169" s="118"/>
      <c r="N169" s="118"/>
      <c r="O169" s="118"/>
      <c r="P169" s="118"/>
      <c r="Q169" s="118"/>
      <c r="R169" s="118"/>
      <c r="S169" s="118"/>
      <c r="T169" s="118"/>
      <c r="U169" s="118"/>
      <c r="V169" s="118"/>
      <c r="W169" s="118"/>
      <c r="X169" s="118"/>
      <c r="Y169" s="118"/>
      <c r="Z169" s="118"/>
    </row>
    <row r="170" ht="15.75" customHeight="1">
      <c r="A170" s="118"/>
      <c r="B170" s="118"/>
      <c r="C170" s="118"/>
      <c r="D170" s="492"/>
      <c r="E170" s="118"/>
      <c r="F170" s="492"/>
      <c r="G170" s="118"/>
      <c r="H170" s="118"/>
      <c r="I170" s="118"/>
      <c r="J170" s="118"/>
      <c r="K170" s="118"/>
      <c r="L170" s="118"/>
      <c r="M170" s="118"/>
      <c r="N170" s="118"/>
      <c r="O170" s="118"/>
      <c r="P170" s="118"/>
      <c r="Q170" s="118"/>
      <c r="R170" s="118"/>
      <c r="S170" s="118"/>
      <c r="T170" s="118"/>
      <c r="U170" s="118"/>
      <c r="V170" s="118"/>
      <c r="W170" s="118"/>
      <c r="X170" s="118"/>
      <c r="Y170" s="118"/>
      <c r="Z170" s="118"/>
    </row>
    <row r="171" ht="15.75" customHeight="1">
      <c r="A171" s="118"/>
      <c r="B171" s="118"/>
      <c r="C171" s="118"/>
      <c r="D171" s="492"/>
      <c r="E171" s="118"/>
      <c r="F171" s="492"/>
      <c r="G171" s="118"/>
      <c r="H171" s="118"/>
      <c r="I171" s="118"/>
      <c r="J171" s="118"/>
      <c r="K171" s="118"/>
      <c r="L171" s="118"/>
      <c r="M171" s="118"/>
      <c r="N171" s="118"/>
      <c r="O171" s="118"/>
      <c r="P171" s="118"/>
      <c r="Q171" s="118"/>
      <c r="R171" s="118"/>
      <c r="S171" s="118"/>
      <c r="T171" s="118"/>
      <c r="U171" s="118"/>
      <c r="V171" s="118"/>
      <c r="W171" s="118"/>
      <c r="X171" s="118"/>
      <c r="Y171" s="118"/>
      <c r="Z171" s="118"/>
    </row>
    <row r="172" ht="15.75" customHeight="1">
      <c r="A172" s="118"/>
      <c r="B172" s="118"/>
      <c r="C172" s="118"/>
      <c r="D172" s="492"/>
      <c r="E172" s="118"/>
      <c r="F172" s="492"/>
      <c r="G172" s="118"/>
      <c r="H172" s="118"/>
      <c r="I172" s="118"/>
      <c r="J172" s="118"/>
      <c r="K172" s="118"/>
      <c r="L172" s="118"/>
      <c r="M172" s="118"/>
      <c r="N172" s="118"/>
      <c r="O172" s="118"/>
      <c r="P172" s="118"/>
      <c r="Q172" s="118"/>
      <c r="R172" s="118"/>
      <c r="S172" s="118"/>
      <c r="T172" s="118"/>
      <c r="U172" s="118"/>
      <c r="V172" s="118"/>
      <c r="W172" s="118"/>
      <c r="X172" s="118"/>
      <c r="Y172" s="118"/>
      <c r="Z172" s="118"/>
    </row>
    <row r="173" ht="15.75" customHeight="1">
      <c r="A173" s="118"/>
      <c r="B173" s="118"/>
      <c r="C173" s="118"/>
      <c r="D173" s="492"/>
      <c r="E173" s="118"/>
      <c r="F173" s="492"/>
      <c r="G173" s="118"/>
      <c r="H173" s="118"/>
      <c r="I173" s="118"/>
      <c r="J173" s="118"/>
      <c r="K173" s="118"/>
      <c r="L173" s="118"/>
      <c r="M173" s="118"/>
      <c r="N173" s="118"/>
      <c r="O173" s="118"/>
      <c r="P173" s="118"/>
      <c r="Q173" s="118"/>
      <c r="R173" s="118"/>
      <c r="S173" s="118"/>
      <c r="T173" s="118"/>
      <c r="U173" s="118"/>
      <c r="V173" s="118"/>
      <c r="W173" s="118"/>
      <c r="X173" s="118"/>
      <c r="Y173" s="118"/>
      <c r="Z173" s="118"/>
    </row>
    <row r="174" ht="15.75" customHeight="1">
      <c r="A174" s="118"/>
      <c r="B174" s="118"/>
      <c r="C174" s="118"/>
      <c r="D174" s="492"/>
      <c r="E174" s="118"/>
      <c r="F174" s="492"/>
      <c r="G174" s="118"/>
      <c r="H174" s="118"/>
      <c r="I174" s="118"/>
      <c r="J174" s="118"/>
      <c r="K174" s="118"/>
      <c r="L174" s="118"/>
      <c r="M174" s="118"/>
      <c r="N174" s="118"/>
      <c r="O174" s="118"/>
      <c r="P174" s="118"/>
      <c r="Q174" s="118"/>
      <c r="R174" s="118"/>
      <c r="S174" s="118"/>
      <c r="T174" s="118"/>
      <c r="U174" s="118"/>
      <c r="V174" s="118"/>
      <c r="W174" s="118"/>
      <c r="X174" s="118"/>
      <c r="Y174" s="118"/>
      <c r="Z174" s="118"/>
    </row>
    <row r="175" ht="15.75" customHeight="1">
      <c r="A175" s="118"/>
      <c r="B175" s="118"/>
      <c r="C175" s="118"/>
      <c r="D175" s="492"/>
      <c r="E175" s="118"/>
      <c r="F175" s="492"/>
      <c r="G175" s="118"/>
      <c r="H175" s="118"/>
      <c r="I175" s="118"/>
      <c r="J175" s="118"/>
      <c r="K175" s="118"/>
      <c r="L175" s="118"/>
      <c r="M175" s="118"/>
      <c r="N175" s="118"/>
      <c r="O175" s="118"/>
      <c r="P175" s="118"/>
      <c r="Q175" s="118"/>
      <c r="R175" s="118"/>
      <c r="S175" s="118"/>
      <c r="T175" s="118"/>
      <c r="U175" s="118"/>
      <c r="V175" s="118"/>
      <c r="W175" s="118"/>
      <c r="X175" s="118"/>
      <c r="Y175" s="118"/>
      <c r="Z175" s="118"/>
    </row>
    <row r="176" ht="15.75" customHeight="1">
      <c r="A176" s="118"/>
      <c r="B176" s="118"/>
      <c r="C176" s="118"/>
      <c r="D176" s="492"/>
      <c r="E176" s="118"/>
      <c r="F176" s="492"/>
      <c r="G176" s="118"/>
      <c r="H176" s="118"/>
      <c r="I176" s="118"/>
      <c r="J176" s="118"/>
      <c r="K176" s="118"/>
      <c r="L176" s="118"/>
      <c r="M176" s="118"/>
      <c r="N176" s="118"/>
      <c r="O176" s="118"/>
      <c r="P176" s="118"/>
      <c r="Q176" s="118"/>
      <c r="R176" s="118"/>
      <c r="S176" s="118"/>
      <c r="T176" s="118"/>
      <c r="U176" s="118"/>
      <c r="V176" s="118"/>
      <c r="W176" s="118"/>
      <c r="X176" s="118"/>
      <c r="Y176" s="118"/>
      <c r="Z176" s="118"/>
    </row>
    <row r="177" ht="15.75" customHeight="1">
      <c r="A177" s="118"/>
      <c r="B177" s="118"/>
      <c r="C177" s="118"/>
      <c r="D177" s="492"/>
      <c r="E177" s="118"/>
      <c r="F177" s="492"/>
      <c r="G177" s="118"/>
      <c r="H177" s="118"/>
      <c r="I177" s="118"/>
      <c r="J177" s="118"/>
      <c r="K177" s="118"/>
      <c r="L177" s="118"/>
      <c r="M177" s="118"/>
      <c r="N177" s="118"/>
      <c r="O177" s="118"/>
      <c r="P177" s="118"/>
      <c r="Q177" s="118"/>
      <c r="R177" s="118"/>
      <c r="S177" s="118"/>
      <c r="T177" s="118"/>
      <c r="U177" s="118"/>
      <c r="V177" s="118"/>
      <c r="W177" s="118"/>
      <c r="X177" s="118"/>
      <c r="Y177" s="118"/>
      <c r="Z177" s="118"/>
    </row>
    <row r="178" ht="15.75" customHeight="1">
      <c r="A178" s="118"/>
      <c r="B178" s="118"/>
      <c r="C178" s="118"/>
      <c r="D178" s="492"/>
      <c r="E178" s="118"/>
      <c r="F178" s="492"/>
      <c r="G178" s="118"/>
      <c r="H178" s="118"/>
      <c r="I178" s="118"/>
      <c r="J178" s="118"/>
      <c r="K178" s="118"/>
      <c r="L178" s="118"/>
      <c r="M178" s="118"/>
      <c r="N178" s="118"/>
      <c r="O178" s="118"/>
      <c r="P178" s="118"/>
      <c r="Q178" s="118"/>
      <c r="R178" s="118"/>
      <c r="S178" s="118"/>
      <c r="T178" s="118"/>
      <c r="U178" s="118"/>
      <c r="V178" s="118"/>
      <c r="W178" s="118"/>
      <c r="X178" s="118"/>
      <c r="Y178" s="118"/>
      <c r="Z178" s="118"/>
    </row>
    <row r="179" ht="15.75" customHeight="1">
      <c r="A179" s="118"/>
      <c r="B179" s="118"/>
      <c r="C179" s="118"/>
      <c r="D179" s="492"/>
      <c r="E179" s="118"/>
      <c r="F179" s="492"/>
      <c r="G179" s="118"/>
      <c r="H179" s="118"/>
      <c r="I179" s="118"/>
      <c r="J179" s="118"/>
      <c r="K179" s="118"/>
      <c r="L179" s="118"/>
      <c r="M179" s="118"/>
      <c r="N179" s="118"/>
      <c r="O179" s="118"/>
      <c r="P179" s="118"/>
      <c r="Q179" s="118"/>
      <c r="R179" s="118"/>
      <c r="S179" s="118"/>
      <c r="T179" s="118"/>
      <c r="U179" s="118"/>
      <c r="V179" s="118"/>
      <c r="W179" s="118"/>
      <c r="X179" s="118"/>
      <c r="Y179" s="118"/>
      <c r="Z179" s="118"/>
    </row>
    <row r="180" ht="15.75" customHeight="1">
      <c r="A180" s="118"/>
      <c r="B180" s="118"/>
      <c r="C180" s="118"/>
      <c r="D180" s="492"/>
      <c r="E180" s="118"/>
      <c r="F180" s="492"/>
      <c r="G180" s="118"/>
      <c r="H180" s="118"/>
      <c r="I180" s="118"/>
      <c r="J180" s="118"/>
      <c r="K180" s="118"/>
      <c r="L180" s="118"/>
      <c r="M180" s="118"/>
      <c r="N180" s="118"/>
      <c r="O180" s="118"/>
      <c r="P180" s="118"/>
      <c r="Q180" s="118"/>
      <c r="R180" s="118"/>
      <c r="S180" s="118"/>
      <c r="T180" s="118"/>
      <c r="U180" s="118"/>
      <c r="V180" s="118"/>
      <c r="W180" s="118"/>
      <c r="X180" s="118"/>
      <c r="Y180" s="118"/>
      <c r="Z180" s="118"/>
    </row>
    <row r="181" ht="15.75" customHeight="1">
      <c r="A181" s="118"/>
      <c r="B181" s="118"/>
      <c r="C181" s="118"/>
      <c r="D181" s="492"/>
      <c r="E181" s="118"/>
      <c r="F181" s="492"/>
      <c r="G181" s="118"/>
      <c r="H181" s="118"/>
      <c r="I181" s="118"/>
      <c r="J181" s="118"/>
      <c r="K181" s="118"/>
      <c r="L181" s="118"/>
      <c r="M181" s="118"/>
      <c r="N181" s="118"/>
      <c r="O181" s="118"/>
      <c r="P181" s="118"/>
      <c r="Q181" s="118"/>
      <c r="R181" s="118"/>
      <c r="S181" s="118"/>
      <c r="T181" s="118"/>
      <c r="U181" s="118"/>
      <c r="V181" s="118"/>
      <c r="W181" s="118"/>
      <c r="X181" s="118"/>
      <c r="Y181" s="118"/>
      <c r="Z181" s="118"/>
    </row>
    <row r="182" ht="15.75" customHeight="1">
      <c r="A182" s="118"/>
      <c r="B182" s="118"/>
      <c r="C182" s="118"/>
      <c r="D182" s="492"/>
      <c r="E182" s="118"/>
      <c r="F182" s="492"/>
      <c r="G182" s="118"/>
      <c r="H182" s="118"/>
      <c r="I182" s="118"/>
      <c r="J182" s="118"/>
      <c r="K182" s="118"/>
      <c r="L182" s="118"/>
      <c r="M182" s="118"/>
      <c r="N182" s="118"/>
      <c r="O182" s="118"/>
      <c r="P182" s="118"/>
      <c r="Q182" s="118"/>
      <c r="R182" s="118"/>
      <c r="S182" s="118"/>
      <c r="T182" s="118"/>
      <c r="U182" s="118"/>
      <c r="V182" s="118"/>
      <c r="W182" s="118"/>
      <c r="X182" s="118"/>
      <c r="Y182" s="118"/>
      <c r="Z182" s="118"/>
    </row>
    <row r="183" ht="15.75" customHeight="1">
      <c r="A183" s="118"/>
      <c r="B183" s="118"/>
      <c r="C183" s="118"/>
      <c r="D183" s="492"/>
      <c r="E183" s="118"/>
      <c r="F183" s="492"/>
      <c r="G183" s="118"/>
      <c r="H183" s="118"/>
      <c r="I183" s="118"/>
      <c r="J183" s="118"/>
      <c r="K183" s="118"/>
      <c r="L183" s="118"/>
      <c r="M183" s="118"/>
      <c r="N183" s="118"/>
      <c r="O183" s="118"/>
      <c r="P183" s="118"/>
      <c r="Q183" s="118"/>
      <c r="R183" s="118"/>
      <c r="S183" s="118"/>
      <c r="T183" s="118"/>
      <c r="U183" s="118"/>
      <c r="V183" s="118"/>
      <c r="W183" s="118"/>
      <c r="X183" s="118"/>
      <c r="Y183" s="118"/>
      <c r="Z183" s="118"/>
    </row>
    <row r="184" ht="15.75" customHeight="1">
      <c r="A184" s="118"/>
      <c r="B184" s="118"/>
      <c r="C184" s="118"/>
      <c r="D184" s="492"/>
      <c r="E184" s="118"/>
      <c r="F184" s="492"/>
      <c r="G184" s="118"/>
      <c r="H184" s="118"/>
      <c r="I184" s="118"/>
      <c r="J184" s="118"/>
      <c r="K184" s="118"/>
      <c r="L184" s="118"/>
      <c r="M184" s="118"/>
      <c r="N184" s="118"/>
      <c r="O184" s="118"/>
      <c r="P184" s="118"/>
      <c r="Q184" s="118"/>
      <c r="R184" s="118"/>
      <c r="S184" s="118"/>
      <c r="T184" s="118"/>
      <c r="U184" s="118"/>
      <c r="V184" s="118"/>
      <c r="W184" s="118"/>
      <c r="X184" s="118"/>
      <c r="Y184" s="118"/>
      <c r="Z184" s="118"/>
    </row>
    <row r="185" ht="15.75" customHeight="1">
      <c r="A185" s="118"/>
      <c r="B185" s="118"/>
      <c r="C185" s="118"/>
      <c r="D185" s="492"/>
      <c r="E185" s="118"/>
      <c r="F185" s="492"/>
      <c r="G185" s="118"/>
      <c r="H185" s="118"/>
      <c r="I185" s="118"/>
      <c r="J185" s="118"/>
      <c r="K185" s="118"/>
      <c r="L185" s="118"/>
      <c r="M185" s="118"/>
      <c r="N185" s="118"/>
      <c r="O185" s="118"/>
      <c r="P185" s="118"/>
      <c r="Q185" s="118"/>
      <c r="R185" s="118"/>
      <c r="S185" s="118"/>
      <c r="T185" s="118"/>
      <c r="U185" s="118"/>
      <c r="V185" s="118"/>
      <c r="W185" s="118"/>
      <c r="X185" s="118"/>
      <c r="Y185" s="118"/>
      <c r="Z185" s="118"/>
    </row>
    <row r="186" ht="15.75" customHeight="1">
      <c r="A186" s="118"/>
      <c r="B186" s="118"/>
      <c r="C186" s="118"/>
      <c r="D186" s="492"/>
      <c r="E186" s="118"/>
      <c r="F186" s="492"/>
      <c r="G186" s="118"/>
      <c r="H186" s="118"/>
      <c r="I186" s="118"/>
      <c r="J186" s="118"/>
      <c r="K186" s="118"/>
      <c r="L186" s="118"/>
      <c r="M186" s="118"/>
      <c r="N186" s="118"/>
      <c r="O186" s="118"/>
      <c r="P186" s="118"/>
      <c r="Q186" s="118"/>
      <c r="R186" s="118"/>
      <c r="S186" s="118"/>
      <c r="T186" s="118"/>
      <c r="U186" s="118"/>
      <c r="V186" s="118"/>
      <c r="W186" s="118"/>
      <c r="X186" s="118"/>
      <c r="Y186" s="118"/>
      <c r="Z186" s="118"/>
    </row>
    <row r="187" ht="15.75" customHeight="1">
      <c r="A187" s="118"/>
      <c r="B187" s="118"/>
      <c r="C187" s="118"/>
      <c r="D187" s="492"/>
      <c r="E187" s="118"/>
      <c r="F187" s="492"/>
      <c r="G187" s="118"/>
      <c r="H187" s="118"/>
      <c r="I187" s="118"/>
      <c r="J187" s="118"/>
      <c r="K187" s="118"/>
      <c r="L187" s="118"/>
      <c r="M187" s="118"/>
      <c r="N187" s="118"/>
      <c r="O187" s="118"/>
      <c r="P187" s="118"/>
      <c r="Q187" s="118"/>
      <c r="R187" s="118"/>
      <c r="S187" s="118"/>
      <c r="T187" s="118"/>
      <c r="U187" s="118"/>
      <c r="V187" s="118"/>
      <c r="W187" s="118"/>
      <c r="X187" s="118"/>
      <c r="Y187" s="118"/>
      <c r="Z187" s="118"/>
    </row>
    <row r="188" ht="15.75" customHeight="1">
      <c r="A188" s="118"/>
      <c r="B188" s="118"/>
      <c r="C188" s="118"/>
      <c r="D188" s="492"/>
      <c r="E188" s="118"/>
      <c r="F188" s="492"/>
      <c r="G188" s="118"/>
      <c r="H188" s="118"/>
      <c r="I188" s="118"/>
      <c r="J188" s="118"/>
      <c r="K188" s="118"/>
      <c r="L188" s="118"/>
      <c r="M188" s="118"/>
      <c r="N188" s="118"/>
      <c r="O188" s="118"/>
      <c r="P188" s="118"/>
      <c r="Q188" s="118"/>
      <c r="R188" s="118"/>
      <c r="S188" s="118"/>
      <c r="T188" s="118"/>
      <c r="U188" s="118"/>
      <c r="V188" s="118"/>
      <c r="W188" s="118"/>
      <c r="X188" s="118"/>
      <c r="Y188" s="118"/>
      <c r="Z188" s="118"/>
    </row>
    <row r="189" ht="15.75" customHeight="1">
      <c r="A189" s="118"/>
      <c r="B189" s="118"/>
      <c r="C189" s="118"/>
      <c r="D189" s="492"/>
      <c r="E189" s="118"/>
      <c r="F189" s="492"/>
      <c r="G189" s="118"/>
      <c r="H189" s="118"/>
      <c r="I189" s="118"/>
      <c r="J189" s="118"/>
      <c r="K189" s="118"/>
      <c r="L189" s="118"/>
      <c r="M189" s="118"/>
      <c r="N189" s="118"/>
      <c r="O189" s="118"/>
      <c r="P189" s="118"/>
      <c r="Q189" s="118"/>
      <c r="R189" s="118"/>
      <c r="S189" s="118"/>
      <c r="T189" s="118"/>
      <c r="U189" s="118"/>
      <c r="V189" s="118"/>
      <c r="W189" s="118"/>
      <c r="X189" s="118"/>
      <c r="Y189" s="118"/>
      <c r="Z189" s="118"/>
    </row>
    <row r="190" ht="15.75" customHeight="1">
      <c r="A190" s="118"/>
      <c r="B190" s="118"/>
      <c r="C190" s="118"/>
      <c r="D190" s="492"/>
      <c r="E190" s="118"/>
      <c r="F190" s="492"/>
      <c r="G190" s="118"/>
      <c r="H190" s="118"/>
      <c r="I190" s="118"/>
      <c r="J190" s="118"/>
      <c r="K190" s="118"/>
      <c r="L190" s="118"/>
      <c r="M190" s="118"/>
      <c r="N190" s="118"/>
      <c r="O190" s="118"/>
      <c r="P190" s="118"/>
      <c r="Q190" s="118"/>
      <c r="R190" s="118"/>
      <c r="S190" s="118"/>
      <c r="T190" s="118"/>
      <c r="U190" s="118"/>
      <c r="V190" s="118"/>
      <c r="W190" s="118"/>
      <c r="X190" s="118"/>
      <c r="Y190" s="118"/>
      <c r="Z190" s="118"/>
    </row>
    <row r="191" ht="15.75" customHeight="1">
      <c r="A191" s="118"/>
      <c r="B191" s="118"/>
      <c r="C191" s="118"/>
      <c r="D191" s="492"/>
      <c r="E191" s="118"/>
      <c r="F191" s="492"/>
      <c r="G191" s="118"/>
      <c r="H191" s="118"/>
      <c r="I191" s="118"/>
      <c r="J191" s="118"/>
      <c r="K191" s="118"/>
      <c r="L191" s="118"/>
      <c r="M191" s="118"/>
      <c r="N191" s="118"/>
      <c r="O191" s="118"/>
      <c r="P191" s="118"/>
      <c r="Q191" s="118"/>
      <c r="R191" s="118"/>
      <c r="S191" s="118"/>
      <c r="T191" s="118"/>
      <c r="U191" s="118"/>
      <c r="V191" s="118"/>
      <c r="W191" s="118"/>
      <c r="X191" s="118"/>
      <c r="Y191" s="118"/>
      <c r="Z191" s="118"/>
    </row>
    <row r="192" ht="15.75" customHeight="1">
      <c r="A192" s="118"/>
      <c r="B192" s="118"/>
      <c r="C192" s="118"/>
      <c r="D192" s="492"/>
      <c r="E192" s="118"/>
      <c r="F192" s="492"/>
      <c r="G192" s="118"/>
      <c r="H192" s="118"/>
      <c r="I192" s="118"/>
      <c r="J192" s="118"/>
      <c r="K192" s="118"/>
      <c r="L192" s="118"/>
      <c r="M192" s="118"/>
      <c r="N192" s="118"/>
      <c r="O192" s="118"/>
      <c r="P192" s="118"/>
      <c r="Q192" s="118"/>
      <c r="R192" s="118"/>
      <c r="S192" s="118"/>
      <c r="T192" s="118"/>
      <c r="U192" s="118"/>
      <c r="V192" s="118"/>
      <c r="W192" s="118"/>
      <c r="X192" s="118"/>
      <c r="Y192" s="118"/>
      <c r="Z192" s="118"/>
    </row>
    <row r="193" ht="15.75" customHeight="1">
      <c r="A193" s="118"/>
      <c r="B193" s="118"/>
      <c r="C193" s="118"/>
      <c r="D193" s="492"/>
      <c r="E193" s="118"/>
      <c r="F193" s="492"/>
      <c r="G193" s="118"/>
      <c r="H193" s="118"/>
      <c r="I193" s="118"/>
      <c r="J193" s="118"/>
      <c r="K193" s="118"/>
      <c r="L193" s="118"/>
      <c r="M193" s="118"/>
      <c r="N193" s="118"/>
      <c r="O193" s="118"/>
      <c r="P193" s="118"/>
      <c r="Q193" s="118"/>
      <c r="R193" s="118"/>
      <c r="S193" s="118"/>
      <c r="T193" s="118"/>
      <c r="U193" s="118"/>
      <c r="V193" s="118"/>
      <c r="W193" s="118"/>
      <c r="X193" s="118"/>
      <c r="Y193" s="118"/>
      <c r="Z193" s="118"/>
    </row>
    <row r="194" ht="15.75" customHeight="1">
      <c r="A194" s="118"/>
      <c r="B194" s="118"/>
      <c r="C194" s="118"/>
      <c r="D194" s="492"/>
      <c r="E194" s="118"/>
      <c r="F194" s="492"/>
      <c r="G194" s="118"/>
      <c r="H194" s="118"/>
      <c r="I194" s="118"/>
      <c r="J194" s="118"/>
      <c r="K194" s="118"/>
      <c r="L194" s="118"/>
      <c r="M194" s="118"/>
      <c r="N194" s="118"/>
      <c r="O194" s="118"/>
      <c r="P194" s="118"/>
      <c r="Q194" s="118"/>
      <c r="R194" s="118"/>
      <c r="S194" s="118"/>
      <c r="T194" s="118"/>
      <c r="U194" s="118"/>
      <c r="V194" s="118"/>
      <c r="W194" s="118"/>
      <c r="X194" s="118"/>
      <c r="Y194" s="118"/>
      <c r="Z194" s="118"/>
    </row>
    <row r="195" ht="15.75" customHeight="1">
      <c r="A195" s="118"/>
      <c r="B195" s="118"/>
      <c r="C195" s="118"/>
      <c r="D195" s="492"/>
      <c r="E195" s="118"/>
      <c r="F195" s="492"/>
      <c r="G195" s="118"/>
      <c r="H195" s="118"/>
      <c r="I195" s="118"/>
      <c r="J195" s="118"/>
      <c r="K195" s="118"/>
      <c r="L195" s="118"/>
      <c r="M195" s="118"/>
      <c r="N195" s="118"/>
      <c r="O195" s="118"/>
      <c r="P195" s="118"/>
      <c r="Q195" s="118"/>
      <c r="R195" s="118"/>
      <c r="S195" s="118"/>
      <c r="T195" s="118"/>
      <c r="U195" s="118"/>
      <c r="V195" s="118"/>
      <c r="W195" s="118"/>
      <c r="X195" s="118"/>
      <c r="Y195" s="118"/>
      <c r="Z195" s="118"/>
    </row>
    <row r="196" ht="15.75" customHeight="1">
      <c r="A196" s="118"/>
      <c r="B196" s="118"/>
      <c r="C196" s="118"/>
      <c r="D196" s="492"/>
      <c r="E196" s="118"/>
      <c r="F196" s="492"/>
      <c r="G196" s="118"/>
      <c r="H196" s="118"/>
      <c r="I196" s="118"/>
      <c r="J196" s="118"/>
      <c r="K196" s="118"/>
      <c r="L196" s="118"/>
      <c r="M196" s="118"/>
      <c r="N196" s="118"/>
      <c r="O196" s="118"/>
      <c r="P196" s="118"/>
      <c r="Q196" s="118"/>
      <c r="R196" s="118"/>
      <c r="S196" s="118"/>
      <c r="T196" s="118"/>
      <c r="U196" s="118"/>
      <c r="V196" s="118"/>
      <c r="W196" s="118"/>
      <c r="X196" s="118"/>
      <c r="Y196" s="118"/>
      <c r="Z196" s="118"/>
    </row>
    <row r="197" ht="15.75" customHeight="1">
      <c r="A197" s="118"/>
      <c r="B197" s="118"/>
      <c r="C197" s="118"/>
      <c r="D197" s="492"/>
      <c r="E197" s="118"/>
      <c r="F197" s="492"/>
      <c r="G197" s="118"/>
      <c r="H197" s="118"/>
      <c r="I197" s="118"/>
      <c r="J197" s="118"/>
      <c r="K197" s="118"/>
      <c r="L197" s="118"/>
      <c r="M197" s="118"/>
      <c r="N197" s="118"/>
      <c r="O197" s="118"/>
      <c r="P197" s="118"/>
      <c r="Q197" s="118"/>
      <c r="R197" s="118"/>
      <c r="S197" s="118"/>
      <c r="T197" s="118"/>
      <c r="U197" s="118"/>
      <c r="V197" s="118"/>
      <c r="W197" s="118"/>
      <c r="X197" s="118"/>
      <c r="Y197" s="118"/>
      <c r="Z197" s="118"/>
    </row>
    <row r="198" ht="15.75" customHeight="1">
      <c r="A198" s="118"/>
      <c r="B198" s="118"/>
      <c r="C198" s="118"/>
      <c r="D198" s="492"/>
      <c r="E198" s="118"/>
      <c r="F198" s="492"/>
      <c r="G198" s="118"/>
      <c r="H198" s="118"/>
      <c r="I198" s="118"/>
      <c r="J198" s="118"/>
      <c r="K198" s="118"/>
      <c r="L198" s="118"/>
      <c r="M198" s="118"/>
      <c r="N198" s="118"/>
      <c r="O198" s="118"/>
      <c r="P198" s="118"/>
      <c r="Q198" s="118"/>
      <c r="R198" s="118"/>
      <c r="S198" s="118"/>
      <c r="T198" s="118"/>
      <c r="U198" s="118"/>
      <c r="V198" s="118"/>
      <c r="W198" s="118"/>
      <c r="X198" s="118"/>
      <c r="Y198" s="118"/>
      <c r="Z198" s="118"/>
    </row>
    <row r="199" ht="15.75" customHeight="1">
      <c r="A199" s="118"/>
      <c r="B199" s="118"/>
      <c r="C199" s="118"/>
      <c r="D199" s="492"/>
      <c r="E199" s="118"/>
      <c r="F199" s="492"/>
      <c r="G199" s="118"/>
      <c r="H199" s="118"/>
      <c r="I199" s="118"/>
      <c r="J199" s="118"/>
      <c r="K199" s="118"/>
      <c r="L199" s="118"/>
      <c r="M199" s="118"/>
      <c r="N199" s="118"/>
      <c r="O199" s="118"/>
      <c r="P199" s="118"/>
      <c r="Q199" s="118"/>
      <c r="R199" s="118"/>
      <c r="S199" s="118"/>
      <c r="T199" s="118"/>
      <c r="U199" s="118"/>
      <c r="V199" s="118"/>
      <c r="W199" s="118"/>
      <c r="X199" s="118"/>
      <c r="Y199" s="118"/>
      <c r="Z199" s="118"/>
    </row>
    <row r="200" ht="15.75" customHeight="1">
      <c r="A200" s="118"/>
      <c r="B200" s="118"/>
      <c r="C200" s="118"/>
      <c r="D200" s="492"/>
      <c r="E200" s="118"/>
      <c r="F200" s="492"/>
      <c r="G200" s="118"/>
      <c r="H200" s="118"/>
      <c r="I200" s="118"/>
      <c r="J200" s="118"/>
      <c r="K200" s="118"/>
      <c r="L200" s="118"/>
      <c r="M200" s="118"/>
      <c r="N200" s="118"/>
      <c r="O200" s="118"/>
      <c r="P200" s="118"/>
      <c r="Q200" s="118"/>
      <c r="R200" s="118"/>
      <c r="S200" s="118"/>
      <c r="T200" s="118"/>
      <c r="U200" s="118"/>
      <c r="V200" s="118"/>
      <c r="W200" s="118"/>
      <c r="X200" s="118"/>
      <c r="Y200" s="118"/>
      <c r="Z200" s="118"/>
    </row>
    <row r="201" ht="15.75" customHeight="1">
      <c r="A201" s="118"/>
      <c r="B201" s="118"/>
      <c r="C201" s="118"/>
      <c r="D201" s="492"/>
      <c r="E201" s="118"/>
      <c r="F201" s="492"/>
      <c r="G201" s="118"/>
      <c r="H201" s="118"/>
      <c r="I201" s="118"/>
      <c r="J201" s="118"/>
      <c r="K201" s="118"/>
      <c r="L201" s="118"/>
      <c r="M201" s="118"/>
      <c r="N201" s="118"/>
      <c r="O201" s="118"/>
      <c r="P201" s="118"/>
      <c r="Q201" s="118"/>
      <c r="R201" s="118"/>
      <c r="S201" s="118"/>
      <c r="T201" s="118"/>
      <c r="U201" s="118"/>
      <c r="V201" s="118"/>
      <c r="W201" s="118"/>
      <c r="X201" s="118"/>
      <c r="Y201" s="118"/>
      <c r="Z201" s="118"/>
    </row>
    <row r="202" ht="15.75" customHeight="1">
      <c r="A202" s="118"/>
      <c r="B202" s="118"/>
      <c r="C202" s="118"/>
      <c r="D202" s="492"/>
      <c r="E202" s="118"/>
      <c r="F202" s="492"/>
      <c r="G202" s="118"/>
      <c r="H202" s="118"/>
      <c r="I202" s="118"/>
      <c r="J202" s="118"/>
      <c r="K202" s="118"/>
      <c r="L202" s="118"/>
      <c r="M202" s="118"/>
      <c r="N202" s="118"/>
      <c r="O202" s="118"/>
      <c r="P202" s="118"/>
      <c r="Q202" s="118"/>
      <c r="R202" s="118"/>
      <c r="S202" s="118"/>
      <c r="T202" s="118"/>
      <c r="U202" s="118"/>
      <c r="V202" s="118"/>
      <c r="W202" s="118"/>
      <c r="X202" s="118"/>
      <c r="Y202" s="118"/>
      <c r="Z202" s="118"/>
    </row>
    <row r="203" ht="15.75" customHeight="1">
      <c r="A203" s="118"/>
      <c r="B203" s="118"/>
      <c r="C203" s="118"/>
      <c r="D203" s="492"/>
      <c r="E203" s="118"/>
      <c r="F203" s="492"/>
      <c r="G203" s="118"/>
      <c r="H203" s="118"/>
      <c r="I203" s="118"/>
      <c r="J203" s="118"/>
      <c r="K203" s="118"/>
      <c r="L203" s="118"/>
      <c r="M203" s="118"/>
      <c r="N203" s="118"/>
      <c r="O203" s="118"/>
      <c r="P203" s="118"/>
      <c r="Q203" s="118"/>
      <c r="R203" s="118"/>
      <c r="S203" s="118"/>
      <c r="T203" s="118"/>
      <c r="U203" s="118"/>
      <c r="V203" s="118"/>
      <c r="W203" s="118"/>
      <c r="X203" s="118"/>
      <c r="Y203" s="118"/>
      <c r="Z203" s="118"/>
    </row>
    <row r="204" ht="15.75" customHeight="1">
      <c r="A204" s="118"/>
      <c r="B204" s="118"/>
      <c r="C204" s="118"/>
      <c r="D204" s="492"/>
      <c r="E204" s="118"/>
      <c r="F204" s="492"/>
      <c r="G204" s="118"/>
      <c r="H204" s="118"/>
      <c r="I204" s="118"/>
      <c r="J204" s="118"/>
      <c r="K204" s="118"/>
      <c r="L204" s="118"/>
      <c r="M204" s="118"/>
      <c r="N204" s="118"/>
      <c r="O204" s="118"/>
      <c r="P204" s="118"/>
      <c r="Q204" s="118"/>
      <c r="R204" s="118"/>
      <c r="S204" s="118"/>
      <c r="T204" s="118"/>
      <c r="U204" s="118"/>
      <c r="V204" s="118"/>
      <c r="W204" s="118"/>
      <c r="X204" s="118"/>
      <c r="Y204" s="118"/>
      <c r="Z204" s="118"/>
    </row>
    <row r="205" ht="15.75" customHeight="1">
      <c r="A205" s="118"/>
      <c r="B205" s="118"/>
      <c r="C205" s="118"/>
      <c r="D205" s="492"/>
      <c r="E205" s="118"/>
      <c r="F205" s="492"/>
      <c r="G205" s="118"/>
      <c r="H205" s="118"/>
      <c r="I205" s="118"/>
      <c r="J205" s="118"/>
      <c r="K205" s="118"/>
      <c r="L205" s="118"/>
      <c r="M205" s="118"/>
      <c r="N205" s="118"/>
      <c r="O205" s="118"/>
      <c r="P205" s="118"/>
      <c r="Q205" s="118"/>
      <c r="R205" s="118"/>
      <c r="S205" s="118"/>
      <c r="T205" s="118"/>
      <c r="U205" s="118"/>
      <c r="V205" s="118"/>
      <c r="W205" s="118"/>
      <c r="X205" s="118"/>
      <c r="Y205" s="118"/>
      <c r="Z205" s="118"/>
    </row>
    <row r="206" ht="15.75" customHeight="1">
      <c r="A206" s="118"/>
      <c r="B206" s="118"/>
      <c r="C206" s="118"/>
      <c r="D206" s="492"/>
      <c r="E206" s="118"/>
      <c r="F206" s="492"/>
      <c r="G206" s="118"/>
      <c r="H206" s="118"/>
      <c r="I206" s="118"/>
      <c r="J206" s="118"/>
      <c r="K206" s="118"/>
      <c r="L206" s="118"/>
      <c r="M206" s="118"/>
      <c r="N206" s="118"/>
      <c r="O206" s="118"/>
      <c r="P206" s="118"/>
      <c r="Q206" s="118"/>
      <c r="R206" s="118"/>
      <c r="S206" s="118"/>
      <c r="T206" s="118"/>
      <c r="U206" s="118"/>
      <c r="V206" s="118"/>
      <c r="W206" s="118"/>
      <c r="X206" s="118"/>
      <c r="Y206" s="118"/>
      <c r="Z206" s="118"/>
    </row>
    <row r="207" ht="15.75" customHeight="1">
      <c r="A207" s="118"/>
      <c r="B207" s="118"/>
      <c r="C207" s="118"/>
      <c r="D207" s="492"/>
      <c r="E207" s="118"/>
      <c r="F207" s="492"/>
      <c r="G207" s="118"/>
      <c r="H207" s="118"/>
      <c r="I207" s="118"/>
      <c r="J207" s="118"/>
      <c r="K207" s="118"/>
      <c r="L207" s="118"/>
      <c r="M207" s="118"/>
      <c r="N207" s="118"/>
      <c r="O207" s="118"/>
      <c r="P207" s="118"/>
      <c r="Q207" s="118"/>
      <c r="R207" s="118"/>
      <c r="S207" s="118"/>
      <c r="T207" s="118"/>
      <c r="U207" s="118"/>
      <c r="V207" s="118"/>
      <c r="W207" s="118"/>
      <c r="X207" s="118"/>
      <c r="Y207" s="118"/>
      <c r="Z207" s="118"/>
    </row>
    <row r="208" ht="15.75" customHeight="1">
      <c r="A208" s="118"/>
      <c r="B208" s="118"/>
      <c r="C208" s="118"/>
      <c r="D208" s="492"/>
      <c r="E208" s="118"/>
      <c r="F208" s="492"/>
      <c r="G208" s="118"/>
      <c r="H208" s="118"/>
      <c r="I208" s="118"/>
      <c r="J208" s="118"/>
      <c r="K208" s="118"/>
      <c r="L208" s="118"/>
      <c r="M208" s="118"/>
      <c r="N208" s="118"/>
      <c r="O208" s="118"/>
      <c r="P208" s="118"/>
      <c r="Q208" s="118"/>
      <c r="R208" s="118"/>
      <c r="S208" s="118"/>
      <c r="T208" s="118"/>
      <c r="U208" s="118"/>
      <c r="V208" s="118"/>
      <c r="W208" s="118"/>
      <c r="X208" s="118"/>
      <c r="Y208" s="118"/>
      <c r="Z208" s="118"/>
    </row>
    <row r="209" ht="15.75" customHeight="1">
      <c r="A209" s="118"/>
      <c r="B209" s="118"/>
      <c r="C209" s="118"/>
      <c r="D209" s="492"/>
      <c r="E209" s="118"/>
      <c r="F209" s="492"/>
      <c r="G209" s="118"/>
      <c r="H209" s="118"/>
      <c r="I209" s="118"/>
      <c r="J209" s="118"/>
      <c r="K209" s="118"/>
      <c r="L209" s="118"/>
      <c r="M209" s="118"/>
      <c r="N209" s="118"/>
      <c r="O209" s="118"/>
      <c r="P209" s="118"/>
      <c r="Q209" s="118"/>
      <c r="R209" s="118"/>
      <c r="S209" s="118"/>
      <c r="T209" s="118"/>
      <c r="U209" s="118"/>
      <c r="V209" s="118"/>
      <c r="W209" s="118"/>
      <c r="X209" s="118"/>
      <c r="Y209" s="118"/>
      <c r="Z209" s="118"/>
    </row>
    <row r="210" ht="15.75" customHeight="1">
      <c r="A210" s="118"/>
      <c r="B210" s="118"/>
      <c r="C210" s="118"/>
      <c r="D210" s="492"/>
      <c r="E210" s="118"/>
      <c r="F210" s="492"/>
      <c r="G210" s="118"/>
      <c r="H210" s="118"/>
      <c r="I210" s="118"/>
      <c r="J210" s="118"/>
      <c r="K210" s="118"/>
      <c r="L210" s="118"/>
      <c r="M210" s="118"/>
      <c r="N210" s="118"/>
      <c r="O210" s="118"/>
      <c r="P210" s="118"/>
      <c r="Q210" s="118"/>
      <c r="R210" s="118"/>
      <c r="S210" s="118"/>
      <c r="T210" s="118"/>
      <c r="U210" s="118"/>
      <c r="V210" s="118"/>
      <c r="W210" s="118"/>
      <c r="X210" s="118"/>
      <c r="Y210" s="118"/>
      <c r="Z210" s="118"/>
    </row>
    <row r="211" ht="15.75" customHeight="1">
      <c r="A211" s="118"/>
      <c r="B211" s="118"/>
      <c r="C211" s="118"/>
      <c r="D211" s="492"/>
      <c r="E211" s="118"/>
      <c r="F211" s="492"/>
      <c r="G211" s="118"/>
      <c r="H211" s="118"/>
      <c r="I211" s="118"/>
      <c r="J211" s="118"/>
      <c r="K211" s="118"/>
      <c r="L211" s="118"/>
      <c r="M211" s="118"/>
      <c r="N211" s="118"/>
      <c r="O211" s="118"/>
      <c r="P211" s="118"/>
      <c r="Q211" s="118"/>
      <c r="R211" s="118"/>
      <c r="S211" s="118"/>
      <c r="T211" s="118"/>
      <c r="U211" s="118"/>
      <c r="V211" s="118"/>
      <c r="W211" s="118"/>
      <c r="X211" s="118"/>
      <c r="Y211" s="118"/>
      <c r="Z211" s="118"/>
    </row>
    <row r="212" ht="15.75" customHeight="1">
      <c r="A212" s="118"/>
      <c r="B212" s="118"/>
      <c r="C212" s="118"/>
      <c r="D212" s="492"/>
      <c r="E212" s="118"/>
      <c r="F212" s="492"/>
      <c r="G212" s="118"/>
      <c r="H212" s="118"/>
      <c r="I212" s="118"/>
      <c r="J212" s="118"/>
      <c r="K212" s="118"/>
      <c r="L212" s="118"/>
      <c r="M212" s="118"/>
      <c r="N212" s="118"/>
      <c r="O212" s="118"/>
      <c r="P212" s="118"/>
      <c r="Q212" s="118"/>
      <c r="R212" s="118"/>
      <c r="S212" s="118"/>
      <c r="T212" s="118"/>
      <c r="U212" s="118"/>
      <c r="V212" s="118"/>
      <c r="W212" s="118"/>
      <c r="X212" s="118"/>
      <c r="Y212" s="118"/>
      <c r="Z212" s="118"/>
    </row>
    <row r="213" ht="15.75" customHeight="1">
      <c r="A213" s="118"/>
      <c r="B213" s="118"/>
      <c r="C213" s="118"/>
      <c r="D213" s="492"/>
      <c r="E213" s="118"/>
      <c r="F213" s="492"/>
      <c r="G213" s="118"/>
      <c r="H213" s="118"/>
      <c r="I213" s="118"/>
      <c r="J213" s="118"/>
      <c r="K213" s="118"/>
      <c r="L213" s="118"/>
      <c r="M213" s="118"/>
      <c r="N213" s="118"/>
      <c r="O213" s="118"/>
      <c r="P213" s="118"/>
      <c r="Q213" s="118"/>
      <c r="R213" s="118"/>
      <c r="S213" s="118"/>
      <c r="T213" s="118"/>
      <c r="U213" s="118"/>
      <c r="V213" s="118"/>
      <c r="W213" s="118"/>
      <c r="X213" s="118"/>
      <c r="Y213" s="118"/>
      <c r="Z213" s="118"/>
    </row>
    <row r="214" ht="15.75" customHeight="1">
      <c r="A214" s="118"/>
      <c r="B214" s="118"/>
      <c r="C214" s="118"/>
      <c r="D214" s="492"/>
      <c r="E214" s="118"/>
      <c r="F214" s="492"/>
      <c r="G214" s="118"/>
      <c r="H214" s="118"/>
      <c r="I214" s="118"/>
      <c r="J214" s="118"/>
      <c r="K214" s="118"/>
      <c r="L214" s="118"/>
      <c r="M214" s="118"/>
      <c r="N214" s="118"/>
      <c r="O214" s="118"/>
      <c r="P214" s="118"/>
      <c r="Q214" s="118"/>
      <c r="R214" s="118"/>
      <c r="S214" s="118"/>
      <c r="T214" s="118"/>
      <c r="U214" s="118"/>
      <c r="V214" s="118"/>
      <c r="W214" s="118"/>
      <c r="X214" s="118"/>
      <c r="Y214" s="118"/>
      <c r="Z214" s="118"/>
    </row>
    <row r="215" ht="15.75" customHeight="1">
      <c r="A215" s="118"/>
      <c r="B215" s="118"/>
      <c r="C215" s="118"/>
      <c r="D215" s="492"/>
      <c r="E215" s="118"/>
      <c r="F215" s="492"/>
      <c r="G215" s="118"/>
      <c r="H215" s="118"/>
      <c r="I215" s="118"/>
      <c r="J215" s="118"/>
      <c r="K215" s="118"/>
      <c r="L215" s="118"/>
      <c r="M215" s="118"/>
      <c r="N215" s="118"/>
      <c r="O215" s="118"/>
      <c r="P215" s="118"/>
      <c r="Q215" s="118"/>
      <c r="R215" s="118"/>
      <c r="S215" s="118"/>
      <c r="T215" s="118"/>
      <c r="U215" s="118"/>
      <c r="V215" s="118"/>
      <c r="W215" s="118"/>
      <c r="X215" s="118"/>
      <c r="Y215" s="118"/>
      <c r="Z215" s="118"/>
    </row>
    <row r="216" ht="15.75" customHeight="1">
      <c r="A216" s="118"/>
      <c r="B216" s="118"/>
      <c r="C216" s="118"/>
      <c r="D216" s="492"/>
      <c r="E216" s="118"/>
      <c r="F216" s="492"/>
      <c r="G216" s="118"/>
      <c r="H216" s="118"/>
      <c r="I216" s="118"/>
      <c r="J216" s="118"/>
      <c r="K216" s="118"/>
      <c r="L216" s="118"/>
      <c r="M216" s="118"/>
      <c r="N216" s="118"/>
      <c r="O216" s="118"/>
      <c r="P216" s="118"/>
      <c r="Q216" s="118"/>
      <c r="R216" s="118"/>
      <c r="S216" s="118"/>
      <c r="T216" s="118"/>
      <c r="U216" s="118"/>
      <c r="V216" s="118"/>
      <c r="W216" s="118"/>
      <c r="X216" s="118"/>
      <c r="Y216" s="118"/>
      <c r="Z216" s="118"/>
    </row>
    <row r="217" ht="15.75" customHeight="1">
      <c r="A217" s="118"/>
      <c r="B217" s="118"/>
      <c r="C217" s="118"/>
      <c r="D217" s="492"/>
      <c r="E217" s="118"/>
      <c r="F217" s="492"/>
      <c r="G217" s="118"/>
      <c r="H217" s="118"/>
      <c r="I217" s="118"/>
      <c r="J217" s="118"/>
      <c r="K217" s="118"/>
      <c r="L217" s="118"/>
      <c r="M217" s="118"/>
      <c r="N217" s="118"/>
      <c r="O217" s="118"/>
      <c r="P217" s="118"/>
      <c r="Q217" s="118"/>
      <c r="R217" s="118"/>
      <c r="S217" s="118"/>
      <c r="T217" s="118"/>
      <c r="U217" s="118"/>
      <c r="V217" s="118"/>
      <c r="W217" s="118"/>
      <c r="X217" s="118"/>
      <c r="Y217" s="118"/>
      <c r="Z217" s="118"/>
    </row>
    <row r="218" ht="15.75" customHeight="1">
      <c r="A218" s="118"/>
      <c r="B218" s="118"/>
      <c r="C218" s="118"/>
      <c r="D218" s="492"/>
      <c r="E218" s="118"/>
      <c r="F218" s="492"/>
      <c r="G218" s="118"/>
      <c r="H218" s="118"/>
      <c r="I218" s="118"/>
      <c r="J218" s="118"/>
      <c r="K218" s="118"/>
      <c r="L218" s="118"/>
      <c r="M218" s="118"/>
      <c r="N218" s="118"/>
      <c r="O218" s="118"/>
      <c r="P218" s="118"/>
      <c r="Q218" s="118"/>
      <c r="R218" s="118"/>
      <c r="S218" s="118"/>
      <c r="T218" s="118"/>
      <c r="U218" s="118"/>
      <c r="V218" s="118"/>
      <c r="W218" s="118"/>
      <c r="X218" s="118"/>
      <c r="Y218" s="118"/>
      <c r="Z218" s="118"/>
    </row>
    <row r="219" ht="15.75" customHeight="1">
      <c r="A219" s="118"/>
      <c r="B219" s="118"/>
      <c r="C219" s="118"/>
      <c r="D219" s="492"/>
      <c r="E219" s="118"/>
      <c r="F219" s="492"/>
      <c r="G219" s="118"/>
      <c r="H219" s="118"/>
      <c r="I219" s="118"/>
      <c r="J219" s="118"/>
      <c r="K219" s="118"/>
      <c r="L219" s="118"/>
      <c r="M219" s="118"/>
      <c r="N219" s="118"/>
      <c r="O219" s="118"/>
      <c r="P219" s="118"/>
      <c r="Q219" s="118"/>
      <c r="R219" s="118"/>
      <c r="S219" s="118"/>
      <c r="T219" s="118"/>
      <c r="U219" s="118"/>
      <c r="V219" s="118"/>
      <c r="W219" s="118"/>
      <c r="X219" s="118"/>
      <c r="Y219" s="118"/>
      <c r="Z219" s="118"/>
    </row>
    <row r="220" ht="15.75" customHeight="1">
      <c r="A220" s="118"/>
      <c r="B220" s="118"/>
      <c r="C220" s="118"/>
      <c r="D220" s="492"/>
      <c r="E220" s="118"/>
      <c r="F220" s="492"/>
      <c r="G220" s="118"/>
      <c r="H220" s="118"/>
      <c r="I220" s="118"/>
      <c r="J220" s="118"/>
      <c r="K220" s="118"/>
      <c r="L220" s="118"/>
      <c r="M220" s="118"/>
      <c r="N220" s="118"/>
      <c r="O220" s="118"/>
      <c r="P220" s="118"/>
      <c r="Q220" s="118"/>
      <c r="R220" s="118"/>
      <c r="S220" s="118"/>
      <c r="T220" s="118"/>
      <c r="U220" s="118"/>
      <c r="V220" s="118"/>
      <c r="W220" s="118"/>
      <c r="X220" s="118"/>
      <c r="Y220" s="118"/>
      <c r="Z220" s="118"/>
    </row>
    <row r="221" ht="15.75" customHeight="1">
      <c r="A221" s="118"/>
      <c r="B221" s="118"/>
      <c r="C221" s="118"/>
      <c r="D221" s="492"/>
      <c r="E221" s="118"/>
      <c r="F221" s="492"/>
      <c r="G221" s="118"/>
      <c r="H221" s="118"/>
      <c r="I221" s="118"/>
      <c r="J221" s="118"/>
      <c r="K221" s="118"/>
      <c r="L221" s="118"/>
      <c r="M221" s="118"/>
      <c r="N221" s="118"/>
      <c r="O221" s="118"/>
      <c r="P221" s="118"/>
      <c r="Q221" s="118"/>
      <c r="R221" s="118"/>
      <c r="S221" s="118"/>
      <c r="T221" s="118"/>
      <c r="U221" s="118"/>
      <c r="V221" s="118"/>
      <c r="W221" s="118"/>
      <c r="X221" s="118"/>
      <c r="Y221" s="118"/>
      <c r="Z221" s="118"/>
    </row>
    <row r="222" ht="15.75" customHeight="1">
      <c r="A222" s="118"/>
      <c r="B222" s="118"/>
      <c r="C222" s="118"/>
      <c r="D222" s="492"/>
      <c r="E222" s="118"/>
      <c r="F222" s="492"/>
      <c r="G222" s="118"/>
      <c r="H222" s="118"/>
      <c r="I222" s="118"/>
      <c r="J222" s="118"/>
      <c r="K222" s="118"/>
      <c r="L222" s="118"/>
      <c r="M222" s="118"/>
      <c r="N222" s="118"/>
      <c r="O222" s="118"/>
      <c r="P222" s="118"/>
      <c r="Q222" s="118"/>
      <c r="R222" s="118"/>
      <c r="S222" s="118"/>
      <c r="T222" s="118"/>
      <c r="U222" s="118"/>
      <c r="V222" s="118"/>
      <c r="W222" s="118"/>
      <c r="X222" s="118"/>
      <c r="Y222" s="118"/>
      <c r="Z222" s="118"/>
    </row>
    <row r="223" ht="15.75" customHeight="1">
      <c r="A223" s="118"/>
      <c r="B223" s="118"/>
      <c r="C223" s="118"/>
      <c r="D223" s="492"/>
      <c r="E223" s="118"/>
      <c r="F223" s="492"/>
      <c r="G223" s="118"/>
      <c r="H223" s="118"/>
      <c r="I223" s="118"/>
      <c r="J223" s="118"/>
      <c r="K223" s="118"/>
      <c r="L223" s="118"/>
      <c r="M223" s="118"/>
      <c r="N223" s="118"/>
      <c r="O223" s="118"/>
      <c r="P223" s="118"/>
      <c r="Q223" s="118"/>
      <c r="R223" s="118"/>
      <c r="S223" s="118"/>
      <c r="T223" s="118"/>
      <c r="U223" s="118"/>
      <c r="V223" s="118"/>
      <c r="W223" s="118"/>
      <c r="X223" s="118"/>
      <c r="Y223" s="118"/>
      <c r="Z223" s="118"/>
    </row>
    <row r="224" ht="15.75" customHeight="1">
      <c r="A224" s="118"/>
      <c r="B224" s="118"/>
      <c r="C224" s="118"/>
      <c r="D224" s="492"/>
      <c r="E224" s="118"/>
      <c r="F224" s="492"/>
      <c r="G224" s="118"/>
      <c r="H224" s="118"/>
      <c r="I224" s="118"/>
      <c r="J224" s="118"/>
      <c r="K224" s="118"/>
      <c r="L224" s="118"/>
      <c r="M224" s="118"/>
      <c r="N224" s="118"/>
      <c r="O224" s="118"/>
      <c r="P224" s="118"/>
      <c r="Q224" s="118"/>
      <c r="R224" s="118"/>
      <c r="S224" s="118"/>
      <c r="T224" s="118"/>
      <c r="U224" s="118"/>
      <c r="V224" s="118"/>
      <c r="W224" s="118"/>
      <c r="X224" s="118"/>
      <c r="Y224" s="118"/>
      <c r="Z224" s="118"/>
    </row>
    <row r="225" ht="15.75" customHeight="1">
      <c r="A225" s="118"/>
      <c r="B225" s="118"/>
      <c r="C225" s="118"/>
      <c r="D225" s="492"/>
      <c r="E225" s="118"/>
      <c r="F225" s="492"/>
      <c r="G225" s="118"/>
      <c r="H225" s="118"/>
      <c r="I225" s="118"/>
      <c r="J225" s="118"/>
      <c r="K225" s="118"/>
      <c r="L225" s="118"/>
      <c r="M225" s="118"/>
      <c r="N225" s="118"/>
      <c r="O225" s="118"/>
      <c r="P225" s="118"/>
      <c r="Q225" s="118"/>
      <c r="R225" s="118"/>
      <c r="S225" s="118"/>
      <c r="T225" s="118"/>
      <c r="U225" s="118"/>
      <c r="V225" s="118"/>
      <c r="W225" s="118"/>
      <c r="X225" s="118"/>
      <c r="Y225" s="118"/>
      <c r="Z225" s="118"/>
    </row>
    <row r="226" ht="15.75" customHeight="1">
      <c r="A226" s="118"/>
      <c r="B226" s="118"/>
      <c r="C226" s="118"/>
      <c r="D226" s="492"/>
      <c r="E226" s="118"/>
      <c r="F226" s="492"/>
      <c r="G226" s="118"/>
      <c r="H226" s="118"/>
      <c r="I226" s="118"/>
      <c r="J226" s="118"/>
      <c r="K226" s="118"/>
      <c r="L226" s="118"/>
      <c r="M226" s="118"/>
      <c r="N226" s="118"/>
      <c r="O226" s="118"/>
      <c r="P226" s="118"/>
      <c r="Q226" s="118"/>
      <c r="R226" s="118"/>
      <c r="S226" s="118"/>
      <c r="T226" s="118"/>
      <c r="U226" s="118"/>
      <c r="V226" s="118"/>
      <c r="W226" s="118"/>
      <c r="X226" s="118"/>
      <c r="Y226" s="118"/>
      <c r="Z226" s="118"/>
    </row>
    <row r="227" ht="15.75" customHeight="1">
      <c r="A227" s="118"/>
      <c r="B227" s="118"/>
      <c r="C227" s="118"/>
      <c r="D227" s="492"/>
      <c r="E227" s="118"/>
      <c r="F227" s="492"/>
      <c r="G227" s="118"/>
      <c r="H227" s="118"/>
      <c r="I227" s="118"/>
      <c r="J227" s="118"/>
      <c r="K227" s="118"/>
      <c r="L227" s="118"/>
      <c r="M227" s="118"/>
      <c r="N227" s="118"/>
      <c r="O227" s="118"/>
      <c r="P227" s="118"/>
      <c r="Q227" s="118"/>
      <c r="R227" s="118"/>
      <c r="S227" s="118"/>
      <c r="T227" s="118"/>
      <c r="U227" s="118"/>
      <c r="V227" s="118"/>
      <c r="W227" s="118"/>
      <c r="X227" s="118"/>
      <c r="Y227" s="118"/>
      <c r="Z227" s="118"/>
    </row>
    <row r="228" ht="15.75" customHeight="1">
      <c r="A228" s="118"/>
      <c r="B228" s="118"/>
      <c r="C228" s="118"/>
      <c r="D228" s="492"/>
      <c r="E228" s="118"/>
      <c r="F228" s="492"/>
      <c r="G228" s="118"/>
      <c r="H228" s="118"/>
      <c r="I228" s="118"/>
      <c r="J228" s="118"/>
      <c r="K228" s="118"/>
      <c r="L228" s="118"/>
      <c r="M228" s="118"/>
      <c r="N228" s="118"/>
      <c r="O228" s="118"/>
      <c r="P228" s="118"/>
      <c r="Q228" s="118"/>
      <c r="R228" s="118"/>
      <c r="S228" s="118"/>
      <c r="T228" s="118"/>
      <c r="U228" s="118"/>
      <c r="V228" s="118"/>
      <c r="W228" s="118"/>
      <c r="X228" s="118"/>
      <c r="Y228" s="118"/>
      <c r="Z228" s="118"/>
    </row>
    <row r="229" ht="15.75" customHeight="1">
      <c r="A229" s="118"/>
      <c r="B229" s="118"/>
      <c r="C229" s="118"/>
      <c r="D229" s="492"/>
      <c r="E229" s="118"/>
      <c r="F229" s="492"/>
      <c r="G229" s="118"/>
      <c r="H229" s="118"/>
      <c r="I229" s="118"/>
      <c r="J229" s="118"/>
      <c r="K229" s="118"/>
      <c r="L229" s="118"/>
      <c r="M229" s="118"/>
      <c r="N229" s="118"/>
      <c r="O229" s="118"/>
      <c r="P229" s="118"/>
      <c r="Q229" s="118"/>
      <c r="R229" s="118"/>
      <c r="S229" s="118"/>
      <c r="T229" s="118"/>
      <c r="U229" s="118"/>
      <c r="V229" s="118"/>
      <c r="W229" s="118"/>
      <c r="X229" s="118"/>
      <c r="Y229" s="118"/>
      <c r="Z229" s="118"/>
    </row>
    <row r="230" ht="15.75" customHeight="1">
      <c r="A230" s="118"/>
      <c r="B230" s="118"/>
      <c r="C230" s="118"/>
      <c r="D230" s="492"/>
      <c r="E230" s="118"/>
      <c r="F230" s="492"/>
      <c r="G230" s="118"/>
      <c r="H230" s="118"/>
      <c r="I230" s="118"/>
      <c r="J230" s="118"/>
      <c r="K230" s="118"/>
      <c r="L230" s="118"/>
      <c r="M230" s="118"/>
      <c r="N230" s="118"/>
      <c r="O230" s="118"/>
      <c r="P230" s="118"/>
      <c r="Q230" s="118"/>
      <c r="R230" s="118"/>
      <c r="S230" s="118"/>
      <c r="T230" s="118"/>
      <c r="U230" s="118"/>
      <c r="V230" s="118"/>
      <c r="W230" s="118"/>
      <c r="X230" s="118"/>
      <c r="Y230" s="118"/>
      <c r="Z230" s="118"/>
    </row>
    <row r="231" ht="15.75" customHeight="1">
      <c r="A231" s="118"/>
      <c r="B231" s="118"/>
      <c r="C231" s="118"/>
      <c r="D231" s="492"/>
      <c r="E231" s="118"/>
      <c r="F231" s="492"/>
      <c r="G231" s="118"/>
      <c r="H231" s="118"/>
      <c r="I231" s="118"/>
      <c r="J231" s="118"/>
      <c r="K231" s="118"/>
      <c r="L231" s="118"/>
      <c r="M231" s="118"/>
      <c r="N231" s="118"/>
      <c r="O231" s="118"/>
      <c r="P231" s="118"/>
      <c r="Q231" s="118"/>
      <c r="R231" s="118"/>
      <c r="S231" s="118"/>
      <c r="T231" s="118"/>
      <c r="U231" s="118"/>
      <c r="V231" s="118"/>
      <c r="W231" s="118"/>
      <c r="X231" s="118"/>
      <c r="Y231" s="118"/>
      <c r="Z231" s="118"/>
    </row>
    <row r="232" ht="15.75" customHeight="1">
      <c r="A232" s="118"/>
      <c r="B232" s="118"/>
      <c r="C232" s="118"/>
      <c r="D232" s="492"/>
      <c r="E232" s="118"/>
      <c r="F232" s="492"/>
      <c r="G232" s="118"/>
      <c r="H232" s="118"/>
      <c r="I232" s="118"/>
      <c r="J232" s="118"/>
      <c r="K232" s="118"/>
      <c r="L232" s="118"/>
      <c r="M232" s="118"/>
      <c r="N232" s="118"/>
      <c r="O232" s="118"/>
      <c r="P232" s="118"/>
      <c r="Q232" s="118"/>
      <c r="R232" s="118"/>
      <c r="S232" s="118"/>
      <c r="T232" s="118"/>
      <c r="U232" s="118"/>
      <c r="V232" s="118"/>
      <c r="W232" s="118"/>
      <c r="X232" s="118"/>
      <c r="Y232" s="118"/>
      <c r="Z232" s="118"/>
    </row>
    <row r="233" ht="15.75" customHeight="1">
      <c r="A233" s="118"/>
      <c r="B233" s="118"/>
      <c r="C233" s="118"/>
      <c r="D233" s="492"/>
      <c r="E233" s="118"/>
      <c r="F233" s="492"/>
      <c r="G233" s="118"/>
      <c r="H233" s="118"/>
      <c r="I233" s="118"/>
      <c r="J233" s="118"/>
      <c r="K233" s="118"/>
      <c r="L233" s="118"/>
      <c r="M233" s="118"/>
      <c r="N233" s="118"/>
      <c r="O233" s="118"/>
      <c r="P233" s="118"/>
      <c r="Q233" s="118"/>
      <c r="R233" s="118"/>
      <c r="S233" s="118"/>
      <c r="T233" s="118"/>
      <c r="U233" s="118"/>
      <c r="V233" s="118"/>
      <c r="W233" s="118"/>
      <c r="X233" s="118"/>
      <c r="Y233" s="118"/>
      <c r="Z233" s="118"/>
    </row>
    <row r="234" ht="15.75" customHeight="1">
      <c r="A234" s="118"/>
      <c r="B234" s="118"/>
      <c r="C234" s="118"/>
      <c r="D234" s="492"/>
      <c r="E234" s="118"/>
      <c r="F234" s="492"/>
      <c r="G234" s="118"/>
      <c r="H234" s="118"/>
      <c r="I234" s="118"/>
      <c r="J234" s="118"/>
      <c r="K234" s="118"/>
      <c r="L234" s="118"/>
      <c r="M234" s="118"/>
      <c r="N234" s="118"/>
      <c r="O234" s="118"/>
      <c r="P234" s="118"/>
      <c r="Q234" s="118"/>
      <c r="R234" s="118"/>
      <c r="S234" s="118"/>
      <c r="T234" s="118"/>
      <c r="U234" s="118"/>
      <c r="V234" s="118"/>
      <c r="W234" s="118"/>
      <c r="X234" s="118"/>
      <c r="Y234" s="118"/>
      <c r="Z234" s="118"/>
    </row>
    <row r="235" ht="15.75" customHeight="1">
      <c r="A235" s="118"/>
      <c r="B235" s="118"/>
      <c r="C235" s="118"/>
      <c r="D235" s="492"/>
      <c r="E235" s="118"/>
      <c r="F235" s="492"/>
      <c r="G235" s="118"/>
      <c r="H235" s="118"/>
      <c r="I235" s="118"/>
      <c r="J235" s="118"/>
      <c r="K235" s="118"/>
      <c r="L235" s="118"/>
      <c r="M235" s="118"/>
      <c r="N235" s="118"/>
      <c r="O235" s="118"/>
      <c r="P235" s="118"/>
      <c r="Q235" s="118"/>
      <c r="R235" s="118"/>
      <c r="S235" s="118"/>
      <c r="T235" s="118"/>
      <c r="U235" s="118"/>
      <c r="V235" s="118"/>
      <c r="W235" s="118"/>
      <c r="X235" s="118"/>
      <c r="Y235" s="118"/>
      <c r="Z235" s="118"/>
    </row>
    <row r="236" ht="15.75" customHeight="1">
      <c r="A236" s="118"/>
      <c r="B236" s="118"/>
      <c r="C236" s="118"/>
      <c r="D236" s="492"/>
      <c r="E236" s="118"/>
      <c r="F236" s="492"/>
      <c r="G236" s="118"/>
      <c r="H236" s="118"/>
      <c r="I236" s="118"/>
      <c r="J236" s="118"/>
      <c r="K236" s="118"/>
      <c r="L236" s="118"/>
      <c r="M236" s="118"/>
      <c r="N236" s="118"/>
      <c r="O236" s="118"/>
      <c r="P236" s="118"/>
      <c r="Q236" s="118"/>
      <c r="R236" s="118"/>
      <c r="S236" s="118"/>
      <c r="T236" s="118"/>
      <c r="U236" s="118"/>
      <c r="V236" s="118"/>
      <c r="W236" s="118"/>
      <c r="X236" s="118"/>
      <c r="Y236" s="118"/>
      <c r="Z236" s="118"/>
    </row>
    <row r="237" ht="15.75" customHeight="1">
      <c r="A237" s="118"/>
      <c r="B237" s="118"/>
      <c r="C237" s="118"/>
      <c r="D237" s="492"/>
      <c r="E237" s="118"/>
      <c r="F237" s="492"/>
      <c r="G237" s="118"/>
      <c r="H237" s="118"/>
      <c r="I237" s="118"/>
      <c r="J237" s="118"/>
      <c r="K237" s="118"/>
      <c r="L237" s="118"/>
      <c r="M237" s="118"/>
      <c r="N237" s="118"/>
      <c r="O237" s="118"/>
      <c r="P237" s="118"/>
      <c r="Q237" s="118"/>
      <c r="R237" s="118"/>
      <c r="S237" s="118"/>
      <c r="T237" s="118"/>
      <c r="U237" s="118"/>
      <c r="V237" s="118"/>
      <c r="W237" s="118"/>
      <c r="X237" s="118"/>
      <c r="Y237" s="118"/>
      <c r="Z237" s="118"/>
    </row>
    <row r="238" ht="15.75" customHeight="1">
      <c r="A238" s="118"/>
      <c r="B238" s="118"/>
      <c r="C238" s="118"/>
      <c r="D238" s="492"/>
      <c r="E238" s="118"/>
      <c r="F238" s="492"/>
      <c r="G238" s="118"/>
      <c r="H238" s="118"/>
      <c r="I238" s="118"/>
      <c r="J238" s="118"/>
      <c r="K238" s="118"/>
      <c r="L238" s="118"/>
      <c r="M238" s="118"/>
      <c r="N238" s="118"/>
      <c r="O238" s="118"/>
      <c r="P238" s="118"/>
      <c r="Q238" s="118"/>
      <c r="R238" s="118"/>
      <c r="S238" s="118"/>
      <c r="T238" s="118"/>
      <c r="U238" s="118"/>
      <c r="V238" s="118"/>
      <c r="W238" s="118"/>
      <c r="X238" s="118"/>
      <c r="Y238" s="118"/>
      <c r="Z238" s="118"/>
    </row>
    <row r="239" ht="15.75" customHeight="1">
      <c r="A239" s="118"/>
      <c r="B239" s="118"/>
      <c r="C239" s="118"/>
      <c r="D239" s="492"/>
      <c r="E239" s="118"/>
      <c r="F239" s="492"/>
      <c r="G239" s="118"/>
      <c r="H239" s="118"/>
      <c r="I239" s="118"/>
      <c r="J239" s="118"/>
      <c r="K239" s="118"/>
      <c r="L239" s="118"/>
      <c r="M239" s="118"/>
      <c r="N239" s="118"/>
      <c r="O239" s="118"/>
      <c r="P239" s="118"/>
      <c r="Q239" s="118"/>
      <c r="R239" s="118"/>
      <c r="S239" s="118"/>
      <c r="T239" s="118"/>
      <c r="U239" s="118"/>
      <c r="V239" s="118"/>
      <c r="W239" s="118"/>
      <c r="X239" s="118"/>
      <c r="Y239" s="118"/>
      <c r="Z239" s="118"/>
    </row>
    <row r="240" ht="15.75" customHeight="1">
      <c r="A240" s="118"/>
      <c r="B240" s="118"/>
      <c r="C240" s="118"/>
      <c r="D240" s="492"/>
      <c r="E240" s="118"/>
      <c r="F240" s="492"/>
      <c r="G240" s="118"/>
      <c r="H240" s="118"/>
      <c r="I240" s="118"/>
      <c r="J240" s="118"/>
      <c r="K240" s="118"/>
      <c r="L240" s="118"/>
      <c r="M240" s="118"/>
      <c r="N240" s="118"/>
      <c r="O240" s="118"/>
      <c r="P240" s="118"/>
      <c r="Q240" s="118"/>
      <c r="R240" s="118"/>
      <c r="S240" s="118"/>
      <c r="T240" s="118"/>
      <c r="U240" s="118"/>
      <c r="V240" s="118"/>
      <c r="W240" s="118"/>
      <c r="X240" s="118"/>
      <c r="Y240" s="118"/>
      <c r="Z240" s="118"/>
    </row>
    <row r="241" ht="15.75" customHeight="1">
      <c r="A241" s="118"/>
      <c r="B241" s="118"/>
      <c r="C241" s="118"/>
      <c r="D241" s="492"/>
      <c r="E241" s="118"/>
      <c r="F241" s="492"/>
      <c r="G241" s="118"/>
      <c r="H241" s="118"/>
      <c r="I241" s="118"/>
      <c r="J241" s="118"/>
      <c r="K241" s="118"/>
      <c r="L241" s="118"/>
      <c r="M241" s="118"/>
      <c r="N241" s="118"/>
      <c r="O241" s="118"/>
      <c r="P241" s="118"/>
      <c r="Q241" s="118"/>
      <c r="R241" s="118"/>
      <c r="S241" s="118"/>
      <c r="T241" s="118"/>
      <c r="U241" s="118"/>
      <c r="V241" s="118"/>
      <c r="W241" s="118"/>
      <c r="X241" s="118"/>
      <c r="Y241" s="118"/>
      <c r="Z241" s="118"/>
    </row>
    <row r="242" ht="15.75" customHeight="1">
      <c r="A242" s="118"/>
      <c r="B242" s="118"/>
      <c r="C242" s="118"/>
      <c r="D242" s="492"/>
      <c r="E242" s="118"/>
      <c r="F242" s="492"/>
      <c r="G242" s="118"/>
      <c r="H242" s="118"/>
      <c r="I242" s="118"/>
      <c r="J242" s="118"/>
      <c r="K242" s="118"/>
      <c r="L242" s="118"/>
      <c r="M242" s="118"/>
      <c r="N242" s="118"/>
      <c r="O242" s="118"/>
      <c r="P242" s="118"/>
      <c r="Q242" s="118"/>
      <c r="R242" s="118"/>
      <c r="S242" s="118"/>
      <c r="T242" s="118"/>
      <c r="U242" s="118"/>
      <c r="V242" s="118"/>
      <c r="W242" s="118"/>
      <c r="X242" s="118"/>
      <c r="Y242" s="118"/>
      <c r="Z242" s="118"/>
    </row>
    <row r="243" ht="15.75" customHeight="1">
      <c r="A243" s="118"/>
      <c r="B243" s="118"/>
      <c r="C243" s="118"/>
      <c r="D243" s="492"/>
      <c r="E243" s="118"/>
      <c r="F243" s="492"/>
      <c r="G243" s="118"/>
      <c r="H243" s="118"/>
      <c r="I243" s="118"/>
      <c r="J243" s="118"/>
      <c r="K243" s="118"/>
      <c r="L243" s="118"/>
      <c r="M243" s="118"/>
      <c r="N243" s="118"/>
      <c r="O243" s="118"/>
      <c r="P243" s="118"/>
      <c r="Q243" s="118"/>
      <c r="R243" s="118"/>
      <c r="S243" s="118"/>
      <c r="T243" s="118"/>
      <c r="U243" s="118"/>
      <c r="V243" s="118"/>
      <c r="W243" s="118"/>
      <c r="X243" s="118"/>
      <c r="Y243" s="118"/>
      <c r="Z243" s="118"/>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11:D11"/>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workbookViewId="0"/>
  </sheetViews>
  <sheetFormatPr customHeight="1" defaultColWidth="12.63" defaultRowHeight="15.0"/>
  <cols>
    <col customWidth="1" min="1" max="1" width="5.88"/>
    <col customWidth="1" min="2" max="2" width="32.13"/>
    <col customWidth="1" min="3" max="3" width="14.63"/>
    <col customWidth="1" min="4" max="4" width="7.0"/>
    <col customWidth="1" min="5" max="5" width="10.5"/>
    <col customWidth="1" min="6" max="6" width="11.0"/>
    <col customWidth="1" min="7" max="7" width="23.88"/>
    <col customWidth="1" hidden="1" min="8" max="8" width="18.13"/>
    <col customWidth="1" hidden="1" min="9" max="10" width="12.63"/>
    <col customWidth="1" min="11" max="11" width="17.63"/>
    <col customWidth="1" min="12" max="12" width="29.38"/>
    <col customWidth="1" hidden="1" min="13" max="13" width="12.63"/>
  </cols>
  <sheetData>
    <row r="1" ht="15.75" customHeight="1">
      <c r="A1" s="396" t="s">
        <v>3</v>
      </c>
      <c r="B1" s="394"/>
      <c r="C1" s="396" t="s">
        <v>108</v>
      </c>
      <c r="D1" s="205"/>
      <c r="E1" s="31"/>
      <c r="F1" s="31"/>
      <c r="G1" s="205"/>
      <c r="H1" s="205"/>
      <c r="K1" s="503"/>
      <c r="L1" s="394"/>
    </row>
    <row r="2" ht="15.75" customHeight="1">
      <c r="A2" s="396" t="s">
        <v>385</v>
      </c>
      <c r="B2" s="394"/>
      <c r="C2" s="451">
        <v>45366.0</v>
      </c>
      <c r="D2" s="205"/>
      <c r="E2" s="31"/>
      <c r="F2" s="31"/>
      <c r="G2" s="205"/>
      <c r="H2" s="205"/>
      <c r="K2" s="503"/>
      <c r="L2" s="394"/>
    </row>
    <row r="3" ht="15.75" customHeight="1">
      <c r="A3" s="396" t="s">
        <v>387</v>
      </c>
      <c r="B3" s="394"/>
      <c r="C3" s="396">
        <v>25.47</v>
      </c>
      <c r="D3" s="205" t="s">
        <v>136</v>
      </c>
      <c r="E3" s="31" t="s">
        <v>674</v>
      </c>
      <c r="F3" s="31" t="s">
        <v>675</v>
      </c>
      <c r="G3" s="205"/>
      <c r="H3" s="205"/>
      <c r="K3" s="503"/>
      <c r="L3" s="394"/>
    </row>
    <row r="4" ht="15.75" customHeight="1">
      <c r="A4" s="396" t="s">
        <v>389</v>
      </c>
      <c r="B4" s="394"/>
      <c r="C4" s="396" t="s">
        <v>676</v>
      </c>
      <c r="D4" s="456" t="s">
        <v>677</v>
      </c>
      <c r="H4" s="205"/>
      <c r="K4" s="503"/>
      <c r="L4" s="394"/>
    </row>
    <row r="5" ht="15.75" customHeight="1">
      <c r="A5" s="396" t="s">
        <v>393</v>
      </c>
      <c r="B5" s="394"/>
      <c r="C5" s="396" t="s">
        <v>678</v>
      </c>
      <c r="D5" s="205"/>
      <c r="E5" s="31"/>
      <c r="F5" s="31"/>
      <c r="G5" s="205"/>
      <c r="H5" s="205"/>
      <c r="K5" s="503"/>
      <c r="L5" s="394"/>
    </row>
    <row r="6" ht="15.75" customHeight="1">
      <c r="A6" s="396" t="s">
        <v>398</v>
      </c>
      <c r="B6" s="394"/>
      <c r="C6" s="396" t="s">
        <v>679</v>
      </c>
      <c r="D6" s="205"/>
      <c r="E6" s="31"/>
      <c r="F6" s="31"/>
      <c r="G6" s="205"/>
      <c r="H6" s="205"/>
      <c r="K6" s="503"/>
      <c r="L6" s="394"/>
    </row>
    <row r="7" ht="15.75" customHeight="1">
      <c r="A7" s="396" t="s">
        <v>400</v>
      </c>
      <c r="B7" s="397"/>
      <c r="C7" s="396" t="str">
        <f>_xludf.DAYS(C2, TODAY())</f>
        <v>#NAME?</v>
      </c>
      <c r="D7" s="205"/>
      <c r="E7" s="31"/>
      <c r="F7" s="31"/>
      <c r="G7" s="205"/>
      <c r="H7" s="205"/>
      <c r="K7" s="503"/>
      <c r="L7" s="394"/>
    </row>
    <row r="8" ht="15.75" customHeight="1">
      <c r="A8" s="31"/>
      <c r="B8" s="397" t="s">
        <v>401</v>
      </c>
      <c r="C8" s="452">
        <f>TODAY()</f>
        <v>45912</v>
      </c>
      <c r="D8" s="205"/>
      <c r="E8" s="31"/>
      <c r="F8" s="31"/>
      <c r="G8" s="205"/>
      <c r="H8" s="205"/>
      <c r="K8" s="503"/>
      <c r="L8" s="394"/>
    </row>
    <row r="9" ht="15.75" customHeight="1">
      <c r="A9" s="401"/>
      <c r="B9" s="400"/>
      <c r="C9" s="453"/>
      <c r="D9" s="399"/>
      <c r="E9" s="401"/>
      <c r="F9" s="401"/>
      <c r="G9" s="399"/>
      <c r="H9" s="399"/>
      <c r="K9" s="503"/>
      <c r="L9" s="394"/>
    </row>
    <row r="10" ht="15.75" customHeight="1">
      <c r="A10" s="404" t="s">
        <v>402</v>
      </c>
      <c r="B10" s="403" t="s">
        <v>403</v>
      </c>
      <c r="C10" s="454" t="s">
        <v>404</v>
      </c>
      <c r="D10" s="402" t="s">
        <v>272</v>
      </c>
      <c r="E10" s="404" t="s">
        <v>405</v>
      </c>
      <c r="F10" s="404" t="s">
        <v>406</v>
      </c>
      <c r="G10" s="402" t="s">
        <v>407</v>
      </c>
      <c r="H10" s="402" t="s">
        <v>408</v>
      </c>
      <c r="I10" s="402" t="s">
        <v>409</v>
      </c>
      <c r="J10" s="402" t="s">
        <v>410</v>
      </c>
      <c r="K10" s="504" t="s">
        <v>411</v>
      </c>
      <c r="L10" s="403" t="s">
        <v>412</v>
      </c>
      <c r="M10" s="405" t="s">
        <v>413</v>
      </c>
      <c r="N10" s="407"/>
      <c r="O10" s="407"/>
      <c r="P10" s="407"/>
      <c r="Q10" s="407"/>
      <c r="R10" s="407"/>
      <c r="S10" s="407"/>
      <c r="T10" s="407"/>
      <c r="U10" s="407"/>
      <c r="V10" s="407"/>
      <c r="W10" s="407"/>
      <c r="X10" s="407"/>
      <c r="Y10" s="407"/>
      <c r="Z10" s="407"/>
      <c r="AA10" s="407"/>
      <c r="AB10" s="407"/>
    </row>
    <row r="11" ht="31.5" customHeight="1">
      <c r="A11" s="360"/>
      <c r="B11" s="360"/>
      <c r="C11" s="360"/>
      <c r="D11" s="360"/>
      <c r="E11" s="360"/>
      <c r="F11" s="360"/>
      <c r="G11" s="360"/>
      <c r="H11" s="360"/>
      <c r="I11" s="360"/>
      <c r="J11" s="360"/>
      <c r="K11" s="360"/>
      <c r="L11" s="360"/>
      <c r="M11" s="408">
        <f>NOW()</f>
        <v>45912.1051</v>
      </c>
      <c r="N11" s="407"/>
      <c r="O11" s="407"/>
      <c r="P11" s="407"/>
      <c r="Q11" s="407"/>
      <c r="R11" s="407"/>
      <c r="S11" s="407"/>
      <c r="T11" s="407"/>
      <c r="U11" s="407"/>
      <c r="V11" s="407"/>
      <c r="W11" s="407"/>
      <c r="X11" s="407"/>
      <c r="Y11" s="407"/>
      <c r="Z11" s="407"/>
      <c r="AA11" s="407"/>
      <c r="AB11" s="407"/>
    </row>
    <row r="12" ht="15.75" customHeight="1">
      <c r="A12" s="224"/>
      <c r="B12" s="364" t="s">
        <v>680</v>
      </c>
      <c r="C12" s="455" t="s">
        <v>681</v>
      </c>
      <c r="D12" s="223"/>
      <c r="E12" s="206">
        <v>28.0</v>
      </c>
      <c r="F12" s="224">
        <v>2.0</v>
      </c>
      <c r="G12" s="364" t="s">
        <v>682</v>
      </c>
      <c r="H12" s="223"/>
      <c r="I12" s="223"/>
      <c r="J12" s="223"/>
      <c r="K12" s="505" t="s">
        <v>683</v>
      </c>
      <c r="L12" s="364"/>
      <c r="M12" s="364"/>
    </row>
    <row r="13" ht="15.75" customHeight="1">
      <c r="A13" s="224"/>
      <c r="B13" s="364" t="s">
        <v>684</v>
      </c>
      <c r="C13" s="455" t="s">
        <v>685</v>
      </c>
      <c r="D13" s="223"/>
      <c r="E13" s="206">
        <v>28.0</v>
      </c>
      <c r="F13" s="224">
        <v>10.0</v>
      </c>
      <c r="G13" s="364" t="s">
        <v>682</v>
      </c>
      <c r="H13" s="223"/>
      <c r="I13" s="223"/>
      <c r="J13" s="223"/>
      <c r="K13" s="506" t="s">
        <v>686</v>
      </c>
      <c r="L13" s="364"/>
      <c r="M13" s="364"/>
    </row>
    <row r="14" ht="15.75" customHeight="1">
      <c r="A14" s="224"/>
      <c r="B14" s="364" t="s">
        <v>687</v>
      </c>
      <c r="C14" s="455" t="s">
        <v>688</v>
      </c>
      <c r="D14" s="223"/>
      <c r="E14" s="206">
        <v>28.0</v>
      </c>
      <c r="F14" s="224">
        <v>8.0</v>
      </c>
      <c r="G14" s="364" t="s">
        <v>682</v>
      </c>
      <c r="H14" s="223"/>
      <c r="I14" s="223"/>
      <c r="J14" s="223"/>
      <c r="K14" s="507" t="s">
        <v>689</v>
      </c>
      <c r="L14" s="364"/>
      <c r="M14" s="223"/>
    </row>
    <row r="15" ht="15.75" customHeight="1">
      <c r="A15" s="224"/>
      <c r="B15" s="364" t="s">
        <v>690</v>
      </c>
      <c r="C15" s="455" t="s">
        <v>691</v>
      </c>
      <c r="D15" s="223"/>
      <c r="E15" s="206">
        <v>28.0</v>
      </c>
      <c r="F15" s="224">
        <v>8.0</v>
      </c>
      <c r="G15" s="364" t="s">
        <v>682</v>
      </c>
      <c r="H15" s="223"/>
      <c r="I15" s="223"/>
      <c r="J15" s="223"/>
      <c r="K15" s="507" t="s">
        <v>689</v>
      </c>
      <c r="L15" s="364"/>
      <c r="M15" s="223"/>
    </row>
    <row r="16" ht="15.75" customHeight="1">
      <c r="A16" s="224"/>
      <c r="B16" s="364" t="s">
        <v>692</v>
      </c>
      <c r="C16" s="455" t="s">
        <v>693</v>
      </c>
      <c r="D16" s="223"/>
      <c r="E16" s="206">
        <v>28.0</v>
      </c>
      <c r="F16" s="224">
        <v>10.0</v>
      </c>
      <c r="G16" s="364" t="s">
        <v>682</v>
      </c>
      <c r="H16" s="223"/>
      <c r="I16" s="223"/>
      <c r="J16" s="223"/>
      <c r="K16" s="506" t="s">
        <v>686</v>
      </c>
      <c r="L16" s="364"/>
      <c r="M16" s="223"/>
    </row>
    <row r="17" ht="15.75" customHeight="1">
      <c r="A17" s="224"/>
      <c r="B17" s="364" t="s">
        <v>694</v>
      </c>
      <c r="C17" s="455" t="s">
        <v>695</v>
      </c>
      <c r="D17" s="223"/>
      <c r="E17" s="206">
        <v>28.0</v>
      </c>
      <c r="F17" s="224">
        <v>4.0</v>
      </c>
      <c r="G17" s="364" t="s">
        <v>682</v>
      </c>
      <c r="H17" s="223"/>
      <c r="I17" s="223"/>
      <c r="J17" s="223"/>
      <c r="K17" s="508" t="s">
        <v>696</v>
      </c>
      <c r="L17" s="364"/>
      <c r="M17" s="223"/>
    </row>
    <row r="18" ht="15.75" customHeight="1">
      <c r="A18" s="224"/>
      <c r="B18" s="364" t="s">
        <v>697</v>
      </c>
      <c r="C18" s="455" t="s">
        <v>695</v>
      </c>
      <c r="D18" s="223"/>
      <c r="E18" s="206">
        <v>28.0</v>
      </c>
      <c r="F18" s="224">
        <v>6.0</v>
      </c>
      <c r="G18" s="223" t="s">
        <v>682</v>
      </c>
      <c r="H18" s="223"/>
      <c r="I18" s="223"/>
      <c r="J18" s="223"/>
      <c r="K18" s="508" t="s">
        <v>696</v>
      </c>
      <c r="L18" s="364"/>
      <c r="M18" s="223"/>
    </row>
    <row r="19" ht="15.75" customHeight="1">
      <c r="A19" s="224"/>
      <c r="B19" s="364" t="s">
        <v>698</v>
      </c>
      <c r="C19" s="455" t="s">
        <v>699</v>
      </c>
      <c r="D19" s="223"/>
      <c r="E19" s="206">
        <v>28.0</v>
      </c>
      <c r="F19" s="224">
        <v>6.0</v>
      </c>
      <c r="G19" s="364" t="s">
        <v>682</v>
      </c>
      <c r="H19" s="223"/>
      <c r="I19" s="223"/>
      <c r="J19" s="223"/>
      <c r="K19" s="508" t="s">
        <v>696</v>
      </c>
      <c r="L19" s="412"/>
      <c r="M19" s="223"/>
    </row>
    <row r="20" ht="15.75" customHeight="1">
      <c r="A20" s="224"/>
      <c r="B20" s="364" t="s">
        <v>700</v>
      </c>
      <c r="C20" s="455" t="s">
        <v>701</v>
      </c>
      <c r="D20" s="223"/>
      <c r="E20" s="206">
        <v>28.0</v>
      </c>
      <c r="F20" s="224">
        <v>20.0</v>
      </c>
      <c r="G20" s="364" t="s">
        <v>682</v>
      </c>
      <c r="H20" s="364"/>
      <c r="I20" s="223"/>
      <c r="J20" s="223"/>
      <c r="K20" s="508" t="s">
        <v>702</v>
      </c>
      <c r="L20" s="364" t="s">
        <v>703</v>
      </c>
      <c r="M20" s="223"/>
    </row>
    <row r="21" ht="15.75" customHeight="1">
      <c r="A21" s="224"/>
      <c r="B21" s="364" t="s">
        <v>704</v>
      </c>
      <c r="C21" s="455" t="s">
        <v>705</v>
      </c>
      <c r="D21" s="223"/>
      <c r="E21" s="206">
        <v>28.0</v>
      </c>
      <c r="F21" s="224">
        <v>3.0</v>
      </c>
      <c r="G21" s="364" t="s">
        <v>682</v>
      </c>
      <c r="H21" s="223"/>
      <c r="I21" s="223"/>
      <c r="J21" s="223"/>
      <c r="K21" s="508" t="s">
        <v>706</v>
      </c>
      <c r="L21" s="364"/>
      <c r="M21" s="223"/>
    </row>
    <row r="22" ht="15.75" customHeight="1">
      <c r="A22" s="224"/>
      <c r="B22" s="364" t="s">
        <v>707</v>
      </c>
      <c r="C22" s="455" t="s">
        <v>708</v>
      </c>
      <c r="D22" s="223"/>
      <c r="E22" s="206">
        <v>28.0</v>
      </c>
      <c r="F22" s="224">
        <v>8.0</v>
      </c>
      <c r="G22" s="364" t="s">
        <v>682</v>
      </c>
      <c r="H22" s="223"/>
      <c r="I22" s="223"/>
      <c r="J22" s="223"/>
      <c r="K22" s="508" t="s">
        <v>709</v>
      </c>
      <c r="L22" s="364"/>
      <c r="M22" s="223"/>
    </row>
    <row r="23" ht="15.75" customHeight="1">
      <c r="A23" s="224"/>
      <c r="B23" s="364" t="s">
        <v>710</v>
      </c>
      <c r="C23" s="455" t="s">
        <v>711</v>
      </c>
      <c r="D23" s="223"/>
      <c r="E23" s="206">
        <v>28.0</v>
      </c>
      <c r="F23" s="224"/>
      <c r="G23" s="223"/>
      <c r="H23" s="223"/>
      <c r="I23" s="223"/>
      <c r="J23" s="223"/>
      <c r="K23" s="508" t="s">
        <v>712</v>
      </c>
      <c r="L23" s="364"/>
      <c r="M23" s="223"/>
    </row>
    <row r="24" ht="15.75" customHeight="1">
      <c r="A24" s="224"/>
      <c r="B24" s="364" t="s">
        <v>713</v>
      </c>
      <c r="C24" s="455" t="s">
        <v>714</v>
      </c>
      <c r="D24" s="223"/>
      <c r="E24" s="206">
        <v>28.0</v>
      </c>
      <c r="F24" s="224"/>
      <c r="G24" s="223"/>
      <c r="H24" s="223"/>
      <c r="I24" s="223"/>
      <c r="J24" s="223"/>
      <c r="K24" s="508" t="s">
        <v>712</v>
      </c>
      <c r="L24" s="364"/>
      <c r="M24" s="223"/>
    </row>
    <row r="25" ht="15.75" customHeight="1">
      <c r="A25" s="224"/>
      <c r="B25" s="326" t="s">
        <v>715</v>
      </c>
      <c r="C25" s="455" t="s">
        <v>716</v>
      </c>
      <c r="D25" s="223"/>
      <c r="E25" s="206">
        <v>28.0</v>
      </c>
      <c r="F25" s="224">
        <v>2.0</v>
      </c>
      <c r="G25" s="364" t="s">
        <v>682</v>
      </c>
      <c r="H25" s="223"/>
      <c r="I25" s="223"/>
      <c r="J25" s="223"/>
      <c r="K25" s="508" t="s">
        <v>717</v>
      </c>
      <c r="L25" s="364"/>
      <c r="M25" s="223"/>
    </row>
    <row r="26" ht="15.75" customHeight="1">
      <c r="A26" s="224"/>
      <c r="B26" s="326" t="s">
        <v>718</v>
      </c>
      <c r="C26" s="455" t="s">
        <v>719</v>
      </c>
      <c r="D26" s="223"/>
      <c r="E26" s="206">
        <v>28.0</v>
      </c>
      <c r="F26" s="224"/>
      <c r="G26" s="223"/>
      <c r="H26" s="223"/>
      <c r="I26" s="223"/>
      <c r="J26" s="223"/>
      <c r="K26" s="508" t="s">
        <v>712</v>
      </c>
      <c r="L26" s="364"/>
      <c r="M26" s="223"/>
    </row>
    <row r="27" ht="15.75" customHeight="1">
      <c r="A27" s="224"/>
      <c r="B27" s="509" t="s">
        <v>720</v>
      </c>
      <c r="C27" s="455" t="s">
        <v>721</v>
      </c>
      <c r="D27" s="223"/>
      <c r="E27" s="206">
        <v>28.0</v>
      </c>
      <c r="F27" s="224"/>
      <c r="G27" s="223"/>
      <c r="H27" s="223"/>
      <c r="I27" s="223"/>
      <c r="J27" s="223"/>
      <c r="K27" s="508" t="s">
        <v>712</v>
      </c>
      <c r="L27" s="364"/>
      <c r="M27" s="223"/>
    </row>
    <row r="28" ht="15.75" customHeight="1">
      <c r="A28" s="224"/>
      <c r="B28" s="364" t="s">
        <v>722</v>
      </c>
      <c r="C28" s="455" t="s">
        <v>681</v>
      </c>
      <c r="D28" s="223"/>
      <c r="E28" s="206">
        <v>28.0</v>
      </c>
      <c r="F28" s="224">
        <v>15.0</v>
      </c>
      <c r="G28" s="223"/>
      <c r="H28" s="223"/>
      <c r="I28" s="223"/>
      <c r="J28" s="223"/>
      <c r="K28" s="508" t="s">
        <v>712</v>
      </c>
      <c r="L28" s="510" t="s">
        <v>723</v>
      </c>
    </row>
    <row r="29" ht="15.75" customHeight="1">
      <c r="A29" s="457"/>
      <c r="B29" s="364" t="s">
        <v>724</v>
      </c>
      <c r="C29" s="455" t="s">
        <v>681</v>
      </c>
      <c r="D29" s="223"/>
      <c r="E29" s="206">
        <v>28.0</v>
      </c>
      <c r="F29" s="224"/>
      <c r="G29" s="223"/>
      <c r="H29" s="223"/>
      <c r="I29" s="223"/>
      <c r="J29" s="223"/>
      <c r="K29" s="508" t="s">
        <v>712</v>
      </c>
      <c r="L29" s="364"/>
    </row>
    <row r="30" ht="15.75" customHeight="1">
      <c r="A30" s="457"/>
      <c r="B30" s="364" t="s">
        <v>725</v>
      </c>
      <c r="C30" s="455" t="s">
        <v>726</v>
      </c>
      <c r="D30" s="223"/>
      <c r="E30" s="206">
        <v>28.0</v>
      </c>
      <c r="F30" s="224">
        <v>15.0</v>
      </c>
      <c r="G30" s="223"/>
      <c r="H30" s="223"/>
      <c r="I30" s="223"/>
      <c r="J30" s="223"/>
      <c r="K30" s="508" t="s">
        <v>727</v>
      </c>
      <c r="L30" s="412" t="s">
        <v>723</v>
      </c>
    </row>
    <row r="31" ht="15.75" customHeight="1">
      <c r="A31" s="457"/>
      <c r="B31" s="364" t="s">
        <v>728</v>
      </c>
      <c r="C31" s="455" t="s">
        <v>538</v>
      </c>
      <c r="D31" s="223"/>
      <c r="E31" s="206">
        <v>28.0</v>
      </c>
      <c r="F31" s="224"/>
      <c r="G31" s="223"/>
      <c r="H31" s="223"/>
      <c r="I31" s="223"/>
      <c r="J31" s="223"/>
      <c r="K31" s="508" t="s">
        <v>729</v>
      </c>
      <c r="L31" s="364"/>
    </row>
    <row r="32" ht="15.75" customHeight="1">
      <c r="A32" s="457"/>
      <c r="B32" s="364" t="s">
        <v>730</v>
      </c>
      <c r="C32" s="455" t="s">
        <v>538</v>
      </c>
      <c r="D32" s="223"/>
      <c r="E32" s="206">
        <v>28.0</v>
      </c>
      <c r="F32" s="224"/>
      <c r="G32" s="223"/>
      <c r="H32" s="223"/>
      <c r="I32" s="223"/>
      <c r="J32" s="223"/>
      <c r="K32" s="508" t="s">
        <v>729</v>
      </c>
      <c r="L32" s="364"/>
    </row>
    <row r="33" ht="15.75" customHeight="1">
      <c r="A33" s="457"/>
      <c r="B33" s="364" t="s">
        <v>731</v>
      </c>
      <c r="C33" s="455" t="s">
        <v>732</v>
      </c>
      <c r="D33" s="223"/>
      <c r="E33" s="206">
        <v>28.0</v>
      </c>
      <c r="F33" s="224"/>
      <c r="G33" s="223" t="s">
        <v>733</v>
      </c>
      <c r="H33" s="223"/>
      <c r="I33" s="223"/>
      <c r="J33" s="223"/>
      <c r="K33" s="507"/>
      <c r="L33" s="364"/>
    </row>
    <row r="34" ht="15.75" customHeight="1">
      <c r="A34" s="457"/>
      <c r="B34" s="315" t="s">
        <v>734</v>
      </c>
      <c r="C34" s="455" t="s">
        <v>735</v>
      </c>
      <c r="D34" s="223"/>
      <c r="E34" s="206">
        <v>28.0</v>
      </c>
      <c r="F34" s="224"/>
      <c r="G34" s="223" t="s">
        <v>733</v>
      </c>
      <c r="H34" s="223"/>
      <c r="I34" s="223"/>
      <c r="J34" s="223"/>
      <c r="K34" s="507" t="s">
        <v>736</v>
      </c>
      <c r="L34" s="412" t="s">
        <v>737</v>
      </c>
    </row>
    <row r="35" ht="15.75" customHeight="1">
      <c r="A35" s="457"/>
      <c r="B35" s="364" t="s">
        <v>738</v>
      </c>
      <c r="C35" s="455" t="s">
        <v>739</v>
      </c>
      <c r="D35" s="223"/>
      <c r="E35" s="206">
        <v>28.0</v>
      </c>
      <c r="F35" s="224">
        <v>15.0</v>
      </c>
      <c r="G35" s="223" t="s">
        <v>733</v>
      </c>
      <c r="H35" s="223"/>
      <c r="I35" s="223"/>
      <c r="J35" s="223"/>
      <c r="K35" s="507"/>
      <c r="L35" s="364"/>
    </row>
    <row r="36" ht="15.75" customHeight="1">
      <c r="A36" s="457"/>
      <c r="B36" s="364"/>
      <c r="C36" s="455"/>
      <c r="D36" s="223"/>
      <c r="E36" s="224"/>
      <c r="F36" s="224"/>
      <c r="G36" s="223"/>
      <c r="H36" s="223"/>
      <c r="I36" s="223"/>
      <c r="J36" s="223"/>
      <c r="K36" s="507"/>
      <c r="L36" s="364"/>
    </row>
    <row r="37" ht="15.75" customHeight="1">
      <c r="A37" s="457"/>
      <c r="B37" s="364"/>
      <c r="C37" s="455"/>
      <c r="D37" s="223"/>
      <c r="E37" s="224"/>
      <c r="F37" s="224"/>
      <c r="G37" s="223"/>
      <c r="H37" s="223"/>
      <c r="I37" s="223"/>
      <c r="J37" s="223"/>
      <c r="K37" s="507"/>
      <c r="L37" s="364"/>
    </row>
    <row r="38" ht="15.75" customHeight="1">
      <c r="A38" s="396"/>
      <c r="B38" s="394"/>
      <c r="C38" s="456"/>
      <c r="E38" s="31"/>
      <c r="F38" s="31"/>
      <c r="K38" s="503"/>
      <c r="L38" s="394"/>
    </row>
    <row r="39" ht="15.75" customHeight="1">
      <c r="A39" s="396" t="s">
        <v>439</v>
      </c>
      <c r="B39" s="394"/>
      <c r="C39" s="456"/>
      <c r="E39" s="31"/>
      <c r="F39" s="31"/>
      <c r="K39" s="503"/>
      <c r="L39" s="394"/>
    </row>
    <row r="40" ht="15.75" customHeight="1">
      <c r="A40" s="206" t="s">
        <v>402</v>
      </c>
      <c r="B40" s="412" t="s">
        <v>358</v>
      </c>
      <c r="C40" s="457" t="s">
        <v>422</v>
      </c>
      <c r="D40" s="222" t="s">
        <v>272</v>
      </c>
      <c r="E40" s="206" t="s">
        <v>423</v>
      </c>
      <c r="F40" s="206"/>
      <c r="G40" s="222" t="s">
        <v>424</v>
      </c>
      <c r="H40" s="222" t="s">
        <v>425</v>
      </c>
      <c r="K40" s="503"/>
      <c r="L40" s="394"/>
    </row>
    <row r="41" ht="15.75" customHeight="1">
      <c r="A41" s="224">
        <v>1.0</v>
      </c>
      <c r="B41" s="412" t="s">
        <v>740</v>
      </c>
      <c r="C41" s="455">
        <v>2300.0</v>
      </c>
      <c r="D41" s="223" t="s">
        <v>300</v>
      </c>
      <c r="E41" s="224"/>
      <c r="F41" s="224"/>
      <c r="G41" s="222" t="s">
        <v>741</v>
      </c>
      <c r="H41" s="222" t="s">
        <v>547</v>
      </c>
      <c r="I41" s="223"/>
      <c r="K41" s="503"/>
      <c r="L41" s="394"/>
    </row>
    <row r="42" ht="15.75" customHeight="1">
      <c r="A42" s="31"/>
      <c r="B42" s="394"/>
      <c r="C42" s="456"/>
      <c r="E42" s="31"/>
      <c r="F42" s="31"/>
      <c r="K42" s="503"/>
      <c r="L42" s="394"/>
    </row>
    <row r="43" ht="15.75" customHeight="1">
      <c r="A43" s="31"/>
      <c r="B43" s="394"/>
      <c r="C43" s="456"/>
      <c r="E43" s="31"/>
      <c r="F43" s="31"/>
      <c r="K43" s="503"/>
      <c r="L43" s="394"/>
    </row>
    <row r="44" ht="15.75" customHeight="1">
      <c r="A44" s="31"/>
      <c r="B44" s="394"/>
      <c r="C44" s="456"/>
      <c r="E44" s="31"/>
      <c r="F44" s="31"/>
      <c r="K44" s="503"/>
      <c r="L44" s="394"/>
    </row>
    <row r="45" ht="15.75" customHeight="1">
      <c r="A45" s="31"/>
      <c r="B45" s="394"/>
      <c r="C45" s="456"/>
      <c r="E45" s="31"/>
      <c r="F45" s="31"/>
      <c r="K45" s="503"/>
      <c r="L45" s="394"/>
    </row>
    <row r="46" ht="15.75" customHeight="1">
      <c r="A46" s="31"/>
      <c r="B46" s="394"/>
      <c r="C46" s="456"/>
      <c r="E46" s="31"/>
      <c r="F46" s="31"/>
      <c r="K46" s="503"/>
      <c r="L46" s="394"/>
    </row>
    <row r="47" ht="15.75" customHeight="1">
      <c r="A47" s="31"/>
      <c r="B47" s="394"/>
      <c r="C47" s="456"/>
      <c r="E47" s="31"/>
      <c r="F47" s="31"/>
      <c r="K47" s="503"/>
      <c r="L47" s="394"/>
    </row>
    <row r="48" ht="15.75" customHeight="1">
      <c r="A48" s="31"/>
      <c r="B48" s="394"/>
      <c r="C48" s="456"/>
      <c r="E48" s="31"/>
      <c r="F48" s="31"/>
      <c r="K48" s="503"/>
      <c r="L48" s="394"/>
    </row>
    <row r="49" ht="15.75" customHeight="1">
      <c r="A49" s="31"/>
      <c r="B49" s="394"/>
      <c r="C49" s="456"/>
      <c r="E49" s="31"/>
      <c r="F49" s="31"/>
      <c r="K49" s="503"/>
      <c r="L49" s="394"/>
    </row>
    <row r="50" ht="15.75" customHeight="1">
      <c r="A50" s="31"/>
      <c r="B50" s="394"/>
      <c r="C50" s="456"/>
      <c r="E50" s="31"/>
      <c r="F50" s="31"/>
      <c r="K50" s="503"/>
      <c r="L50" s="394"/>
    </row>
    <row r="51" ht="15.75" customHeight="1">
      <c r="A51" s="31"/>
      <c r="B51" s="394"/>
      <c r="C51" s="456"/>
      <c r="E51" s="31"/>
      <c r="F51" s="31"/>
      <c r="K51" s="503"/>
      <c r="L51" s="394"/>
    </row>
    <row r="52" ht="15.75" customHeight="1">
      <c r="A52" s="31"/>
      <c r="B52" s="394"/>
      <c r="C52" s="456"/>
      <c r="E52" s="31"/>
      <c r="F52" s="31"/>
      <c r="K52" s="503"/>
      <c r="L52" s="394"/>
    </row>
    <row r="53" ht="15.75" customHeight="1">
      <c r="A53" s="31"/>
      <c r="B53" s="394"/>
      <c r="C53" s="456"/>
      <c r="E53" s="31"/>
      <c r="F53" s="31"/>
      <c r="K53" s="503"/>
      <c r="L53" s="394"/>
    </row>
    <row r="54" ht="15.75" customHeight="1">
      <c r="A54" s="31"/>
      <c r="B54" s="394"/>
      <c r="C54" s="456"/>
      <c r="E54" s="31"/>
      <c r="F54" s="31"/>
      <c r="K54" s="503"/>
      <c r="L54" s="394"/>
    </row>
    <row r="55" ht="15.75" customHeight="1">
      <c r="A55" s="31"/>
      <c r="B55" s="394"/>
      <c r="C55" s="456"/>
      <c r="E55" s="31"/>
      <c r="F55" s="31"/>
      <c r="K55" s="503"/>
      <c r="L55" s="394"/>
    </row>
    <row r="56" ht="15.75" customHeight="1">
      <c r="A56" s="31"/>
      <c r="B56" s="394"/>
      <c r="C56" s="456"/>
      <c r="E56" s="31"/>
      <c r="F56" s="31"/>
      <c r="K56" s="503"/>
      <c r="L56" s="394"/>
    </row>
    <row r="57" ht="15.75" customHeight="1">
      <c r="A57" s="31"/>
      <c r="B57" s="394"/>
      <c r="C57" s="456"/>
      <c r="E57" s="31"/>
      <c r="F57" s="31"/>
      <c r="K57" s="503"/>
      <c r="L57" s="394"/>
    </row>
    <row r="58" ht="15.75" customHeight="1">
      <c r="A58" s="31"/>
      <c r="B58" s="394"/>
      <c r="C58" s="456"/>
      <c r="E58" s="31"/>
      <c r="F58" s="31"/>
      <c r="K58" s="503"/>
      <c r="L58" s="394"/>
    </row>
    <row r="59" ht="15.75" customHeight="1">
      <c r="A59" s="31"/>
      <c r="B59" s="394"/>
      <c r="C59" s="456"/>
      <c r="E59" s="31"/>
      <c r="F59" s="31"/>
      <c r="K59" s="503"/>
      <c r="L59" s="394"/>
    </row>
    <row r="60" ht="15.75" customHeight="1">
      <c r="A60" s="31"/>
      <c r="B60" s="394"/>
      <c r="C60" s="456"/>
      <c r="E60" s="31"/>
      <c r="F60" s="31"/>
      <c r="K60" s="503"/>
      <c r="L60" s="394"/>
    </row>
    <row r="61" ht="15.75" customHeight="1">
      <c r="A61" s="31"/>
      <c r="B61" s="394"/>
      <c r="C61" s="456"/>
      <c r="E61" s="31"/>
      <c r="F61" s="31"/>
      <c r="K61" s="503"/>
      <c r="L61" s="394"/>
    </row>
    <row r="62" ht="15.75" customHeight="1">
      <c r="A62" s="31"/>
      <c r="B62" s="394"/>
      <c r="C62" s="456"/>
      <c r="E62" s="31"/>
      <c r="F62" s="31"/>
      <c r="K62" s="503"/>
      <c r="L62" s="394"/>
    </row>
    <row r="63" ht="15.75" customHeight="1">
      <c r="A63" s="31"/>
      <c r="B63" s="394"/>
      <c r="C63" s="456"/>
      <c r="E63" s="31"/>
      <c r="F63" s="31"/>
      <c r="K63" s="503"/>
      <c r="L63" s="394"/>
    </row>
    <row r="64" ht="15.75" customHeight="1">
      <c r="A64" s="31"/>
      <c r="B64" s="394"/>
      <c r="C64" s="456"/>
      <c r="E64" s="31"/>
      <c r="F64" s="31"/>
      <c r="K64" s="503"/>
      <c r="L64" s="394"/>
    </row>
    <row r="65" ht="15.75" customHeight="1">
      <c r="A65" s="31"/>
      <c r="B65" s="394"/>
      <c r="C65" s="456"/>
      <c r="E65" s="31"/>
      <c r="F65" s="31"/>
      <c r="K65" s="503"/>
      <c r="L65" s="394"/>
    </row>
    <row r="66" ht="15.75" customHeight="1">
      <c r="A66" s="31"/>
      <c r="B66" s="394"/>
      <c r="C66" s="456"/>
      <c r="E66" s="31"/>
      <c r="F66" s="31"/>
      <c r="K66" s="503"/>
      <c r="L66" s="394"/>
    </row>
    <row r="67" ht="15.75" customHeight="1">
      <c r="A67" s="31"/>
      <c r="B67" s="394"/>
      <c r="C67" s="456"/>
      <c r="E67" s="31"/>
      <c r="F67" s="31"/>
      <c r="K67" s="503"/>
      <c r="L67" s="394"/>
    </row>
    <row r="68" ht="15.75" customHeight="1">
      <c r="A68" s="31"/>
      <c r="B68" s="394"/>
      <c r="C68" s="456"/>
      <c r="E68" s="31"/>
      <c r="F68" s="31"/>
      <c r="K68" s="503"/>
      <c r="L68" s="394"/>
    </row>
    <row r="69" ht="15.75" customHeight="1">
      <c r="A69" s="31"/>
      <c r="B69" s="394"/>
      <c r="C69" s="456"/>
      <c r="E69" s="31"/>
      <c r="F69" s="31"/>
      <c r="K69" s="503"/>
      <c r="L69" s="394"/>
    </row>
    <row r="70" ht="15.75" customHeight="1">
      <c r="A70" s="31"/>
      <c r="B70" s="394"/>
      <c r="C70" s="456"/>
      <c r="E70" s="31"/>
      <c r="F70" s="31"/>
      <c r="K70" s="503"/>
      <c r="L70" s="394"/>
    </row>
    <row r="71" ht="15.75" customHeight="1">
      <c r="A71" s="31"/>
      <c r="B71" s="394"/>
      <c r="C71" s="456"/>
      <c r="E71" s="31"/>
      <c r="F71" s="31"/>
      <c r="K71" s="503"/>
      <c r="L71" s="394"/>
    </row>
    <row r="72" ht="15.75" customHeight="1">
      <c r="A72" s="31"/>
      <c r="B72" s="394"/>
      <c r="C72" s="456"/>
      <c r="E72" s="31"/>
      <c r="F72" s="31"/>
      <c r="K72" s="503"/>
      <c r="L72" s="394"/>
    </row>
    <row r="73" ht="15.75" customHeight="1">
      <c r="A73" s="31"/>
      <c r="B73" s="394"/>
      <c r="C73" s="456"/>
      <c r="E73" s="31"/>
      <c r="F73" s="31"/>
      <c r="K73" s="503"/>
      <c r="L73" s="394"/>
    </row>
    <row r="74" ht="15.75" customHeight="1">
      <c r="A74" s="31"/>
      <c r="B74" s="394"/>
      <c r="C74" s="456"/>
      <c r="E74" s="31"/>
      <c r="F74" s="31"/>
      <c r="K74" s="503"/>
      <c r="L74" s="394"/>
    </row>
    <row r="75" ht="15.75" customHeight="1">
      <c r="A75" s="31"/>
      <c r="B75" s="394"/>
      <c r="C75" s="456"/>
      <c r="E75" s="31"/>
      <c r="F75" s="31"/>
      <c r="K75" s="503"/>
      <c r="L75" s="394"/>
    </row>
    <row r="76" ht="15.75" customHeight="1">
      <c r="A76" s="31"/>
      <c r="B76" s="394"/>
      <c r="C76" s="456"/>
      <c r="E76" s="31"/>
      <c r="F76" s="31"/>
      <c r="K76" s="503"/>
      <c r="L76" s="394"/>
    </row>
    <row r="77" ht="15.75" customHeight="1">
      <c r="A77" s="31"/>
      <c r="B77" s="394"/>
      <c r="C77" s="456"/>
      <c r="E77" s="31"/>
      <c r="F77" s="31"/>
      <c r="K77" s="503"/>
      <c r="L77" s="394"/>
    </row>
    <row r="78" ht="15.75" customHeight="1">
      <c r="A78" s="31"/>
      <c r="B78" s="394"/>
      <c r="C78" s="456"/>
      <c r="E78" s="31"/>
      <c r="F78" s="31"/>
      <c r="K78" s="503"/>
      <c r="L78" s="394"/>
    </row>
    <row r="79" ht="15.75" customHeight="1">
      <c r="A79" s="31"/>
      <c r="B79" s="394"/>
      <c r="C79" s="456"/>
      <c r="E79" s="31"/>
      <c r="F79" s="31"/>
      <c r="K79" s="503"/>
      <c r="L79" s="394"/>
    </row>
    <row r="80" ht="15.75" customHeight="1">
      <c r="A80" s="31"/>
      <c r="B80" s="394"/>
      <c r="C80" s="456"/>
      <c r="E80" s="31"/>
      <c r="F80" s="31"/>
      <c r="K80" s="503"/>
      <c r="L80" s="394"/>
    </row>
    <row r="81" ht="15.75" customHeight="1">
      <c r="A81" s="31"/>
      <c r="B81" s="394"/>
      <c r="C81" s="456"/>
      <c r="E81" s="31"/>
      <c r="F81" s="31"/>
      <c r="K81" s="503"/>
      <c r="L81" s="394"/>
    </row>
    <row r="82" ht="15.75" customHeight="1">
      <c r="A82" s="31"/>
      <c r="B82" s="394"/>
      <c r="C82" s="456"/>
      <c r="E82" s="31"/>
      <c r="F82" s="31"/>
      <c r="K82" s="503"/>
      <c r="L82" s="394"/>
    </row>
    <row r="83" ht="15.75" customHeight="1">
      <c r="A83" s="31"/>
      <c r="B83" s="394"/>
      <c r="C83" s="456"/>
      <c r="E83" s="31"/>
      <c r="F83" s="31"/>
      <c r="K83" s="503"/>
      <c r="L83" s="394"/>
    </row>
    <row r="84" ht="15.75" customHeight="1">
      <c r="A84" s="31"/>
      <c r="B84" s="394"/>
      <c r="C84" s="456"/>
      <c r="E84" s="31"/>
      <c r="F84" s="31"/>
      <c r="K84" s="503"/>
      <c r="L84" s="394"/>
    </row>
    <row r="85" ht="15.75" customHeight="1">
      <c r="A85" s="31"/>
      <c r="B85" s="394"/>
      <c r="C85" s="456"/>
      <c r="E85" s="31"/>
      <c r="F85" s="31"/>
      <c r="K85" s="503"/>
      <c r="L85" s="394"/>
    </row>
    <row r="86" ht="15.75" customHeight="1">
      <c r="A86" s="31"/>
      <c r="B86" s="394"/>
      <c r="C86" s="456"/>
      <c r="E86" s="31"/>
      <c r="F86" s="31"/>
      <c r="K86" s="503"/>
      <c r="L86" s="394"/>
    </row>
    <row r="87" ht="15.75" customHeight="1">
      <c r="A87" s="31"/>
      <c r="B87" s="394"/>
      <c r="C87" s="456"/>
      <c r="E87" s="31"/>
      <c r="F87" s="31"/>
      <c r="K87" s="503"/>
      <c r="L87" s="394"/>
    </row>
    <row r="88" ht="15.75" customHeight="1">
      <c r="A88" s="31"/>
      <c r="B88" s="394"/>
      <c r="C88" s="456"/>
      <c r="E88" s="31"/>
      <c r="F88" s="31"/>
      <c r="K88" s="503"/>
      <c r="L88" s="394"/>
    </row>
    <row r="89" ht="15.75" customHeight="1">
      <c r="A89" s="31"/>
      <c r="B89" s="394"/>
      <c r="C89" s="456"/>
      <c r="E89" s="31"/>
      <c r="F89" s="31"/>
      <c r="K89" s="503"/>
      <c r="L89" s="394"/>
    </row>
    <row r="90" ht="15.75" customHeight="1">
      <c r="A90" s="31"/>
      <c r="B90" s="394"/>
      <c r="C90" s="456"/>
      <c r="E90" s="31"/>
      <c r="F90" s="31"/>
      <c r="K90" s="503"/>
      <c r="L90" s="394"/>
    </row>
    <row r="91" ht="15.75" customHeight="1">
      <c r="A91" s="31"/>
      <c r="B91" s="394"/>
      <c r="C91" s="456"/>
      <c r="E91" s="31"/>
      <c r="F91" s="31"/>
      <c r="K91" s="503"/>
      <c r="L91" s="394"/>
    </row>
    <row r="92" ht="15.75" customHeight="1">
      <c r="A92" s="31"/>
      <c r="B92" s="394"/>
      <c r="C92" s="456"/>
      <c r="E92" s="31"/>
      <c r="F92" s="31"/>
      <c r="K92" s="503"/>
      <c r="L92" s="394"/>
    </row>
    <row r="93" ht="15.75" customHeight="1">
      <c r="A93" s="31"/>
      <c r="B93" s="394"/>
      <c r="C93" s="456"/>
      <c r="E93" s="31"/>
      <c r="F93" s="31"/>
      <c r="K93" s="503"/>
      <c r="L93" s="394"/>
    </row>
    <row r="94" ht="15.75" customHeight="1">
      <c r="A94" s="31"/>
      <c r="B94" s="394"/>
      <c r="C94" s="456"/>
      <c r="E94" s="31"/>
      <c r="F94" s="31"/>
      <c r="K94" s="503"/>
      <c r="L94" s="394"/>
    </row>
    <row r="95" ht="15.75" customHeight="1">
      <c r="A95" s="31"/>
      <c r="B95" s="394"/>
      <c r="C95" s="456"/>
      <c r="E95" s="31"/>
      <c r="F95" s="31"/>
      <c r="K95" s="503"/>
      <c r="L95" s="394"/>
    </row>
    <row r="96" ht="15.75" customHeight="1">
      <c r="A96" s="31"/>
      <c r="B96" s="394"/>
      <c r="C96" s="456"/>
      <c r="E96" s="31"/>
      <c r="F96" s="31"/>
      <c r="K96" s="503"/>
      <c r="L96" s="394"/>
    </row>
    <row r="97" ht="15.75" customHeight="1">
      <c r="A97" s="31"/>
      <c r="B97" s="394"/>
      <c r="C97" s="456"/>
      <c r="E97" s="31"/>
      <c r="F97" s="31"/>
      <c r="K97" s="503"/>
      <c r="L97" s="394"/>
    </row>
    <row r="98" ht="15.75" customHeight="1">
      <c r="A98" s="31"/>
      <c r="B98" s="394"/>
      <c r="C98" s="456"/>
      <c r="E98" s="31"/>
      <c r="F98" s="31"/>
      <c r="K98" s="503"/>
      <c r="L98" s="394"/>
    </row>
    <row r="99" ht="15.75" customHeight="1">
      <c r="A99" s="31"/>
      <c r="B99" s="394"/>
      <c r="C99" s="456"/>
      <c r="E99" s="31"/>
      <c r="F99" s="31"/>
      <c r="K99" s="503"/>
      <c r="L99" s="394"/>
    </row>
    <row r="100" ht="15.75" customHeight="1">
      <c r="A100" s="31"/>
      <c r="B100" s="394"/>
      <c r="C100" s="456"/>
      <c r="E100" s="31"/>
      <c r="F100" s="31"/>
      <c r="K100" s="503"/>
      <c r="L100" s="394"/>
    </row>
    <row r="101" ht="15.75" customHeight="1">
      <c r="A101" s="31"/>
      <c r="B101" s="394"/>
      <c r="C101" s="456"/>
      <c r="E101" s="31"/>
      <c r="F101" s="31"/>
      <c r="K101" s="503"/>
      <c r="L101" s="394"/>
    </row>
    <row r="102" ht="15.75" customHeight="1">
      <c r="A102" s="31"/>
      <c r="B102" s="394"/>
      <c r="C102" s="456"/>
      <c r="E102" s="31"/>
      <c r="F102" s="31"/>
      <c r="K102" s="503"/>
      <c r="L102" s="394"/>
    </row>
    <row r="103" ht="15.75" customHeight="1">
      <c r="A103" s="31"/>
      <c r="B103" s="394"/>
      <c r="C103" s="456"/>
      <c r="E103" s="31"/>
      <c r="F103" s="31"/>
      <c r="K103" s="503"/>
      <c r="L103" s="394"/>
    </row>
    <row r="104" ht="15.75" customHeight="1">
      <c r="A104" s="31"/>
      <c r="B104" s="394"/>
      <c r="C104" s="456"/>
      <c r="E104" s="31"/>
      <c r="F104" s="31"/>
      <c r="K104" s="503"/>
      <c r="L104" s="394"/>
    </row>
    <row r="105" ht="15.75" customHeight="1">
      <c r="A105" s="31"/>
      <c r="B105" s="394"/>
      <c r="C105" s="456"/>
      <c r="E105" s="31"/>
      <c r="F105" s="31"/>
      <c r="K105" s="503"/>
      <c r="L105" s="394"/>
    </row>
    <row r="106" ht="15.75" customHeight="1">
      <c r="A106" s="31"/>
      <c r="B106" s="394"/>
      <c r="C106" s="456"/>
      <c r="E106" s="31"/>
      <c r="F106" s="31"/>
      <c r="K106" s="503"/>
      <c r="L106" s="394"/>
    </row>
    <row r="107" ht="15.75" customHeight="1">
      <c r="A107" s="31"/>
      <c r="B107" s="394"/>
      <c r="C107" s="456"/>
      <c r="E107" s="31"/>
      <c r="F107" s="31"/>
      <c r="K107" s="503"/>
      <c r="L107" s="394"/>
    </row>
    <row r="108" ht="15.75" customHeight="1">
      <c r="A108" s="31"/>
      <c r="B108" s="394"/>
      <c r="C108" s="456"/>
      <c r="E108" s="31"/>
      <c r="F108" s="31"/>
      <c r="K108" s="503"/>
      <c r="L108" s="394"/>
    </row>
    <row r="109" ht="15.75" customHeight="1">
      <c r="A109" s="31"/>
      <c r="B109" s="394"/>
      <c r="C109" s="456"/>
      <c r="E109" s="31"/>
      <c r="F109" s="31"/>
      <c r="K109" s="503"/>
      <c r="L109" s="394"/>
    </row>
    <row r="110" ht="15.75" customHeight="1">
      <c r="A110" s="31"/>
      <c r="B110" s="394"/>
      <c r="C110" s="456"/>
      <c r="E110" s="31"/>
      <c r="F110" s="31"/>
      <c r="K110" s="503"/>
      <c r="L110" s="394"/>
    </row>
    <row r="111" ht="15.75" customHeight="1">
      <c r="A111" s="31"/>
      <c r="B111" s="394"/>
      <c r="C111" s="456"/>
      <c r="E111" s="31"/>
      <c r="F111" s="31"/>
      <c r="K111" s="503"/>
      <c r="L111" s="394"/>
    </row>
    <row r="112" ht="15.75" customHeight="1">
      <c r="A112" s="31"/>
      <c r="B112" s="394"/>
      <c r="C112" s="456"/>
      <c r="E112" s="31"/>
      <c r="F112" s="31"/>
      <c r="K112" s="503"/>
      <c r="L112" s="394"/>
    </row>
    <row r="113" ht="15.75" customHeight="1">
      <c r="A113" s="31"/>
      <c r="B113" s="394"/>
      <c r="C113" s="456"/>
      <c r="E113" s="31"/>
      <c r="F113" s="31"/>
      <c r="K113" s="503"/>
      <c r="L113" s="394"/>
    </row>
    <row r="114" ht="15.75" customHeight="1">
      <c r="A114" s="31"/>
      <c r="B114" s="394"/>
      <c r="C114" s="456"/>
      <c r="E114" s="31"/>
      <c r="F114" s="31"/>
      <c r="K114" s="503"/>
      <c r="L114" s="394"/>
    </row>
    <row r="115" ht="15.75" customHeight="1">
      <c r="A115" s="31"/>
      <c r="B115" s="394"/>
      <c r="C115" s="456"/>
      <c r="E115" s="31"/>
      <c r="F115" s="31"/>
      <c r="K115" s="503"/>
      <c r="L115" s="394"/>
    </row>
    <row r="116" ht="15.75" customHeight="1">
      <c r="A116" s="31"/>
      <c r="B116" s="394"/>
      <c r="C116" s="456"/>
      <c r="E116" s="31"/>
      <c r="F116" s="31"/>
      <c r="K116" s="503"/>
      <c r="L116" s="394"/>
    </row>
    <row r="117" ht="15.75" customHeight="1">
      <c r="A117" s="31"/>
      <c r="B117" s="394"/>
      <c r="C117" s="456"/>
      <c r="E117" s="31"/>
      <c r="F117" s="31"/>
      <c r="K117" s="503"/>
      <c r="L117" s="394"/>
    </row>
    <row r="118" ht="15.75" customHeight="1">
      <c r="A118" s="31"/>
      <c r="B118" s="394"/>
      <c r="C118" s="456"/>
      <c r="E118" s="31"/>
      <c r="F118" s="31"/>
      <c r="K118" s="503"/>
      <c r="L118" s="394"/>
    </row>
    <row r="119" ht="15.75" customHeight="1">
      <c r="A119" s="31"/>
      <c r="B119" s="394"/>
      <c r="C119" s="456"/>
      <c r="E119" s="31"/>
      <c r="F119" s="31"/>
      <c r="K119" s="503"/>
      <c r="L119" s="394"/>
    </row>
    <row r="120" ht="15.75" customHeight="1">
      <c r="A120" s="31"/>
      <c r="B120" s="394"/>
      <c r="C120" s="456"/>
      <c r="E120" s="31"/>
      <c r="F120" s="31"/>
      <c r="K120" s="503"/>
      <c r="L120" s="394"/>
    </row>
    <row r="121" ht="15.75" customHeight="1">
      <c r="A121" s="31"/>
      <c r="B121" s="394"/>
      <c r="C121" s="456"/>
      <c r="E121" s="31"/>
      <c r="F121" s="31"/>
      <c r="K121" s="503"/>
      <c r="L121" s="394"/>
    </row>
    <row r="122" ht="15.75" customHeight="1">
      <c r="A122" s="31"/>
      <c r="B122" s="394"/>
      <c r="C122" s="456"/>
      <c r="E122" s="31"/>
      <c r="F122" s="31"/>
      <c r="K122" s="503"/>
      <c r="L122" s="394"/>
    </row>
    <row r="123" ht="15.75" customHeight="1">
      <c r="A123" s="31"/>
      <c r="B123" s="394"/>
      <c r="C123" s="456"/>
      <c r="E123" s="31"/>
      <c r="F123" s="31"/>
      <c r="K123" s="503"/>
      <c r="L123" s="394"/>
    </row>
    <row r="124" ht="15.75" customHeight="1">
      <c r="A124" s="31"/>
      <c r="B124" s="394"/>
      <c r="C124" s="456"/>
      <c r="E124" s="31"/>
      <c r="F124" s="31"/>
      <c r="K124" s="503"/>
      <c r="L124" s="394"/>
    </row>
    <row r="125" ht="15.75" customHeight="1">
      <c r="A125" s="31"/>
      <c r="B125" s="394"/>
      <c r="C125" s="456"/>
      <c r="E125" s="31"/>
      <c r="F125" s="31"/>
      <c r="K125" s="503"/>
      <c r="L125" s="394"/>
    </row>
    <row r="126" ht="15.75" customHeight="1">
      <c r="A126" s="31"/>
      <c r="B126" s="394"/>
      <c r="C126" s="456"/>
      <c r="E126" s="31"/>
      <c r="F126" s="31"/>
      <c r="K126" s="503"/>
      <c r="L126" s="394"/>
    </row>
    <row r="127" ht="15.75" customHeight="1">
      <c r="A127" s="31"/>
      <c r="B127" s="394"/>
      <c r="C127" s="456"/>
      <c r="E127" s="31"/>
      <c r="F127" s="31"/>
      <c r="K127" s="503"/>
      <c r="L127" s="394"/>
    </row>
    <row r="128" ht="15.75" customHeight="1">
      <c r="A128" s="31"/>
      <c r="B128" s="394"/>
      <c r="C128" s="456"/>
      <c r="E128" s="31"/>
      <c r="F128" s="31"/>
      <c r="K128" s="503"/>
      <c r="L128" s="394"/>
    </row>
    <row r="129" ht="15.75" customHeight="1">
      <c r="A129" s="31"/>
      <c r="B129" s="394"/>
      <c r="C129" s="456"/>
      <c r="E129" s="31"/>
      <c r="F129" s="31"/>
      <c r="K129" s="503"/>
      <c r="L129" s="394"/>
    </row>
    <row r="130" ht="15.75" customHeight="1">
      <c r="A130" s="31"/>
      <c r="B130" s="394"/>
      <c r="C130" s="456"/>
      <c r="E130" s="31"/>
      <c r="F130" s="31"/>
      <c r="K130" s="503"/>
      <c r="L130" s="394"/>
    </row>
    <row r="131" ht="15.75" customHeight="1">
      <c r="A131" s="31"/>
      <c r="B131" s="394"/>
      <c r="C131" s="456"/>
      <c r="E131" s="31"/>
      <c r="F131" s="31"/>
      <c r="K131" s="503"/>
      <c r="L131" s="394"/>
    </row>
    <row r="132" ht="15.75" customHeight="1">
      <c r="A132" s="31"/>
      <c r="B132" s="394"/>
      <c r="C132" s="456"/>
      <c r="E132" s="31"/>
      <c r="F132" s="31"/>
      <c r="K132" s="503"/>
      <c r="L132" s="394"/>
    </row>
    <row r="133" ht="15.75" customHeight="1">
      <c r="A133" s="31"/>
      <c r="B133" s="394"/>
      <c r="C133" s="456"/>
      <c r="E133" s="31"/>
      <c r="F133" s="31"/>
      <c r="K133" s="503"/>
      <c r="L133" s="394"/>
    </row>
    <row r="134" ht="15.75" customHeight="1">
      <c r="A134" s="31"/>
      <c r="B134" s="394"/>
      <c r="C134" s="456"/>
      <c r="E134" s="31"/>
      <c r="F134" s="31"/>
      <c r="K134" s="503"/>
      <c r="L134" s="394"/>
    </row>
    <row r="135" ht="15.75" customHeight="1">
      <c r="A135" s="31"/>
      <c r="B135" s="394"/>
      <c r="C135" s="456"/>
      <c r="E135" s="31"/>
      <c r="F135" s="31"/>
      <c r="K135" s="503"/>
      <c r="L135" s="394"/>
    </row>
    <row r="136" ht="15.75" customHeight="1">
      <c r="A136" s="31"/>
      <c r="B136" s="394"/>
      <c r="C136" s="456"/>
      <c r="E136" s="31"/>
      <c r="F136" s="31"/>
      <c r="K136" s="503"/>
      <c r="L136" s="394"/>
    </row>
    <row r="137" ht="15.75" customHeight="1">
      <c r="A137" s="31"/>
      <c r="B137" s="394"/>
      <c r="C137" s="456"/>
      <c r="E137" s="31"/>
      <c r="F137" s="31"/>
      <c r="K137" s="503"/>
      <c r="L137" s="394"/>
    </row>
    <row r="138" ht="15.75" customHeight="1">
      <c r="A138" s="31"/>
      <c r="B138" s="394"/>
      <c r="C138" s="456"/>
      <c r="E138" s="31"/>
      <c r="F138" s="31"/>
      <c r="K138" s="503"/>
      <c r="L138" s="394"/>
    </row>
    <row r="139" ht="15.75" customHeight="1">
      <c r="A139" s="31"/>
      <c r="B139" s="394"/>
      <c r="C139" s="456"/>
      <c r="E139" s="31"/>
      <c r="F139" s="31"/>
      <c r="K139" s="503"/>
      <c r="L139" s="394"/>
    </row>
    <row r="140" ht="15.75" customHeight="1">
      <c r="A140" s="31"/>
      <c r="B140" s="394"/>
      <c r="C140" s="456"/>
      <c r="E140" s="31"/>
      <c r="F140" s="31"/>
      <c r="K140" s="503"/>
      <c r="L140" s="394"/>
    </row>
    <row r="141" ht="15.75" customHeight="1">
      <c r="A141" s="31"/>
      <c r="B141" s="394"/>
      <c r="C141" s="456"/>
      <c r="E141" s="31"/>
      <c r="F141" s="31"/>
      <c r="K141" s="503"/>
      <c r="L141" s="394"/>
    </row>
    <row r="142" ht="15.75" customHeight="1">
      <c r="A142" s="31"/>
      <c r="B142" s="394"/>
      <c r="C142" s="456"/>
      <c r="E142" s="31"/>
      <c r="F142" s="31"/>
      <c r="K142" s="503"/>
      <c r="L142" s="394"/>
    </row>
    <row r="143" ht="15.75" customHeight="1">
      <c r="A143" s="31"/>
      <c r="B143" s="394"/>
      <c r="C143" s="456"/>
      <c r="E143" s="31"/>
      <c r="F143" s="31"/>
      <c r="K143" s="503"/>
      <c r="L143" s="394"/>
    </row>
    <row r="144" ht="15.75" customHeight="1">
      <c r="A144" s="31"/>
      <c r="B144" s="394"/>
      <c r="C144" s="456"/>
      <c r="E144" s="31"/>
      <c r="F144" s="31"/>
      <c r="K144" s="503"/>
      <c r="L144" s="394"/>
    </row>
    <row r="145" ht="15.75" customHeight="1">
      <c r="A145" s="31"/>
      <c r="B145" s="394"/>
      <c r="C145" s="456"/>
      <c r="E145" s="31"/>
      <c r="F145" s="31"/>
      <c r="K145" s="503"/>
      <c r="L145" s="394"/>
    </row>
    <row r="146" ht="15.75" customHeight="1">
      <c r="A146" s="31"/>
      <c r="B146" s="394"/>
      <c r="C146" s="456"/>
      <c r="E146" s="31"/>
      <c r="F146" s="31"/>
      <c r="K146" s="503"/>
      <c r="L146" s="394"/>
    </row>
    <row r="147" ht="15.75" customHeight="1">
      <c r="A147" s="31"/>
      <c r="B147" s="394"/>
      <c r="C147" s="456"/>
      <c r="E147" s="31"/>
      <c r="F147" s="31"/>
      <c r="K147" s="503"/>
      <c r="L147" s="394"/>
    </row>
    <row r="148" ht="15.75" customHeight="1">
      <c r="A148" s="31"/>
      <c r="B148" s="394"/>
      <c r="C148" s="456"/>
      <c r="E148" s="31"/>
      <c r="F148" s="31"/>
      <c r="K148" s="503"/>
      <c r="L148" s="394"/>
    </row>
    <row r="149" ht="15.75" customHeight="1">
      <c r="A149" s="31"/>
      <c r="B149" s="394"/>
      <c r="C149" s="456"/>
      <c r="E149" s="31"/>
      <c r="F149" s="31"/>
      <c r="K149" s="503"/>
      <c r="L149" s="394"/>
    </row>
    <row r="150" ht="15.75" customHeight="1">
      <c r="A150" s="31"/>
      <c r="B150" s="394"/>
      <c r="C150" s="456"/>
      <c r="E150" s="31"/>
      <c r="F150" s="31"/>
      <c r="K150" s="503"/>
      <c r="L150" s="394"/>
    </row>
    <row r="151" ht="15.75" customHeight="1">
      <c r="A151" s="31"/>
      <c r="B151" s="394"/>
      <c r="C151" s="456"/>
      <c r="E151" s="31"/>
      <c r="F151" s="31"/>
      <c r="K151" s="503"/>
      <c r="L151" s="394"/>
    </row>
    <row r="152" ht="15.75" customHeight="1">
      <c r="A152" s="31"/>
      <c r="B152" s="394"/>
      <c r="C152" s="456"/>
      <c r="E152" s="31"/>
      <c r="F152" s="31"/>
      <c r="K152" s="503"/>
      <c r="L152" s="394"/>
    </row>
    <row r="153" ht="15.75" customHeight="1">
      <c r="A153" s="31"/>
      <c r="B153" s="394"/>
      <c r="C153" s="456"/>
      <c r="E153" s="31"/>
      <c r="F153" s="31"/>
      <c r="K153" s="503"/>
      <c r="L153" s="394"/>
    </row>
    <row r="154" ht="15.75" customHeight="1">
      <c r="A154" s="31"/>
      <c r="B154" s="394"/>
      <c r="C154" s="456"/>
      <c r="E154" s="31"/>
      <c r="F154" s="31"/>
      <c r="K154" s="503"/>
      <c r="L154" s="394"/>
    </row>
    <row r="155" ht="15.75" customHeight="1">
      <c r="A155" s="31"/>
      <c r="B155" s="394"/>
      <c r="C155" s="456"/>
      <c r="E155" s="31"/>
      <c r="F155" s="31"/>
      <c r="K155" s="503"/>
      <c r="L155" s="394"/>
    </row>
    <row r="156" ht="15.75" customHeight="1">
      <c r="A156" s="31"/>
      <c r="B156" s="394"/>
      <c r="C156" s="456"/>
      <c r="E156" s="31"/>
      <c r="F156" s="31"/>
      <c r="K156" s="503"/>
      <c r="L156" s="394"/>
    </row>
    <row r="157" ht="15.75" customHeight="1">
      <c r="A157" s="31"/>
      <c r="B157" s="394"/>
      <c r="C157" s="456"/>
      <c r="E157" s="31"/>
      <c r="F157" s="31"/>
      <c r="K157" s="503"/>
      <c r="L157" s="394"/>
    </row>
    <row r="158" ht="15.75" customHeight="1">
      <c r="A158" s="31"/>
      <c r="B158" s="394"/>
      <c r="C158" s="456"/>
      <c r="E158" s="31"/>
      <c r="F158" s="31"/>
      <c r="K158" s="503"/>
      <c r="L158" s="394"/>
    </row>
    <row r="159" ht="15.75" customHeight="1">
      <c r="A159" s="31"/>
      <c r="B159" s="394"/>
      <c r="C159" s="456"/>
      <c r="E159" s="31"/>
      <c r="F159" s="31"/>
      <c r="K159" s="503"/>
      <c r="L159" s="394"/>
    </row>
    <row r="160" ht="15.75" customHeight="1">
      <c r="A160" s="31"/>
      <c r="B160" s="394"/>
      <c r="C160" s="456"/>
      <c r="E160" s="31"/>
      <c r="F160" s="31"/>
      <c r="K160" s="503"/>
      <c r="L160" s="394"/>
    </row>
    <row r="161" ht="15.75" customHeight="1">
      <c r="A161" s="31"/>
      <c r="B161" s="394"/>
      <c r="C161" s="456"/>
      <c r="E161" s="31"/>
      <c r="F161" s="31"/>
      <c r="K161" s="503"/>
      <c r="L161" s="394"/>
    </row>
    <row r="162" ht="15.75" customHeight="1">
      <c r="A162" s="31"/>
      <c r="B162" s="394"/>
      <c r="C162" s="456"/>
      <c r="E162" s="31"/>
      <c r="F162" s="31"/>
      <c r="K162" s="503"/>
      <c r="L162" s="394"/>
    </row>
    <row r="163" ht="15.75" customHeight="1">
      <c r="A163" s="31"/>
      <c r="B163" s="394"/>
      <c r="C163" s="456"/>
      <c r="E163" s="31"/>
      <c r="F163" s="31"/>
      <c r="K163" s="503"/>
      <c r="L163" s="394"/>
    </row>
    <row r="164" ht="15.75" customHeight="1">
      <c r="A164" s="31"/>
      <c r="B164" s="394"/>
      <c r="C164" s="456"/>
      <c r="E164" s="31"/>
      <c r="F164" s="31"/>
      <c r="K164" s="503"/>
      <c r="L164" s="394"/>
    </row>
    <row r="165" ht="15.75" customHeight="1">
      <c r="A165" s="31"/>
      <c r="B165" s="394"/>
      <c r="C165" s="456"/>
      <c r="E165" s="31"/>
      <c r="F165" s="31"/>
      <c r="K165" s="503"/>
      <c r="L165" s="394"/>
    </row>
    <row r="166" ht="15.75" customHeight="1">
      <c r="A166" s="31"/>
      <c r="B166" s="394"/>
      <c r="C166" s="456"/>
      <c r="E166" s="31"/>
      <c r="F166" s="31"/>
      <c r="K166" s="503"/>
      <c r="L166" s="394"/>
    </row>
    <row r="167" ht="15.75" customHeight="1">
      <c r="A167" s="31"/>
      <c r="B167" s="394"/>
      <c r="C167" s="456"/>
      <c r="E167" s="31"/>
      <c r="F167" s="31"/>
      <c r="K167" s="503"/>
      <c r="L167" s="394"/>
    </row>
    <row r="168" ht="15.75" customHeight="1">
      <c r="A168" s="31"/>
      <c r="B168" s="394"/>
      <c r="C168" s="456"/>
      <c r="E168" s="31"/>
      <c r="F168" s="31"/>
      <c r="K168" s="503"/>
      <c r="L168" s="394"/>
    </row>
    <row r="169" ht="15.75" customHeight="1">
      <c r="A169" s="31"/>
      <c r="B169" s="394"/>
      <c r="C169" s="456"/>
      <c r="E169" s="31"/>
      <c r="F169" s="31"/>
      <c r="K169" s="503"/>
      <c r="L169" s="394"/>
    </row>
    <row r="170" ht="15.75" customHeight="1">
      <c r="A170" s="31"/>
      <c r="B170" s="394"/>
      <c r="C170" s="456"/>
      <c r="E170" s="31"/>
      <c r="F170" s="31"/>
      <c r="K170" s="503"/>
      <c r="L170" s="394"/>
    </row>
    <row r="171" ht="15.75" customHeight="1">
      <c r="A171" s="31"/>
      <c r="B171" s="394"/>
      <c r="C171" s="456"/>
      <c r="E171" s="31"/>
      <c r="F171" s="31"/>
      <c r="K171" s="503"/>
      <c r="L171" s="394"/>
    </row>
    <row r="172" ht="15.75" customHeight="1">
      <c r="A172" s="31"/>
      <c r="B172" s="394"/>
      <c r="C172" s="456"/>
      <c r="E172" s="31"/>
      <c r="F172" s="31"/>
      <c r="K172" s="503"/>
      <c r="L172" s="394"/>
    </row>
    <row r="173" ht="15.75" customHeight="1">
      <c r="A173" s="31"/>
      <c r="B173" s="394"/>
      <c r="C173" s="456"/>
      <c r="E173" s="31"/>
      <c r="F173" s="31"/>
      <c r="K173" s="503"/>
      <c r="L173" s="394"/>
    </row>
    <row r="174" ht="15.75" customHeight="1">
      <c r="A174" s="31"/>
      <c r="B174" s="394"/>
      <c r="C174" s="456"/>
      <c r="E174" s="31"/>
      <c r="F174" s="31"/>
      <c r="K174" s="503"/>
      <c r="L174" s="394"/>
    </row>
    <row r="175" ht="15.75" customHeight="1">
      <c r="A175" s="31"/>
      <c r="B175" s="394"/>
      <c r="C175" s="456"/>
      <c r="E175" s="31"/>
      <c r="F175" s="31"/>
      <c r="K175" s="503"/>
      <c r="L175" s="394"/>
    </row>
    <row r="176" ht="15.75" customHeight="1">
      <c r="A176" s="31"/>
      <c r="B176" s="394"/>
      <c r="C176" s="456"/>
      <c r="E176" s="31"/>
      <c r="F176" s="31"/>
      <c r="K176" s="503"/>
      <c r="L176" s="394"/>
    </row>
    <row r="177" ht="15.75" customHeight="1">
      <c r="A177" s="31"/>
      <c r="B177" s="394"/>
      <c r="C177" s="456"/>
      <c r="E177" s="31"/>
      <c r="F177" s="31"/>
      <c r="K177" s="503"/>
      <c r="L177" s="394"/>
    </row>
    <row r="178" ht="15.75" customHeight="1">
      <c r="A178" s="31"/>
      <c r="B178" s="394"/>
      <c r="C178" s="456"/>
      <c r="E178" s="31"/>
      <c r="F178" s="31"/>
      <c r="K178" s="503"/>
      <c r="L178" s="394"/>
    </row>
    <row r="179" ht="15.75" customHeight="1">
      <c r="A179" s="31"/>
      <c r="B179" s="394"/>
      <c r="C179" s="456"/>
      <c r="E179" s="31"/>
      <c r="F179" s="31"/>
      <c r="K179" s="503"/>
      <c r="L179" s="394"/>
    </row>
    <row r="180" ht="15.75" customHeight="1">
      <c r="A180" s="31"/>
      <c r="B180" s="394"/>
      <c r="C180" s="456"/>
      <c r="E180" s="31"/>
      <c r="F180" s="31"/>
      <c r="K180" s="503"/>
      <c r="L180" s="394"/>
    </row>
    <row r="181" ht="15.75" customHeight="1">
      <c r="A181" s="31"/>
      <c r="B181" s="394"/>
      <c r="C181" s="456"/>
      <c r="E181" s="31"/>
      <c r="F181" s="31"/>
      <c r="K181" s="503"/>
      <c r="L181" s="394"/>
    </row>
    <row r="182" ht="15.75" customHeight="1">
      <c r="A182" s="31"/>
      <c r="B182" s="394"/>
      <c r="C182" s="456"/>
      <c r="E182" s="31"/>
      <c r="F182" s="31"/>
      <c r="K182" s="503"/>
      <c r="L182" s="394"/>
    </row>
    <row r="183" ht="15.75" customHeight="1">
      <c r="A183" s="31"/>
      <c r="B183" s="394"/>
      <c r="C183" s="456"/>
      <c r="E183" s="31"/>
      <c r="F183" s="31"/>
      <c r="K183" s="503"/>
      <c r="L183" s="394"/>
    </row>
    <row r="184" ht="15.75" customHeight="1">
      <c r="A184" s="31"/>
      <c r="B184" s="394"/>
      <c r="C184" s="456"/>
      <c r="E184" s="31"/>
      <c r="F184" s="31"/>
      <c r="K184" s="503"/>
      <c r="L184" s="394"/>
    </row>
    <row r="185" ht="15.75" customHeight="1">
      <c r="A185" s="31"/>
      <c r="B185" s="394"/>
      <c r="C185" s="456"/>
      <c r="E185" s="31"/>
      <c r="F185" s="31"/>
      <c r="K185" s="503"/>
      <c r="L185" s="394"/>
    </row>
    <row r="186" ht="15.75" customHeight="1">
      <c r="A186" s="31"/>
      <c r="B186" s="394"/>
      <c r="C186" s="456"/>
      <c r="E186" s="31"/>
      <c r="F186" s="31"/>
      <c r="K186" s="503"/>
      <c r="L186" s="394"/>
    </row>
    <row r="187" ht="15.75" customHeight="1">
      <c r="A187" s="31"/>
      <c r="B187" s="394"/>
      <c r="C187" s="456"/>
      <c r="E187" s="31"/>
      <c r="F187" s="31"/>
      <c r="K187" s="503"/>
      <c r="L187" s="394"/>
    </row>
    <row r="188" ht="15.75" customHeight="1">
      <c r="A188" s="31"/>
      <c r="B188" s="394"/>
      <c r="C188" s="456"/>
      <c r="E188" s="31"/>
      <c r="F188" s="31"/>
      <c r="K188" s="503"/>
      <c r="L188" s="394"/>
    </row>
    <row r="189" ht="15.75" customHeight="1">
      <c r="A189" s="31"/>
      <c r="B189" s="394"/>
      <c r="C189" s="456"/>
      <c r="E189" s="31"/>
      <c r="F189" s="31"/>
      <c r="K189" s="503"/>
      <c r="L189" s="394"/>
    </row>
    <row r="190" ht="15.75" customHeight="1">
      <c r="A190" s="31"/>
      <c r="B190" s="394"/>
      <c r="C190" s="456"/>
      <c r="E190" s="31"/>
      <c r="F190" s="31"/>
      <c r="K190" s="503"/>
      <c r="L190" s="394"/>
    </row>
    <row r="191" ht="15.75" customHeight="1">
      <c r="A191" s="31"/>
      <c r="B191" s="394"/>
      <c r="C191" s="456"/>
      <c r="E191" s="31"/>
      <c r="F191" s="31"/>
      <c r="K191" s="503"/>
      <c r="L191" s="394"/>
    </row>
    <row r="192" ht="15.75" customHeight="1">
      <c r="A192" s="31"/>
      <c r="B192" s="394"/>
      <c r="C192" s="456"/>
      <c r="E192" s="31"/>
      <c r="F192" s="31"/>
      <c r="K192" s="503"/>
      <c r="L192" s="394"/>
    </row>
    <row r="193" ht="15.75" customHeight="1">
      <c r="A193" s="31"/>
      <c r="B193" s="394"/>
      <c r="C193" s="456"/>
      <c r="E193" s="31"/>
      <c r="F193" s="31"/>
      <c r="K193" s="503"/>
      <c r="L193" s="394"/>
    </row>
    <row r="194" ht="15.75" customHeight="1">
      <c r="A194" s="31"/>
      <c r="B194" s="394"/>
      <c r="C194" s="456"/>
      <c r="E194" s="31"/>
      <c r="F194" s="31"/>
      <c r="K194" s="503"/>
      <c r="L194" s="394"/>
    </row>
    <row r="195" ht="15.75" customHeight="1">
      <c r="A195" s="31"/>
      <c r="B195" s="394"/>
      <c r="C195" s="456"/>
      <c r="E195" s="31"/>
      <c r="F195" s="31"/>
      <c r="K195" s="503"/>
      <c r="L195" s="394"/>
    </row>
    <row r="196" ht="15.75" customHeight="1">
      <c r="A196" s="31"/>
      <c r="B196" s="394"/>
      <c r="C196" s="456"/>
      <c r="E196" s="31"/>
      <c r="F196" s="31"/>
      <c r="K196" s="503"/>
      <c r="L196" s="394"/>
    </row>
    <row r="197" ht="15.75" customHeight="1">
      <c r="A197" s="31"/>
      <c r="B197" s="394"/>
      <c r="C197" s="456"/>
      <c r="E197" s="31"/>
      <c r="F197" s="31"/>
      <c r="K197" s="503"/>
      <c r="L197" s="394"/>
    </row>
    <row r="198" ht="15.75" customHeight="1">
      <c r="A198" s="31"/>
      <c r="B198" s="394"/>
      <c r="C198" s="456"/>
      <c r="E198" s="31"/>
      <c r="F198" s="31"/>
      <c r="K198" s="503"/>
      <c r="L198" s="394"/>
    </row>
    <row r="199" ht="15.75" customHeight="1">
      <c r="A199" s="31"/>
      <c r="B199" s="394"/>
      <c r="C199" s="456"/>
      <c r="E199" s="31"/>
      <c r="F199" s="31"/>
      <c r="K199" s="503"/>
      <c r="L199" s="394"/>
    </row>
    <row r="200" ht="15.75" customHeight="1">
      <c r="A200" s="31"/>
      <c r="B200" s="394"/>
      <c r="C200" s="456"/>
      <c r="E200" s="31"/>
      <c r="F200" s="31"/>
      <c r="K200" s="503"/>
      <c r="L200" s="394"/>
    </row>
    <row r="201" ht="15.75" customHeight="1">
      <c r="A201" s="31"/>
      <c r="B201" s="394"/>
      <c r="C201" s="456"/>
      <c r="E201" s="31"/>
      <c r="F201" s="31"/>
      <c r="K201" s="503"/>
      <c r="L201" s="394"/>
    </row>
    <row r="202" ht="15.75" customHeight="1">
      <c r="A202" s="31"/>
      <c r="B202" s="394"/>
      <c r="C202" s="456"/>
      <c r="E202" s="31"/>
      <c r="F202" s="31"/>
      <c r="K202" s="503"/>
      <c r="L202" s="394"/>
    </row>
    <row r="203" ht="15.75" customHeight="1">
      <c r="A203" s="31"/>
      <c r="B203" s="394"/>
      <c r="C203" s="456"/>
      <c r="E203" s="31"/>
      <c r="F203" s="31"/>
      <c r="K203" s="503"/>
      <c r="L203" s="394"/>
    </row>
    <row r="204" ht="15.75" customHeight="1">
      <c r="A204" s="31"/>
      <c r="B204" s="394"/>
      <c r="C204" s="456"/>
      <c r="E204" s="31"/>
      <c r="F204" s="31"/>
      <c r="K204" s="503"/>
      <c r="L204" s="394"/>
    </row>
    <row r="205" ht="15.75" customHeight="1">
      <c r="A205" s="31"/>
      <c r="B205" s="394"/>
      <c r="C205" s="456"/>
      <c r="E205" s="31"/>
      <c r="F205" s="31"/>
      <c r="K205" s="503"/>
      <c r="L205" s="394"/>
    </row>
    <row r="206" ht="15.75" customHeight="1">
      <c r="A206" s="31"/>
      <c r="B206" s="394"/>
      <c r="C206" s="456"/>
      <c r="E206" s="31"/>
      <c r="F206" s="31"/>
      <c r="K206" s="503"/>
      <c r="L206" s="394"/>
    </row>
    <row r="207" ht="15.75" customHeight="1">
      <c r="A207" s="31"/>
      <c r="B207" s="394"/>
      <c r="C207" s="456"/>
      <c r="E207" s="31"/>
      <c r="F207" s="31"/>
      <c r="K207" s="503"/>
      <c r="L207" s="394"/>
    </row>
    <row r="208" ht="15.75" customHeight="1">
      <c r="A208" s="31"/>
      <c r="B208" s="394"/>
      <c r="C208" s="456"/>
      <c r="E208" s="31"/>
      <c r="F208" s="31"/>
      <c r="K208" s="503"/>
      <c r="L208" s="394"/>
    </row>
    <row r="209" ht="15.75" customHeight="1">
      <c r="A209" s="31"/>
      <c r="B209" s="394"/>
      <c r="C209" s="456"/>
      <c r="E209" s="31"/>
      <c r="F209" s="31"/>
      <c r="K209" s="503"/>
      <c r="L209" s="394"/>
    </row>
    <row r="210" ht="15.75" customHeight="1">
      <c r="A210" s="31"/>
      <c r="B210" s="394"/>
      <c r="C210" s="456"/>
      <c r="E210" s="31"/>
      <c r="F210" s="31"/>
      <c r="K210" s="503"/>
      <c r="L210" s="394"/>
    </row>
    <row r="211" ht="15.75" customHeight="1">
      <c r="A211" s="31"/>
      <c r="B211" s="394"/>
      <c r="C211" s="456"/>
      <c r="E211" s="31"/>
      <c r="F211" s="31"/>
      <c r="K211" s="503"/>
      <c r="L211" s="394"/>
    </row>
    <row r="212" ht="15.75" customHeight="1">
      <c r="A212" s="31"/>
      <c r="B212" s="394"/>
      <c r="C212" s="456"/>
      <c r="E212" s="31"/>
      <c r="F212" s="31"/>
      <c r="K212" s="503"/>
      <c r="L212" s="394"/>
    </row>
    <row r="213" ht="15.75" customHeight="1">
      <c r="A213" s="31"/>
      <c r="B213" s="394"/>
      <c r="C213" s="456"/>
      <c r="E213" s="31"/>
      <c r="F213" s="31"/>
      <c r="K213" s="503"/>
      <c r="L213" s="394"/>
    </row>
    <row r="214" ht="15.75" customHeight="1">
      <c r="A214" s="31"/>
      <c r="B214" s="394"/>
      <c r="C214" s="456"/>
      <c r="E214" s="31"/>
      <c r="F214" s="31"/>
      <c r="K214" s="503"/>
      <c r="L214" s="394"/>
    </row>
    <row r="215" ht="15.75" customHeight="1">
      <c r="A215" s="31"/>
      <c r="B215" s="394"/>
      <c r="C215" s="456"/>
      <c r="E215" s="31"/>
      <c r="F215" s="31"/>
      <c r="K215" s="503"/>
      <c r="L215" s="394"/>
    </row>
    <row r="216" ht="15.75" customHeight="1">
      <c r="A216" s="31"/>
      <c r="B216" s="394"/>
      <c r="C216" s="456"/>
      <c r="E216" s="31"/>
      <c r="F216" s="31"/>
      <c r="K216" s="503"/>
      <c r="L216" s="394"/>
    </row>
    <row r="217" ht="15.75" customHeight="1">
      <c r="A217" s="31"/>
      <c r="B217" s="394"/>
      <c r="C217" s="456"/>
      <c r="E217" s="31"/>
      <c r="F217" s="31"/>
      <c r="K217" s="503"/>
      <c r="L217" s="394"/>
    </row>
    <row r="218" ht="15.75" customHeight="1">
      <c r="A218" s="31"/>
      <c r="B218" s="394"/>
      <c r="C218" s="456"/>
      <c r="E218" s="31"/>
      <c r="F218" s="31"/>
      <c r="K218" s="503"/>
      <c r="L218" s="394"/>
    </row>
    <row r="219" ht="15.75" customHeight="1">
      <c r="A219" s="31"/>
      <c r="B219" s="394"/>
      <c r="C219" s="456"/>
      <c r="E219" s="31"/>
      <c r="F219" s="31"/>
      <c r="K219" s="503"/>
      <c r="L219" s="394"/>
    </row>
    <row r="220" ht="15.75" customHeight="1">
      <c r="A220" s="31"/>
      <c r="B220" s="394"/>
      <c r="C220" s="456"/>
      <c r="E220" s="31"/>
      <c r="F220" s="31"/>
      <c r="K220" s="503"/>
      <c r="L220" s="394"/>
    </row>
    <row r="221" ht="15.75" customHeight="1">
      <c r="A221" s="31"/>
      <c r="B221" s="394"/>
      <c r="C221" s="456"/>
      <c r="E221" s="31"/>
      <c r="F221" s="31"/>
      <c r="K221" s="503"/>
      <c r="L221" s="394"/>
    </row>
    <row r="222" ht="15.75" customHeight="1">
      <c r="A222" s="31"/>
      <c r="B222" s="394"/>
      <c r="C222" s="456"/>
      <c r="E222" s="31"/>
      <c r="F222" s="31"/>
      <c r="K222" s="503"/>
      <c r="L222" s="394"/>
    </row>
    <row r="223" ht="15.75" customHeight="1">
      <c r="A223" s="31"/>
      <c r="B223" s="394"/>
      <c r="C223" s="456"/>
      <c r="E223" s="31"/>
      <c r="F223" s="31"/>
      <c r="K223" s="503"/>
      <c r="L223" s="394"/>
    </row>
    <row r="224" ht="15.75" customHeight="1">
      <c r="A224" s="31"/>
      <c r="B224" s="394"/>
      <c r="C224" s="456"/>
      <c r="E224" s="31"/>
      <c r="F224" s="31"/>
      <c r="K224" s="503"/>
      <c r="L224" s="394"/>
    </row>
    <row r="225" ht="15.75" customHeight="1">
      <c r="A225" s="31"/>
      <c r="B225" s="394"/>
      <c r="C225" s="456"/>
      <c r="E225" s="31"/>
      <c r="F225" s="31"/>
      <c r="K225" s="503"/>
      <c r="L225" s="394"/>
    </row>
    <row r="226" ht="15.75" customHeight="1">
      <c r="A226" s="31"/>
      <c r="B226" s="394"/>
      <c r="C226" s="456"/>
      <c r="E226" s="31"/>
      <c r="F226" s="31"/>
      <c r="K226" s="503"/>
      <c r="L226" s="394"/>
    </row>
    <row r="227" ht="15.75" customHeight="1">
      <c r="A227" s="31"/>
      <c r="B227" s="394"/>
      <c r="C227" s="456"/>
      <c r="E227" s="31"/>
      <c r="F227" s="31"/>
      <c r="K227" s="503"/>
      <c r="L227" s="394"/>
    </row>
    <row r="228" ht="15.75" customHeight="1">
      <c r="A228" s="31"/>
      <c r="B228" s="394"/>
      <c r="C228" s="456"/>
      <c r="E228" s="31"/>
      <c r="F228" s="31"/>
      <c r="K228" s="503"/>
      <c r="L228" s="394"/>
    </row>
    <row r="229" ht="15.75" customHeight="1">
      <c r="A229" s="31"/>
      <c r="B229" s="394"/>
      <c r="C229" s="456"/>
      <c r="E229" s="31"/>
      <c r="F229" s="31"/>
      <c r="K229" s="503"/>
      <c r="L229" s="394"/>
    </row>
    <row r="230" ht="15.75" customHeight="1">
      <c r="A230" s="31"/>
      <c r="B230" s="394"/>
      <c r="C230" s="456"/>
      <c r="E230" s="31"/>
      <c r="F230" s="31"/>
      <c r="K230" s="503"/>
      <c r="L230" s="394"/>
    </row>
    <row r="231" ht="15.75" customHeight="1">
      <c r="A231" s="31"/>
      <c r="B231" s="394"/>
      <c r="C231" s="456"/>
      <c r="E231" s="31"/>
      <c r="F231" s="31"/>
      <c r="K231" s="503"/>
      <c r="L231" s="394"/>
    </row>
    <row r="232" ht="15.75" customHeight="1">
      <c r="A232" s="31"/>
      <c r="B232" s="394"/>
      <c r="C232" s="456"/>
      <c r="E232" s="31"/>
      <c r="F232" s="31"/>
      <c r="K232" s="503"/>
      <c r="L232" s="394"/>
    </row>
    <row r="233" ht="15.75" customHeight="1">
      <c r="A233" s="31"/>
      <c r="B233" s="394"/>
      <c r="C233" s="456"/>
      <c r="E233" s="31"/>
      <c r="F233" s="31"/>
      <c r="K233" s="503"/>
      <c r="L233" s="394"/>
    </row>
    <row r="234" ht="15.75" customHeight="1">
      <c r="A234" s="31"/>
      <c r="B234" s="394"/>
      <c r="C234" s="456"/>
      <c r="E234" s="31"/>
      <c r="F234" s="31"/>
      <c r="K234" s="503"/>
      <c r="L234" s="394"/>
    </row>
    <row r="235" ht="15.75" customHeight="1">
      <c r="A235" s="31"/>
      <c r="B235" s="394"/>
      <c r="C235" s="456"/>
      <c r="E235" s="31"/>
      <c r="F235" s="31"/>
      <c r="K235" s="503"/>
      <c r="L235" s="394"/>
    </row>
    <row r="236" ht="15.75" customHeight="1">
      <c r="A236" s="31"/>
      <c r="B236" s="394"/>
      <c r="C236" s="456"/>
      <c r="E236" s="31"/>
      <c r="F236" s="31"/>
      <c r="K236" s="503"/>
      <c r="L236" s="394"/>
    </row>
    <row r="237" ht="15.75" customHeight="1">
      <c r="A237" s="31"/>
      <c r="B237" s="394"/>
      <c r="C237" s="456"/>
      <c r="E237" s="31"/>
      <c r="F237" s="31"/>
      <c r="K237" s="503"/>
      <c r="L237" s="394"/>
    </row>
    <row r="238" ht="15.75" customHeight="1">
      <c r="A238" s="31"/>
      <c r="B238" s="394"/>
      <c r="C238" s="456"/>
      <c r="E238" s="31"/>
      <c r="F238" s="31"/>
      <c r="K238" s="503"/>
      <c r="L238" s="394"/>
    </row>
    <row r="239" ht="15.75" customHeight="1">
      <c r="A239" s="31"/>
      <c r="B239" s="394"/>
      <c r="C239" s="456"/>
      <c r="E239" s="31"/>
      <c r="F239" s="31"/>
      <c r="K239" s="503"/>
      <c r="L239" s="394"/>
    </row>
    <row r="240" ht="15.75" customHeight="1">
      <c r="A240" s="31"/>
      <c r="B240" s="394"/>
      <c r="C240" s="456"/>
      <c r="E240" s="31"/>
      <c r="F240" s="31"/>
      <c r="K240" s="503"/>
      <c r="L240" s="394"/>
    </row>
    <row r="241" ht="15.75" customHeight="1">
      <c r="A241" s="31"/>
      <c r="B241" s="394"/>
      <c r="C241" s="456"/>
      <c r="E241" s="31"/>
      <c r="F241" s="31"/>
      <c r="K241" s="503"/>
      <c r="L241" s="394"/>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G10:G11"/>
    <mergeCell ref="H10:H11"/>
    <mergeCell ref="I10:I11"/>
    <mergeCell ref="J10:J11"/>
    <mergeCell ref="K10:K11"/>
    <mergeCell ref="L10:L11"/>
    <mergeCell ref="D4:G4"/>
    <mergeCell ref="A10:A11"/>
    <mergeCell ref="B10:B11"/>
    <mergeCell ref="C10:C11"/>
    <mergeCell ref="D10:D11"/>
    <mergeCell ref="E10:E11"/>
    <mergeCell ref="F10:F11"/>
  </mergeCells>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1.0" topLeftCell="A12" activePane="bottomLeft" state="frozen"/>
      <selection activeCell="B13" sqref="B13" pane="bottomLeft"/>
    </sheetView>
  </sheetViews>
  <sheetFormatPr customHeight="1" defaultColWidth="12.63" defaultRowHeight="15.0"/>
  <cols>
    <col customWidth="1" min="1" max="1" width="5.88"/>
    <col customWidth="1" min="2" max="2" width="32.13"/>
    <col customWidth="1" min="3" max="3" width="11.13"/>
    <col customWidth="1" min="4" max="4" width="7.0"/>
    <col customWidth="1" min="5" max="5" width="10.5"/>
    <col customWidth="1" min="6" max="6" width="11.0"/>
    <col customWidth="1" min="7" max="7" width="20.88"/>
    <col customWidth="1" min="8" max="8" width="18.13"/>
    <col customWidth="1" min="11" max="11" width="25.63"/>
    <col customWidth="1" min="12" max="12" width="13.13"/>
  </cols>
  <sheetData>
    <row r="1" ht="15.75" customHeight="1">
      <c r="A1" s="356" t="s">
        <v>742</v>
      </c>
      <c r="B1" s="394"/>
      <c r="C1" s="356" t="s">
        <v>37</v>
      </c>
      <c r="D1" s="205"/>
      <c r="E1" s="31"/>
      <c r="F1" s="31"/>
      <c r="G1" s="205"/>
      <c r="H1" s="205"/>
    </row>
    <row r="2" ht="15.75" customHeight="1">
      <c r="A2" s="356" t="s">
        <v>385</v>
      </c>
      <c r="B2" s="394"/>
      <c r="C2" s="511">
        <v>45291.0</v>
      </c>
      <c r="D2" s="205"/>
      <c r="E2" s="31"/>
      <c r="F2" s="31"/>
      <c r="G2" s="205"/>
      <c r="H2" s="205"/>
    </row>
    <row r="3" ht="15.75" customHeight="1">
      <c r="A3" s="356" t="s">
        <v>387</v>
      </c>
      <c r="B3" s="394"/>
      <c r="C3" s="356" t="s">
        <v>743</v>
      </c>
      <c r="D3" s="356" t="s">
        <v>136</v>
      </c>
      <c r="E3" s="356" t="s">
        <v>743</v>
      </c>
      <c r="F3" s="397"/>
      <c r="G3" s="356"/>
      <c r="H3" s="205"/>
    </row>
    <row r="4" ht="15.75" customHeight="1">
      <c r="A4" s="356" t="s">
        <v>389</v>
      </c>
      <c r="B4" s="394"/>
      <c r="C4" s="356" t="s">
        <v>744</v>
      </c>
      <c r="D4" s="205"/>
      <c r="E4" s="31"/>
      <c r="F4" s="31"/>
      <c r="G4" s="205"/>
      <c r="H4" s="205"/>
    </row>
    <row r="5" ht="15.75" customHeight="1">
      <c r="A5" s="356" t="s">
        <v>393</v>
      </c>
      <c r="B5" s="394"/>
      <c r="C5" s="356" t="s">
        <v>745</v>
      </c>
      <c r="D5" s="205"/>
      <c r="E5" s="31"/>
      <c r="F5" s="31"/>
      <c r="G5" s="205"/>
      <c r="H5" s="205"/>
    </row>
    <row r="6" ht="15.75" customHeight="1">
      <c r="A6" s="356" t="s">
        <v>398</v>
      </c>
      <c r="B6" s="394"/>
      <c r="C6" s="356" t="s">
        <v>746</v>
      </c>
      <c r="D6" s="205"/>
      <c r="E6" s="31"/>
      <c r="F6" s="31"/>
      <c r="G6" s="205"/>
      <c r="H6" s="205"/>
    </row>
    <row r="7" ht="15.75" customHeight="1">
      <c r="A7" s="356" t="s">
        <v>400</v>
      </c>
      <c r="B7" s="397"/>
      <c r="C7" s="355" t="str">
        <f>_xludf.DAYS(C2, TODAY())</f>
        <v>#NAME?</v>
      </c>
      <c r="D7" s="205"/>
      <c r="E7" s="31"/>
      <c r="F7" s="31"/>
      <c r="G7" s="205"/>
      <c r="H7" s="205"/>
    </row>
    <row r="8" ht="15.75" customHeight="1">
      <c r="A8" s="205"/>
      <c r="B8" s="397" t="s">
        <v>401</v>
      </c>
      <c r="C8" s="414">
        <f>TODAY()</f>
        <v>45912</v>
      </c>
      <c r="D8" s="205"/>
      <c r="E8" s="31"/>
      <c r="F8" s="31"/>
      <c r="G8" s="205"/>
      <c r="H8" s="205"/>
    </row>
    <row r="9" ht="15.75" customHeight="1">
      <c r="A9" s="402" t="s">
        <v>402</v>
      </c>
      <c r="B9" s="403" t="s">
        <v>403</v>
      </c>
      <c r="C9" s="402" t="s">
        <v>404</v>
      </c>
      <c r="D9" s="402" t="s">
        <v>272</v>
      </c>
      <c r="E9" s="404" t="s">
        <v>405</v>
      </c>
      <c r="F9" s="404" t="s">
        <v>406</v>
      </c>
      <c r="G9" s="402" t="s">
        <v>407</v>
      </c>
      <c r="H9" s="402" t="s">
        <v>408</v>
      </c>
      <c r="I9" s="402" t="s">
        <v>409</v>
      </c>
      <c r="J9" s="402" t="s">
        <v>410</v>
      </c>
      <c r="K9" s="402" t="s">
        <v>411</v>
      </c>
      <c r="L9" s="402" t="s">
        <v>412</v>
      </c>
      <c r="M9" s="405" t="s">
        <v>413</v>
      </c>
      <c r="N9" s="407"/>
      <c r="O9" s="407"/>
      <c r="P9" s="407"/>
      <c r="Q9" s="407"/>
      <c r="R9" s="407"/>
      <c r="S9" s="407"/>
      <c r="T9" s="407"/>
      <c r="U9" s="407"/>
      <c r="V9" s="407"/>
      <c r="W9" s="407"/>
      <c r="X9" s="407"/>
      <c r="Y9" s="407"/>
      <c r="Z9" s="407"/>
      <c r="AA9" s="407"/>
      <c r="AB9" s="407"/>
    </row>
    <row r="10" ht="31.5" customHeight="1">
      <c r="A10" s="360"/>
      <c r="B10" s="360"/>
      <c r="C10" s="360"/>
      <c r="D10" s="360"/>
      <c r="E10" s="360"/>
      <c r="F10" s="360"/>
      <c r="G10" s="360"/>
      <c r="H10" s="360"/>
      <c r="I10" s="360"/>
      <c r="J10" s="360"/>
      <c r="K10" s="360"/>
      <c r="L10" s="360"/>
      <c r="M10" s="408">
        <f>NOW()</f>
        <v>45912.1051</v>
      </c>
      <c r="N10" s="407"/>
      <c r="O10" s="407"/>
      <c r="P10" s="407"/>
      <c r="Q10" s="407"/>
      <c r="R10" s="407"/>
      <c r="S10" s="407"/>
      <c r="T10" s="407"/>
      <c r="U10" s="407"/>
      <c r="V10" s="407"/>
      <c r="W10" s="407"/>
      <c r="X10" s="407"/>
      <c r="Y10" s="407"/>
      <c r="Z10" s="407"/>
      <c r="AA10" s="407"/>
      <c r="AB10" s="407"/>
    </row>
    <row r="11" ht="15.75" customHeight="1">
      <c r="A11" s="223"/>
      <c r="B11" s="364"/>
      <c r="C11" s="223"/>
      <c r="D11" s="223"/>
      <c r="E11" s="206"/>
      <c r="F11" s="224"/>
      <c r="G11" s="223"/>
      <c r="H11" s="223"/>
      <c r="I11" s="223"/>
      <c r="J11" s="223"/>
      <c r="K11" s="223"/>
      <c r="L11" s="223"/>
      <c r="M11" s="364"/>
    </row>
    <row r="12" ht="15.75" customHeight="1">
      <c r="A12" s="223">
        <v>1.0</v>
      </c>
      <c r="B12" s="364" t="s">
        <v>747</v>
      </c>
      <c r="C12" s="223"/>
      <c r="D12" s="223"/>
      <c r="E12" s="206" t="str">
        <f>C7</f>
        <v>#NAME?</v>
      </c>
      <c r="F12" s="224"/>
      <c r="G12" s="364" t="s">
        <v>748</v>
      </c>
      <c r="H12" s="223" t="s">
        <v>749</v>
      </c>
      <c r="I12" s="223"/>
      <c r="J12" s="223"/>
      <c r="K12" s="218" t="s">
        <v>750</v>
      </c>
      <c r="L12" s="222" t="s">
        <v>751</v>
      </c>
      <c r="M12" s="364"/>
    </row>
    <row r="13" ht="15.75" customHeight="1">
      <c r="A13" s="223">
        <v>2.0</v>
      </c>
      <c r="B13" s="364" t="s">
        <v>752</v>
      </c>
      <c r="C13" s="223">
        <v>100.0</v>
      </c>
      <c r="D13" s="223" t="s">
        <v>300</v>
      </c>
      <c r="E13" s="206"/>
      <c r="F13" s="224"/>
      <c r="G13" s="223" t="s">
        <v>733</v>
      </c>
      <c r="H13" s="223"/>
      <c r="I13" s="223"/>
      <c r="J13" s="223"/>
      <c r="K13" s="223"/>
      <c r="L13" s="223"/>
      <c r="M13" s="223"/>
    </row>
    <row r="14" ht="15.75" customHeight="1">
      <c r="A14" s="223"/>
      <c r="B14" s="364"/>
      <c r="C14" s="223"/>
      <c r="D14" s="223"/>
      <c r="E14" s="206"/>
      <c r="F14" s="224"/>
      <c r="G14" s="223"/>
      <c r="H14" s="223"/>
      <c r="I14" s="223"/>
      <c r="J14" s="223"/>
      <c r="K14" s="223"/>
      <c r="L14" s="223"/>
      <c r="M14" s="223"/>
    </row>
    <row r="15" ht="15.75" customHeight="1">
      <c r="B15" s="394"/>
      <c r="E15" s="31"/>
      <c r="F15" s="31"/>
    </row>
    <row r="16" ht="15.75" customHeight="1">
      <c r="A16" s="356" t="s">
        <v>439</v>
      </c>
      <c r="B16" s="394"/>
      <c r="E16" s="31"/>
      <c r="F16" s="31"/>
    </row>
    <row r="17" ht="15.75" customHeight="1">
      <c r="A17" s="222" t="s">
        <v>402</v>
      </c>
      <c r="B17" s="364" t="s">
        <v>358</v>
      </c>
      <c r="C17" s="222" t="s">
        <v>422</v>
      </c>
      <c r="D17" s="222" t="s">
        <v>272</v>
      </c>
      <c r="E17" s="206" t="s">
        <v>423</v>
      </c>
      <c r="F17" s="206"/>
      <c r="G17" s="222" t="s">
        <v>424</v>
      </c>
      <c r="H17" s="222" t="s">
        <v>425</v>
      </c>
    </row>
    <row r="18" ht="15.75" customHeight="1">
      <c r="A18" s="223">
        <v>1.0</v>
      </c>
      <c r="B18" s="412"/>
      <c r="C18" s="223"/>
      <c r="D18" s="223"/>
      <c r="E18" s="224"/>
      <c r="F18" s="224"/>
      <c r="G18" s="223"/>
      <c r="H18" s="222"/>
    </row>
    <row r="19" ht="15.75" customHeight="1">
      <c r="B19" s="394"/>
      <c r="E19" s="31"/>
      <c r="F19" s="31"/>
    </row>
    <row r="20" ht="15.75" customHeight="1">
      <c r="B20" s="394"/>
      <c r="E20" s="31"/>
      <c r="F20" s="31"/>
    </row>
    <row r="21" ht="15.75" customHeight="1">
      <c r="B21" s="512" t="s">
        <v>753</v>
      </c>
      <c r="E21" s="31"/>
      <c r="F21" s="31"/>
    </row>
    <row r="22" ht="15.75" customHeight="1">
      <c r="A22" s="140"/>
      <c r="B22" s="513" t="s">
        <v>754</v>
      </c>
      <c r="C22" s="514">
        <v>1.18437826E7</v>
      </c>
      <c r="E22" s="31"/>
      <c r="F22" s="31"/>
    </row>
    <row r="23" ht="15.75" customHeight="1">
      <c r="A23" s="321"/>
      <c r="B23" s="326" t="s">
        <v>755</v>
      </c>
      <c r="C23" s="316">
        <v>1400000.0</v>
      </c>
      <c r="E23" s="31"/>
      <c r="F23" s="31"/>
    </row>
    <row r="24" ht="15.75" customHeight="1">
      <c r="A24" s="321"/>
      <c r="B24" s="326" t="s">
        <v>756</v>
      </c>
      <c r="C24" s="316">
        <v>1.7257177E7</v>
      </c>
      <c r="E24" s="31"/>
      <c r="F24" s="31"/>
    </row>
    <row r="25" ht="15.75" customHeight="1">
      <c r="A25" s="321"/>
      <c r="B25" s="326" t="s">
        <v>757</v>
      </c>
      <c r="C25" s="316">
        <v>400000.0</v>
      </c>
      <c r="E25" s="31"/>
      <c r="F25" s="31"/>
    </row>
    <row r="26" ht="15.75" customHeight="1">
      <c r="A26" s="321"/>
      <c r="B26" s="326" t="s">
        <v>758</v>
      </c>
      <c r="C26" s="316">
        <v>2676992.59</v>
      </c>
      <c r="E26" s="31"/>
      <c r="F26" s="31"/>
    </row>
    <row r="27" ht="15.75" customHeight="1">
      <c r="A27" s="321"/>
      <c r="B27" s="326" t="s">
        <v>759</v>
      </c>
      <c r="C27" s="316">
        <v>254263.0</v>
      </c>
      <c r="E27" s="31"/>
      <c r="F27" s="31"/>
    </row>
    <row r="28" ht="15.75" customHeight="1">
      <c r="A28" s="321"/>
      <c r="B28" s="319" t="s">
        <v>760</v>
      </c>
      <c r="C28" s="317">
        <f>SUM(C22:C27)</f>
        <v>33832215.19</v>
      </c>
      <c r="E28" s="31"/>
      <c r="F28" s="31"/>
    </row>
    <row r="29" ht="15.75" customHeight="1">
      <c r="B29" s="394"/>
      <c r="E29" s="31"/>
      <c r="F29" s="31"/>
    </row>
    <row r="30" ht="15.75" customHeight="1">
      <c r="B30" s="394"/>
      <c r="E30" s="31"/>
      <c r="F30" s="31"/>
    </row>
    <row r="31" ht="15.75" customHeight="1">
      <c r="B31" s="394"/>
      <c r="E31" s="31"/>
      <c r="F31" s="31"/>
    </row>
    <row r="32" ht="15.75" customHeight="1">
      <c r="B32" s="394"/>
      <c r="E32" s="31"/>
      <c r="F32" s="31"/>
    </row>
    <row r="33" ht="15.75" customHeight="1">
      <c r="B33" s="394"/>
      <c r="E33" s="31"/>
      <c r="F33" s="31"/>
    </row>
    <row r="34" ht="15.75" customHeight="1">
      <c r="B34" s="394"/>
      <c r="E34" s="31"/>
      <c r="F34" s="31"/>
    </row>
    <row r="35" ht="15.75" customHeight="1">
      <c r="B35" s="394"/>
      <c r="E35" s="31"/>
      <c r="F35" s="31"/>
    </row>
    <row r="36" ht="15.75" customHeight="1">
      <c r="B36" s="394"/>
      <c r="E36" s="31"/>
      <c r="F36" s="31"/>
    </row>
    <row r="37" ht="15.75" customHeight="1">
      <c r="B37" s="394"/>
      <c r="E37" s="31"/>
      <c r="F37" s="31"/>
    </row>
    <row r="38" ht="15.75" customHeight="1">
      <c r="B38" s="394"/>
      <c r="E38" s="31"/>
      <c r="F38" s="31"/>
    </row>
    <row r="39" ht="15.75" customHeight="1">
      <c r="B39" s="394"/>
      <c r="E39" s="31"/>
      <c r="F39" s="31"/>
    </row>
    <row r="40" ht="15.75" customHeight="1">
      <c r="B40" s="394"/>
      <c r="E40" s="31"/>
      <c r="F40" s="31"/>
    </row>
    <row r="41" ht="15.75" customHeight="1">
      <c r="B41" s="394"/>
      <c r="E41" s="31"/>
      <c r="F41" s="31"/>
    </row>
    <row r="42" ht="15.75" customHeight="1">
      <c r="B42" s="394"/>
      <c r="E42" s="31"/>
      <c r="F42" s="31"/>
    </row>
    <row r="43" ht="15.75" customHeight="1">
      <c r="B43" s="394"/>
      <c r="E43" s="31"/>
      <c r="F43" s="31"/>
    </row>
    <row r="44" ht="15.75" customHeight="1">
      <c r="B44" s="394"/>
      <c r="E44" s="31"/>
      <c r="F44" s="31"/>
    </row>
    <row r="45" ht="15.75" customHeight="1">
      <c r="B45" s="394"/>
      <c r="E45" s="31"/>
      <c r="F45" s="31"/>
    </row>
    <row r="46" ht="15.75" customHeight="1">
      <c r="B46" s="394"/>
      <c r="E46" s="31"/>
      <c r="F46" s="31"/>
    </row>
    <row r="47" ht="15.75" customHeight="1">
      <c r="B47" s="394"/>
      <c r="E47" s="31"/>
      <c r="F47" s="31"/>
    </row>
    <row r="48" ht="15.75" customHeight="1">
      <c r="B48" s="394"/>
      <c r="E48" s="31"/>
      <c r="F48" s="31"/>
    </row>
    <row r="49" ht="15.75" customHeight="1">
      <c r="B49" s="394"/>
      <c r="E49" s="31"/>
      <c r="F49" s="31"/>
    </row>
    <row r="50" ht="15.75" customHeight="1">
      <c r="B50" s="394"/>
      <c r="E50" s="31"/>
      <c r="F50" s="31"/>
    </row>
    <row r="51" ht="15.75" customHeight="1">
      <c r="B51" s="394"/>
      <c r="E51" s="31"/>
      <c r="F51" s="31"/>
    </row>
    <row r="52" ht="15.75" customHeight="1">
      <c r="B52" s="394"/>
      <c r="E52" s="31"/>
      <c r="F52" s="31"/>
    </row>
    <row r="53" ht="15.75" customHeight="1">
      <c r="B53" s="394"/>
      <c r="E53" s="31"/>
      <c r="F53" s="31"/>
    </row>
    <row r="54" ht="15.75" customHeight="1">
      <c r="B54" s="394"/>
      <c r="E54" s="31"/>
      <c r="F54" s="31"/>
    </row>
    <row r="55" ht="15.75" customHeight="1">
      <c r="B55" s="394"/>
      <c r="E55" s="31"/>
      <c r="F55" s="31"/>
    </row>
    <row r="56" ht="15.75" customHeight="1">
      <c r="B56" s="394"/>
      <c r="E56" s="31"/>
      <c r="F56" s="31"/>
    </row>
    <row r="57" ht="15.75" customHeight="1">
      <c r="B57" s="394"/>
      <c r="E57" s="31"/>
      <c r="F57" s="31"/>
    </row>
    <row r="58" ht="15.75" customHeight="1">
      <c r="B58" s="394"/>
      <c r="E58" s="31"/>
      <c r="F58" s="31"/>
    </row>
    <row r="59" ht="15.75" customHeight="1">
      <c r="B59" s="394"/>
      <c r="E59" s="31"/>
      <c r="F59" s="31"/>
    </row>
    <row r="60" ht="15.75" customHeight="1">
      <c r="B60" s="394"/>
      <c r="E60" s="31"/>
      <c r="F60" s="31"/>
    </row>
    <row r="61" ht="15.75" customHeight="1">
      <c r="B61" s="394"/>
      <c r="E61" s="31"/>
      <c r="F61" s="31"/>
    </row>
    <row r="62" ht="15.75" customHeight="1">
      <c r="B62" s="394"/>
      <c r="E62" s="31"/>
      <c r="F62" s="31"/>
    </row>
    <row r="63" ht="15.75" customHeight="1">
      <c r="B63" s="394"/>
      <c r="E63" s="31"/>
      <c r="F63" s="31"/>
    </row>
    <row r="64" ht="15.75" customHeight="1">
      <c r="B64" s="394"/>
      <c r="E64" s="31"/>
      <c r="F64" s="31"/>
    </row>
    <row r="65" ht="15.75" customHeight="1">
      <c r="B65" s="394"/>
      <c r="E65" s="31"/>
      <c r="F65" s="31"/>
    </row>
    <row r="66" ht="15.75" customHeight="1">
      <c r="B66" s="394"/>
      <c r="E66" s="31"/>
      <c r="F66" s="31"/>
    </row>
    <row r="67" ht="15.75" customHeight="1">
      <c r="B67" s="394"/>
      <c r="E67" s="31"/>
      <c r="F67" s="31"/>
    </row>
    <row r="68" ht="15.75" customHeight="1">
      <c r="B68" s="394"/>
      <c r="E68" s="31"/>
      <c r="F68" s="31"/>
    </row>
    <row r="69" ht="15.75" customHeight="1">
      <c r="B69" s="394"/>
      <c r="E69" s="31"/>
      <c r="F69" s="31"/>
    </row>
    <row r="70" ht="15.75" customHeight="1">
      <c r="B70" s="394"/>
      <c r="E70" s="31"/>
      <c r="F70" s="31"/>
    </row>
    <row r="71" ht="15.75" customHeight="1">
      <c r="B71" s="394"/>
      <c r="E71" s="31"/>
      <c r="F71" s="31"/>
    </row>
    <row r="72" ht="15.75" customHeight="1">
      <c r="B72" s="394"/>
      <c r="E72" s="31"/>
      <c r="F72" s="31"/>
    </row>
    <row r="73" ht="15.75" customHeight="1">
      <c r="B73" s="394"/>
      <c r="E73" s="31"/>
      <c r="F73" s="31"/>
    </row>
    <row r="74" ht="15.75" customHeight="1">
      <c r="B74" s="394"/>
      <c r="E74" s="31"/>
      <c r="F74" s="31"/>
    </row>
    <row r="75" ht="15.75" customHeight="1">
      <c r="B75" s="394"/>
      <c r="E75" s="31"/>
      <c r="F75" s="31"/>
    </row>
    <row r="76" ht="15.75" customHeight="1">
      <c r="B76" s="394"/>
      <c r="E76" s="31"/>
      <c r="F76" s="31"/>
    </row>
    <row r="77" ht="15.75" customHeight="1">
      <c r="B77" s="394"/>
      <c r="E77" s="31"/>
      <c r="F77" s="31"/>
    </row>
    <row r="78" ht="15.75" customHeight="1">
      <c r="B78" s="394"/>
      <c r="E78" s="31"/>
      <c r="F78" s="31"/>
    </row>
    <row r="79" ht="15.75" customHeight="1">
      <c r="B79" s="394"/>
      <c r="E79" s="31"/>
      <c r="F79" s="31"/>
    </row>
    <row r="80" ht="15.75" customHeight="1">
      <c r="B80" s="394"/>
      <c r="E80" s="31"/>
      <c r="F80" s="31"/>
    </row>
    <row r="81" ht="15.75" customHeight="1">
      <c r="B81" s="394"/>
      <c r="E81" s="31"/>
      <c r="F81" s="31"/>
    </row>
    <row r="82" ht="15.75" customHeight="1">
      <c r="B82" s="394"/>
      <c r="E82" s="31"/>
      <c r="F82" s="31"/>
    </row>
    <row r="83" ht="15.75" customHeight="1">
      <c r="B83" s="394"/>
      <c r="E83" s="31"/>
      <c r="F83" s="31"/>
    </row>
    <row r="84" ht="15.75" customHeight="1">
      <c r="B84" s="394"/>
      <c r="E84" s="31"/>
      <c r="F84" s="31"/>
    </row>
    <row r="85" ht="15.75" customHeight="1">
      <c r="B85" s="394"/>
      <c r="E85" s="31"/>
      <c r="F85" s="31"/>
    </row>
    <row r="86" ht="15.75" customHeight="1">
      <c r="B86" s="394"/>
      <c r="E86" s="31"/>
      <c r="F86" s="31"/>
    </row>
    <row r="87" ht="15.75" customHeight="1">
      <c r="B87" s="394"/>
      <c r="E87" s="31"/>
      <c r="F87" s="31"/>
    </row>
    <row r="88" ht="15.75" customHeight="1">
      <c r="B88" s="394"/>
      <c r="E88" s="31"/>
      <c r="F88" s="31"/>
    </row>
    <row r="89" ht="15.75" customHeight="1">
      <c r="B89" s="394"/>
      <c r="E89" s="31"/>
      <c r="F89" s="31"/>
    </row>
    <row r="90" ht="15.75" customHeight="1">
      <c r="B90" s="394"/>
      <c r="E90" s="31"/>
      <c r="F90" s="31"/>
    </row>
    <row r="91" ht="15.75" customHeight="1">
      <c r="B91" s="394"/>
      <c r="E91" s="31"/>
      <c r="F91" s="31"/>
    </row>
    <row r="92" ht="15.75" customHeight="1">
      <c r="B92" s="394"/>
      <c r="E92" s="31"/>
      <c r="F92" s="31"/>
    </row>
    <row r="93" ht="15.75" customHeight="1">
      <c r="B93" s="394"/>
      <c r="E93" s="31"/>
      <c r="F93" s="31"/>
    </row>
    <row r="94" ht="15.75" customHeight="1">
      <c r="B94" s="394"/>
      <c r="E94" s="31"/>
      <c r="F94" s="31"/>
    </row>
    <row r="95" ht="15.75" customHeight="1">
      <c r="B95" s="394"/>
      <c r="E95" s="31"/>
      <c r="F95" s="31"/>
    </row>
    <row r="96" ht="15.75" customHeight="1">
      <c r="B96" s="394"/>
      <c r="E96" s="31"/>
      <c r="F96" s="31"/>
    </row>
    <row r="97" ht="15.75" customHeight="1">
      <c r="B97" s="394"/>
      <c r="E97" s="31"/>
      <c r="F97" s="31"/>
    </row>
    <row r="98" ht="15.75" customHeight="1">
      <c r="B98" s="394"/>
      <c r="E98" s="31"/>
      <c r="F98" s="31"/>
    </row>
    <row r="99" ht="15.75" customHeight="1">
      <c r="B99" s="394"/>
      <c r="E99" s="31"/>
      <c r="F99" s="31"/>
    </row>
    <row r="100" ht="15.75" customHeight="1">
      <c r="B100" s="394"/>
      <c r="E100" s="31"/>
      <c r="F100" s="31"/>
    </row>
    <row r="101" ht="15.75" customHeight="1">
      <c r="B101" s="394"/>
      <c r="E101" s="31"/>
      <c r="F101" s="31"/>
    </row>
    <row r="102" ht="15.75" customHeight="1">
      <c r="B102" s="394"/>
      <c r="E102" s="31"/>
      <c r="F102" s="31"/>
    </row>
    <row r="103" ht="15.75" customHeight="1">
      <c r="B103" s="394"/>
      <c r="E103" s="31"/>
      <c r="F103" s="31"/>
    </row>
    <row r="104" ht="15.75" customHeight="1">
      <c r="B104" s="394"/>
      <c r="E104" s="31"/>
      <c r="F104" s="31"/>
    </row>
    <row r="105" ht="15.75" customHeight="1">
      <c r="B105" s="394"/>
      <c r="E105" s="31"/>
      <c r="F105" s="31"/>
    </row>
    <row r="106" ht="15.75" customHeight="1">
      <c r="B106" s="394"/>
      <c r="E106" s="31"/>
      <c r="F106" s="31"/>
    </row>
    <row r="107" ht="15.75" customHeight="1">
      <c r="B107" s="394"/>
      <c r="E107" s="31"/>
      <c r="F107" s="31"/>
    </row>
    <row r="108" ht="15.75" customHeight="1">
      <c r="B108" s="394"/>
      <c r="E108" s="31"/>
      <c r="F108" s="31"/>
    </row>
    <row r="109" ht="15.75" customHeight="1">
      <c r="B109" s="394"/>
      <c r="E109" s="31"/>
      <c r="F109" s="31"/>
    </row>
    <row r="110" ht="15.75" customHeight="1">
      <c r="B110" s="394"/>
      <c r="E110" s="31"/>
      <c r="F110" s="31"/>
    </row>
    <row r="111" ht="15.75" customHeight="1">
      <c r="B111" s="394"/>
      <c r="E111" s="31"/>
      <c r="F111" s="31"/>
    </row>
    <row r="112" ht="15.75" customHeight="1">
      <c r="B112" s="394"/>
      <c r="E112" s="31"/>
      <c r="F112" s="31"/>
    </row>
    <row r="113" ht="15.75" customHeight="1">
      <c r="B113" s="394"/>
      <c r="E113" s="31"/>
      <c r="F113" s="31"/>
    </row>
    <row r="114" ht="15.75" customHeight="1">
      <c r="B114" s="394"/>
      <c r="E114" s="31"/>
      <c r="F114" s="31"/>
    </row>
    <row r="115" ht="15.75" customHeight="1">
      <c r="B115" s="394"/>
      <c r="E115" s="31"/>
      <c r="F115" s="31"/>
    </row>
    <row r="116" ht="15.75" customHeight="1">
      <c r="B116" s="394"/>
      <c r="E116" s="31"/>
      <c r="F116" s="31"/>
    </row>
    <row r="117" ht="15.75" customHeight="1">
      <c r="B117" s="394"/>
      <c r="E117" s="31"/>
      <c r="F117" s="31"/>
    </row>
    <row r="118" ht="15.75" customHeight="1">
      <c r="B118" s="394"/>
      <c r="E118" s="31"/>
      <c r="F118" s="31"/>
    </row>
    <row r="119" ht="15.75" customHeight="1">
      <c r="B119" s="394"/>
      <c r="E119" s="31"/>
      <c r="F119" s="31"/>
    </row>
    <row r="120" ht="15.75" customHeight="1">
      <c r="B120" s="394"/>
      <c r="E120" s="31"/>
      <c r="F120" s="31"/>
    </row>
    <row r="121" ht="15.75" customHeight="1">
      <c r="B121" s="394"/>
      <c r="E121" s="31"/>
      <c r="F121" s="31"/>
    </row>
    <row r="122" ht="15.75" customHeight="1">
      <c r="B122" s="394"/>
      <c r="E122" s="31"/>
      <c r="F122" s="31"/>
    </row>
    <row r="123" ht="15.75" customHeight="1">
      <c r="B123" s="394"/>
      <c r="E123" s="31"/>
      <c r="F123" s="31"/>
    </row>
    <row r="124" ht="15.75" customHeight="1">
      <c r="B124" s="394"/>
      <c r="E124" s="31"/>
      <c r="F124" s="31"/>
    </row>
    <row r="125" ht="15.75" customHeight="1">
      <c r="B125" s="394"/>
      <c r="E125" s="31"/>
      <c r="F125" s="31"/>
    </row>
    <row r="126" ht="15.75" customHeight="1">
      <c r="B126" s="394"/>
      <c r="E126" s="31"/>
      <c r="F126" s="31"/>
    </row>
    <row r="127" ht="15.75" customHeight="1">
      <c r="B127" s="394"/>
      <c r="E127" s="31"/>
      <c r="F127" s="31"/>
    </row>
    <row r="128" ht="15.75" customHeight="1">
      <c r="B128" s="394"/>
      <c r="E128" s="31"/>
      <c r="F128" s="31"/>
    </row>
    <row r="129" ht="15.75" customHeight="1">
      <c r="B129" s="394"/>
      <c r="E129" s="31"/>
      <c r="F129" s="31"/>
    </row>
    <row r="130" ht="15.75" customHeight="1">
      <c r="B130" s="394"/>
      <c r="E130" s="31"/>
      <c r="F130" s="31"/>
    </row>
    <row r="131" ht="15.75" customHeight="1">
      <c r="B131" s="394"/>
      <c r="E131" s="31"/>
      <c r="F131" s="31"/>
    </row>
    <row r="132" ht="15.75" customHeight="1">
      <c r="B132" s="394"/>
      <c r="E132" s="31"/>
      <c r="F132" s="31"/>
    </row>
    <row r="133" ht="15.75" customHeight="1">
      <c r="B133" s="394"/>
      <c r="E133" s="31"/>
      <c r="F133" s="31"/>
    </row>
    <row r="134" ht="15.75" customHeight="1">
      <c r="B134" s="394"/>
      <c r="E134" s="31"/>
      <c r="F134" s="31"/>
    </row>
    <row r="135" ht="15.75" customHeight="1">
      <c r="B135" s="394"/>
      <c r="E135" s="31"/>
      <c r="F135" s="31"/>
    </row>
    <row r="136" ht="15.75" customHeight="1">
      <c r="B136" s="394"/>
      <c r="E136" s="31"/>
      <c r="F136" s="31"/>
    </row>
    <row r="137" ht="15.75" customHeight="1">
      <c r="B137" s="394"/>
      <c r="E137" s="31"/>
      <c r="F137" s="31"/>
    </row>
    <row r="138" ht="15.75" customHeight="1">
      <c r="B138" s="394"/>
      <c r="E138" s="31"/>
      <c r="F138" s="31"/>
    </row>
    <row r="139" ht="15.75" customHeight="1">
      <c r="B139" s="394"/>
      <c r="E139" s="31"/>
      <c r="F139" s="31"/>
    </row>
    <row r="140" ht="15.75" customHeight="1">
      <c r="B140" s="394"/>
      <c r="E140" s="31"/>
      <c r="F140" s="31"/>
    </row>
    <row r="141" ht="15.75" customHeight="1">
      <c r="B141" s="394"/>
      <c r="E141" s="31"/>
      <c r="F141" s="31"/>
    </row>
    <row r="142" ht="15.75" customHeight="1">
      <c r="B142" s="394"/>
      <c r="E142" s="31"/>
      <c r="F142" s="31"/>
    </row>
    <row r="143" ht="15.75" customHeight="1">
      <c r="B143" s="394"/>
      <c r="E143" s="31"/>
      <c r="F143" s="31"/>
    </row>
    <row r="144" ht="15.75" customHeight="1">
      <c r="B144" s="394"/>
      <c r="E144" s="31"/>
      <c r="F144" s="31"/>
    </row>
    <row r="145" ht="15.75" customHeight="1">
      <c r="B145" s="394"/>
      <c r="E145" s="31"/>
      <c r="F145" s="31"/>
    </row>
    <row r="146" ht="15.75" customHeight="1">
      <c r="B146" s="394"/>
      <c r="E146" s="31"/>
      <c r="F146" s="31"/>
    </row>
    <row r="147" ht="15.75" customHeight="1">
      <c r="B147" s="394"/>
      <c r="E147" s="31"/>
      <c r="F147" s="31"/>
    </row>
    <row r="148" ht="15.75" customHeight="1">
      <c r="B148" s="394"/>
      <c r="E148" s="31"/>
      <c r="F148" s="31"/>
    </row>
    <row r="149" ht="15.75" customHeight="1">
      <c r="B149" s="394"/>
      <c r="E149" s="31"/>
      <c r="F149" s="31"/>
    </row>
    <row r="150" ht="15.75" customHeight="1">
      <c r="B150" s="394"/>
      <c r="E150" s="31"/>
      <c r="F150" s="31"/>
    </row>
    <row r="151" ht="15.75" customHeight="1">
      <c r="B151" s="394"/>
      <c r="E151" s="31"/>
      <c r="F151" s="31"/>
    </row>
    <row r="152" ht="15.75" customHeight="1">
      <c r="B152" s="394"/>
      <c r="E152" s="31"/>
      <c r="F152" s="31"/>
    </row>
    <row r="153" ht="15.75" customHeight="1">
      <c r="B153" s="394"/>
      <c r="E153" s="31"/>
      <c r="F153" s="31"/>
    </row>
    <row r="154" ht="15.75" customHeight="1">
      <c r="B154" s="394"/>
      <c r="E154" s="31"/>
      <c r="F154" s="31"/>
    </row>
    <row r="155" ht="15.75" customHeight="1">
      <c r="B155" s="394"/>
      <c r="E155" s="31"/>
      <c r="F155" s="31"/>
    </row>
    <row r="156" ht="15.75" customHeight="1">
      <c r="B156" s="394"/>
      <c r="E156" s="31"/>
      <c r="F156" s="31"/>
    </row>
    <row r="157" ht="15.75" customHeight="1">
      <c r="B157" s="394"/>
      <c r="E157" s="31"/>
      <c r="F157" s="31"/>
    </row>
    <row r="158" ht="15.75" customHeight="1">
      <c r="B158" s="394"/>
      <c r="E158" s="31"/>
      <c r="F158" s="31"/>
    </row>
    <row r="159" ht="15.75" customHeight="1">
      <c r="B159" s="394"/>
      <c r="E159" s="31"/>
      <c r="F159" s="31"/>
    </row>
    <row r="160" ht="15.75" customHeight="1">
      <c r="B160" s="394"/>
      <c r="E160" s="31"/>
      <c r="F160" s="31"/>
    </row>
    <row r="161" ht="15.75" customHeight="1">
      <c r="B161" s="394"/>
      <c r="E161" s="31"/>
      <c r="F161" s="31"/>
    </row>
    <row r="162" ht="15.75" customHeight="1">
      <c r="B162" s="394"/>
      <c r="E162" s="31"/>
      <c r="F162" s="31"/>
    </row>
    <row r="163" ht="15.75" customHeight="1">
      <c r="B163" s="394"/>
      <c r="E163" s="31"/>
      <c r="F163" s="31"/>
    </row>
    <row r="164" ht="15.75" customHeight="1">
      <c r="B164" s="394"/>
      <c r="E164" s="31"/>
      <c r="F164" s="31"/>
    </row>
    <row r="165" ht="15.75" customHeight="1">
      <c r="B165" s="394"/>
      <c r="E165" s="31"/>
      <c r="F165" s="31"/>
    </row>
    <row r="166" ht="15.75" customHeight="1">
      <c r="B166" s="394"/>
      <c r="E166" s="31"/>
      <c r="F166" s="31"/>
    </row>
    <row r="167" ht="15.75" customHeight="1">
      <c r="B167" s="394"/>
      <c r="E167" s="31"/>
      <c r="F167" s="31"/>
    </row>
    <row r="168" ht="15.75" customHeight="1">
      <c r="B168" s="394"/>
      <c r="E168" s="31"/>
      <c r="F168" s="31"/>
    </row>
    <row r="169" ht="15.75" customHeight="1">
      <c r="B169" s="394"/>
      <c r="E169" s="31"/>
      <c r="F169" s="31"/>
    </row>
    <row r="170" ht="15.75" customHeight="1">
      <c r="B170" s="394"/>
      <c r="E170" s="31"/>
      <c r="F170" s="31"/>
    </row>
    <row r="171" ht="15.75" customHeight="1">
      <c r="B171" s="394"/>
      <c r="E171" s="31"/>
      <c r="F171" s="31"/>
    </row>
    <row r="172" ht="15.75" customHeight="1">
      <c r="B172" s="394"/>
      <c r="E172" s="31"/>
      <c r="F172" s="31"/>
    </row>
    <row r="173" ht="15.75" customHeight="1">
      <c r="B173" s="394"/>
      <c r="E173" s="31"/>
      <c r="F173" s="31"/>
    </row>
    <row r="174" ht="15.75" customHeight="1">
      <c r="B174" s="394"/>
      <c r="E174" s="31"/>
      <c r="F174" s="31"/>
    </row>
    <row r="175" ht="15.75" customHeight="1">
      <c r="B175" s="394"/>
      <c r="E175" s="31"/>
      <c r="F175" s="31"/>
    </row>
    <row r="176" ht="15.75" customHeight="1">
      <c r="B176" s="394"/>
      <c r="E176" s="31"/>
      <c r="F176" s="31"/>
    </row>
    <row r="177" ht="15.75" customHeight="1">
      <c r="B177" s="394"/>
      <c r="E177" s="31"/>
      <c r="F177" s="31"/>
    </row>
    <row r="178" ht="15.75" customHeight="1">
      <c r="B178" s="394"/>
      <c r="E178" s="31"/>
      <c r="F178" s="31"/>
    </row>
    <row r="179" ht="15.75" customHeight="1">
      <c r="B179" s="394"/>
      <c r="E179" s="31"/>
      <c r="F179" s="31"/>
    </row>
    <row r="180" ht="15.75" customHeight="1">
      <c r="B180" s="394"/>
      <c r="E180" s="31"/>
      <c r="F180" s="31"/>
    </row>
    <row r="181" ht="15.75" customHeight="1">
      <c r="B181" s="394"/>
      <c r="E181" s="31"/>
      <c r="F181" s="31"/>
    </row>
    <row r="182" ht="15.75" customHeight="1">
      <c r="B182" s="394"/>
      <c r="E182" s="31"/>
      <c r="F182" s="31"/>
    </row>
    <row r="183" ht="15.75" customHeight="1">
      <c r="B183" s="394"/>
      <c r="E183" s="31"/>
      <c r="F183" s="31"/>
    </row>
    <row r="184" ht="15.75" customHeight="1">
      <c r="B184" s="394"/>
      <c r="E184" s="31"/>
      <c r="F184" s="31"/>
    </row>
    <row r="185" ht="15.75" customHeight="1">
      <c r="B185" s="394"/>
      <c r="E185" s="31"/>
      <c r="F185" s="31"/>
    </row>
    <row r="186" ht="15.75" customHeight="1">
      <c r="B186" s="394"/>
      <c r="E186" s="31"/>
      <c r="F186" s="31"/>
    </row>
    <row r="187" ht="15.75" customHeight="1">
      <c r="B187" s="394"/>
      <c r="E187" s="31"/>
      <c r="F187" s="31"/>
    </row>
    <row r="188" ht="15.75" customHeight="1">
      <c r="B188" s="394"/>
      <c r="E188" s="31"/>
      <c r="F188" s="31"/>
    </row>
    <row r="189" ht="15.75" customHeight="1">
      <c r="B189" s="394"/>
      <c r="E189" s="31"/>
      <c r="F189" s="31"/>
    </row>
    <row r="190" ht="15.75" customHeight="1">
      <c r="B190" s="394"/>
      <c r="E190" s="31"/>
      <c r="F190" s="31"/>
    </row>
    <row r="191" ht="15.75" customHeight="1">
      <c r="B191" s="394"/>
      <c r="E191" s="31"/>
      <c r="F191" s="31"/>
    </row>
    <row r="192" ht="15.75" customHeight="1">
      <c r="B192" s="394"/>
      <c r="E192" s="31"/>
      <c r="F192" s="31"/>
    </row>
    <row r="193" ht="15.75" customHeight="1">
      <c r="B193" s="394"/>
      <c r="E193" s="31"/>
      <c r="F193" s="31"/>
    </row>
    <row r="194" ht="15.75" customHeight="1">
      <c r="B194" s="394"/>
      <c r="E194" s="31"/>
      <c r="F194" s="31"/>
    </row>
    <row r="195" ht="15.75" customHeight="1">
      <c r="B195" s="394"/>
      <c r="E195" s="31"/>
      <c r="F195" s="31"/>
    </row>
    <row r="196" ht="15.75" customHeight="1">
      <c r="B196" s="394"/>
      <c r="E196" s="31"/>
      <c r="F196" s="31"/>
    </row>
    <row r="197" ht="15.75" customHeight="1">
      <c r="B197" s="394"/>
      <c r="E197" s="31"/>
      <c r="F197" s="31"/>
    </row>
    <row r="198" ht="15.75" customHeight="1">
      <c r="B198" s="394"/>
      <c r="E198" s="31"/>
      <c r="F198" s="31"/>
    </row>
    <row r="199" ht="15.75" customHeight="1">
      <c r="B199" s="394"/>
      <c r="E199" s="31"/>
      <c r="F199" s="31"/>
    </row>
    <row r="200" ht="15.75" customHeight="1">
      <c r="B200" s="394"/>
      <c r="E200" s="31"/>
      <c r="F200" s="31"/>
    </row>
    <row r="201" ht="15.75" customHeight="1">
      <c r="B201" s="394"/>
      <c r="E201" s="31"/>
      <c r="F201" s="31"/>
    </row>
    <row r="202" ht="15.75" customHeight="1">
      <c r="B202" s="394"/>
      <c r="E202" s="31"/>
      <c r="F202" s="31"/>
    </row>
    <row r="203" ht="15.75" customHeight="1">
      <c r="B203" s="394"/>
      <c r="E203" s="31"/>
      <c r="F203" s="31"/>
    </row>
    <row r="204" ht="15.75" customHeight="1">
      <c r="B204" s="394"/>
      <c r="E204" s="31"/>
      <c r="F204" s="31"/>
    </row>
    <row r="205" ht="15.75" customHeight="1">
      <c r="B205" s="394"/>
      <c r="E205" s="31"/>
      <c r="F205" s="31"/>
    </row>
    <row r="206" ht="15.75" customHeight="1">
      <c r="B206" s="394"/>
      <c r="E206" s="31"/>
      <c r="F206" s="31"/>
    </row>
    <row r="207" ht="15.75" customHeight="1">
      <c r="B207" s="394"/>
      <c r="E207" s="31"/>
      <c r="F207" s="31"/>
    </row>
    <row r="208" ht="15.75" customHeight="1">
      <c r="B208" s="394"/>
      <c r="E208" s="31"/>
      <c r="F208" s="31"/>
    </row>
    <row r="209" ht="15.75" customHeight="1">
      <c r="B209" s="394"/>
      <c r="E209" s="31"/>
      <c r="F209" s="31"/>
    </row>
    <row r="210" ht="15.75" customHeight="1">
      <c r="B210" s="394"/>
      <c r="E210" s="31"/>
      <c r="F210" s="31"/>
    </row>
    <row r="211" ht="15.75" customHeight="1">
      <c r="B211" s="394"/>
      <c r="E211" s="31"/>
      <c r="F211" s="31"/>
    </row>
    <row r="212" ht="15.75" customHeight="1">
      <c r="B212" s="394"/>
      <c r="E212" s="31"/>
      <c r="F212" s="31"/>
    </row>
    <row r="213" ht="15.75" customHeight="1">
      <c r="B213" s="394"/>
      <c r="E213" s="31"/>
      <c r="F213" s="31"/>
    </row>
    <row r="214" ht="15.75" customHeight="1">
      <c r="B214" s="394"/>
      <c r="E214" s="31"/>
      <c r="F214" s="31"/>
    </row>
    <row r="215" ht="15.75" customHeight="1">
      <c r="B215" s="394"/>
      <c r="E215" s="31"/>
      <c r="F215" s="31"/>
    </row>
    <row r="216" ht="15.75" customHeight="1">
      <c r="B216" s="394"/>
      <c r="E216" s="31"/>
      <c r="F216" s="31"/>
    </row>
    <row r="217" ht="15.75" customHeight="1">
      <c r="B217" s="394"/>
      <c r="E217" s="31"/>
      <c r="F217" s="31"/>
    </row>
    <row r="218" ht="15.75" customHeight="1">
      <c r="B218" s="394"/>
      <c r="E218" s="31"/>
      <c r="F218" s="31"/>
    </row>
    <row r="219" ht="15.75" customHeight="1">
      <c r="B219" s="394"/>
      <c r="E219" s="31"/>
      <c r="F219" s="31"/>
    </row>
    <row r="220" ht="15.75" customHeight="1">
      <c r="B220" s="394"/>
      <c r="E220" s="31"/>
      <c r="F220" s="31"/>
    </row>
    <row r="221" ht="15.75" customHeight="1">
      <c r="B221" s="394"/>
      <c r="E221" s="31"/>
      <c r="F221" s="31"/>
    </row>
    <row r="222" ht="15.75" customHeight="1">
      <c r="B222" s="394"/>
      <c r="E222" s="31"/>
      <c r="F222" s="31"/>
    </row>
    <row r="223" ht="15.75" customHeight="1">
      <c r="B223" s="394"/>
      <c r="E223" s="31"/>
      <c r="F223" s="31"/>
    </row>
    <row r="224" ht="15.75" customHeight="1">
      <c r="B224" s="394"/>
      <c r="E224" s="31"/>
      <c r="F224" s="31"/>
    </row>
    <row r="225" ht="15.75" customHeight="1">
      <c r="B225" s="394"/>
      <c r="E225" s="31"/>
      <c r="F225" s="31"/>
    </row>
    <row r="226" ht="15.75" customHeight="1">
      <c r="B226" s="394"/>
      <c r="E226" s="31"/>
      <c r="F226" s="31"/>
    </row>
    <row r="227" ht="15.75" customHeight="1">
      <c r="B227" s="394"/>
      <c r="E227" s="31"/>
      <c r="F227" s="31"/>
    </row>
    <row r="228" ht="15.75" customHeight="1">
      <c r="B228" s="394"/>
      <c r="E228" s="31"/>
      <c r="F228" s="3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H9:H10"/>
    <mergeCell ref="I9:I10"/>
    <mergeCell ref="J9:J10"/>
    <mergeCell ref="K9:K10"/>
    <mergeCell ref="L9:L10"/>
    <mergeCell ref="A9:A10"/>
    <mergeCell ref="B9:B10"/>
    <mergeCell ref="C9:C10"/>
    <mergeCell ref="D9:D10"/>
    <mergeCell ref="E9:E10"/>
    <mergeCell ref="F9:F10"/>
    <mergeCell ref="G9:G1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c r="A11" s="118"/>
      <c r="B11" s="118"/>
      <c r="C11" s="118"/>
      <c r="D11" s="118"/>
      <c r="E11" s="118"/>
      <c r="F11" s="118"/>
      <c r="G11" s="118"/>
      <c r="H11" s="118"/>
      <c r="I11" s="118"/>
      <c r="J11" s="118"/>
    </row>
    <row r="12" ht="15.75" customHeight="1">
      <c r="A12" s="118"/>
      <c r="B12" s="118"/>
      <c r="C12" s="118"/>
      <c r="D12" s="118"/>
      <c r="E12" s="118"/>
      <c r="F12" s="118"/>
      <c r="G12" s="118"/>
      <c r="H12" s="118"/>
      <c r="I12" s="118"/>
      <c r="J12" s="118"/>
    </row>
    <row r="13" ht="15.75" customHeight="1">
      <c r="A13" s="118"/>
      <c r="B13" s="118"/>
      <c r="C13" s="118"/>
      <c r="D13" s="118"/>
      <c r="E13" s="118"/>
      <c r="F13" s="118"/>
      <c r="G13" s="118"/>
      <c r="H13" s="118"/>
      <c r="I13" s="118"/>
      <c r="J13" s="118"/>
    </row>
    <row r="14" ht="15.75" customHeight="1">
      <c r="A14" s="118"/>
      <c r="B14" s="118"/>
      <c r="C14" s="119" t="s">
        <v>91</v>
      </c>
      <c r="D14" s="118"/>
      <c r="E14" s="118"/>
      <c r="F14" s="118"/>
      <c r="G14" s="118"/>
      <c r="H14" s="118"/>
      <c r="I14" s="118"/>
      <c r="J14" s="118"/>
    </row>
    <row r="15" ht="15.75" customHeight="1">
      <c r="A15" s="118"/>
      <c r="B15" s="118"/>
      <c r="C15" s="118"/>
      <c r="D15" s="118"/>
      <c r="E15" s="118"/>
      <c r="F15" s="118"/>
      <c r="G15" s="118"/>
      <c r="H15" s="118"/>
      <c r="I15" s="118"/>
      <c r="J15" s="118"/>
    </row>
    <row r="16" ht="15.75" customHeight="1">
      <c r="A16" s="118"/>
      <c r="B16" s="120" t="s">
        <v>92</v>
      </c>
      <c r="C16" s="121" t="s">
        <v>93</v>
      </c>
      <c r="D16" s="121" t="s">
        <v>94</v>
      </c>
      <c r="E16" s="121" t="s">
        <v>95</v>
      </c>
      <c r="F16" s="118"/>
      <c r="G16" s="122"/>
      <c r="H16" s="118"/>
      <c r="I16" s="118"/>
      <c r="J16" s="118"/>
    </row>
    <row r="17" ht="15.75" customHeight="1">
      <c r="A17" s="118"/>
      <c r="B17" s="123">
        <v>1.0</v>
      </c>
      <c r="C17" s="124" t="s">
        <v>96</v>
      </c>
      <c r="D17" s="125"/>
      <c r="E17" s="126">
        <v>0.0634941</v>
      </c>
      <c r="F17" s="118" t="s">
        <v>97</v>
      </c>
      <c r="G17" s="127" t="s">
        <v>98</v>
      </c>
      <c r="H17" s="118"/>
      <c r="I17" s="118"/>
      <c r="J17" s="118"/>
    </row>
    <row r="18" ht="15.75" customHeight="1">
      <c r="A18" s="118"/>
      <c r="B18" s="123">
        <v>2.0</v>
      </c>
      <c r="C18" s="124" t="s">
        <v>99</v>
      </c>
      <c r="D18" s="128"/>
      <c r="E18" s="129">
        <v>7.4923605</v>
      </c>
      <c r="F18" s="118" t="s">
        <v>97</v>
      </c>
      <c r="G18" s="122"/>
      <c r="H18" s="118"/>
      <c r="I18" s="118"/>
      <c r="J18" s="118"/>
    </row>
    <row r="19" ht="15.75" customHeight="1">
      <c r="A19" s="118"/>
      <c r="B19" s="123">
        <v>3.0</v>
      </c>
      <c r="C19" s="130" t="s">
        <v>100</v>
      </c>
      <c r="D19" s="131"/>
      <c r="E19" s="132">
        <v>3.0</v>
      </c>
      <c r="F19" s="118" t="s">
        <v>97</v>
      </c>
      <c r="G19" s="118" t="s">
        <v>98</v>
      </c>
      <c r="H19" s="118"/>
      <c r="I19" s="118"/>
      <c r="J19" s="118"/>
    </row>
    <row r="20" ht="15.75" customHeight="1">
      <c r="A20" s="118"/>
      <c r="B20" s="123">
        <v>4.0</v>
      </c>
      <c r="C20" s="133" t="s">
        <v>101</v>
      </c>
      <c r="D20" s="124"/>
      <c r="E20" s="134">
        <f>1.594</f>
        <v>1.594</v>
      </c>
      <c r="F20" s="118" t="s">
        <v>97</v>
      </c>
      <c r="G20" s="118" t="s">
        <v>98</v>
      </c>
      <c r="H20" s="118"/>
      <c r="I20" s="118"/>
      <c r="J20" s="118"/>
    </row>
    <row r="21" ht="15.75" customHeight="1">
      <c r="A21" s="118"/>
      <c r="B21" s="123">
        <v>5.0</v>
      </c>
      <c r="C21" s="133" t="s">
        <v>102</v>
      </c>
      <c r="D21" s="131"/>
      <c r="E21" s="134">
        <f>0.47+1.436</f>
        <v>1.906</v>
      </c>
      <c r="F21" s="118" t="s">
        <v>97</v>
      </c>
      <c r="G21" s="118" t="s">
        <v>103</v>
      </c>
      <c r="H21" s="118"/>
      <c r="I21" s="118"/>
      <c r="J21" s="118"/>
    </row>
    <row r="22" ht="15.75" customHeight="1">
      <c r="A22" s="118"/>
      <c r="B22" s="118"/>
      <c r="C22" s="135" t="s">
        <v>104</v>
      </c>
      <c r="D22" s="136"/>
      <c r="E22" s="137">
        <f>SUM(E17:E21)</f>
        <v>14.0558546</v>
      </c>
      <c r="F22" s="118"/>
      <c r="G22" s="118"/>
      <c r="H22" s="118"/>
      <c r="I22" s="138"/>
      <c r="J22" s="139"/>
    </row>
    <row r="23" ht="15.75" customHeight="1">
      <c r="A23" s="118"/>
      <c r="B23" s="118"/>
      <c r="C23" s="118"/>
      <c r="D23" s="118"/>
      <c r="E23" s="118"/>
      <c r="F23" s="118"/>
      <c r="G23" s="118"/>
      <c r="H23" s="118"/>
      <c r="I23" s="138"/>
      <c r="J23" s="140"/>
    </row>
    <row r="24" ht="15.75" customHeight="1">
      <c r="A24" s="118"/>
      <c r="B24" s="118"/>
      <c r="C24" s="118"/>
      <c r="D24" s="118"/>
      <c r="E24" s="118"/>
      <c r="F24" s="118"/>
      <c r="G24" s="118"/>
      <c r="H24" s="118"/>
      <c r="I24" s="118"/>
      <c r="J24" s="118"/>
    </row>
    <row r="25" ht="15.75" customHeight="1">
      <c r="A25" s="118"/>
      <c r="B25" s="118"/>
      <c r="C25" s="118"/>
      <c r="D25" s="118"/>
      <c r="E25" s="118"/>
      <c r="F25" s="118"/>
      <c r="G25" s="118"/>
      <c r="H25" s="118"/>
      <c r="I25" s="118"/>
      <c r="J25" s="118"/>
    </row>
    <row r="26" ht="15.75" customHeight="1">
      <c r="A26" s="118"/>
      <c r="B26" s="123">
        <v>1.0</v>
      </c>
      <c r="C26" s="141" t="s">
        <v>105</v>
      </c>
      <c r="D26" s="142">
        <v>2500000.0</v>
      </c>
      <c r="E26" s="143">
        <f t="shared" ref="E26:E29" si="1">D26/10000000</f>
        <v>0.25</v>
      </c>
      <c r="F26" s="144" t="s">
        <v>97</v>
      </c>
      <c r="G26" s="118" t="s">
        <v>98</v>
      </c>
      <c r="H26" s="118"/>
      <c r="I26" s="118"/>
      <c r="J26" s="118"/>
    </row>
    <row r="27" ht="15.75" customHeight="1">
      <c r="A27" s="118"/>
      <c r="B27" s="123">
        <v>2.0</v>
      </c>
      <c r="C27" s="141" t="s">
        <v>106</v>
      </c>
      <c r="D27" s="145">
        <v>3299999.8</v>
      </c>
      <c r="E27" s="143">
        <f t="shared" si="1"/>
        <v>0.32999998</v>
      </c>
      <c r="F27" s="144" t="s">
        <v>97</v>
      </c>
      <c r="G27" s="118" t="s">
        <v>98</v>
      </c>
      <c r="H27" s="146">
        <v>0.33</v>
      </c>
      <c r="I27" s="118"/>
      <c r="J27" s="118"/>
    </row>
    <row r="28" ht="15.75" customHeight="1">
      <c r="A28" s="118"/>
      <c r="B28" s="123">
        <v>3.0</v>
      </c>
      <c r="C28" s="141" t="s">
        <v>107</v>
      </c>
      <c r="D28" s="145">
        <f>3875000*2</f>
        <v>7750000</v>
      </c>
      <c r="E28" s="143">
        <f t="shared" si="1"/>
        <v>0.775</v>
      </c>
      <c r="F28" s="144" t="s">
        <v>97</v>
      </c>
      <c r="G28" s="118" t="s">
        <v>98</v>
      </c>
      <c r="H28" s="146">
        <v>2.08</v>
      </c>
      <c r="I28" s="118"/>
      <c r="J28" s="118"/>
    </row>
    <row r="29" ht="15.75" customHeight="1">
      <c r="A29" s="118"/>
      <c r="B29" s="123">
        <v>4.0</v>
      </c>
      <c r="C29" s="140" t="s">
        <v>108</v>
      </c>
      <c r="D29" s="142">
        <v>5.4998977E7</v>
      </c>
      <c r="E29" s="143">
        <f t="shared" si="1"/>
        <v>5.4998977</v>
      </c>
      <c r="F29" s="144" t="s">
        <v>97</v>
      </c>
      <c r="G29" s="118" t="s">
        <v>98</v>
      </c>
      <c r="H29" s="147">
        <v>7.585</v>
      </c>
      <c r="I29" s="118"/>
      <c r="J29" s="118"/>
    </row>
    <row r="30" ht="15.75" customHeight="1">
      <c r="A30" s="118"/>
      <c r="B30" s="118"/>
      <c r="C30" s="135" t="s">
        <v>109</v>
      </c>
      <c r="D30" s="148">
        <f t="shared" ref="D30:E30" si="2">SUM(D26:D29)</f>
        <v>68548976.8</v>
      </c>
      <c r="E30" s="149">
        <f t="shared" si="2"/>
        <v>6.85489768</v>
      </c>
      <c r="F30" s="118"/>
      <c r="G30" s="118"/>
      <c r="H30" s="149">
        <f>SUM(H26:H29)</f>
        <v>9.995</v>
      </c>
      <c r="I30" s="118"/>
      <c r="J30" s="118"/>
    </row>
    <row r="31" ht="15.75" customHeight="1">
      <c r="A31" s="118"/>
      <c r="B31" s="118"/>
      <c r="C31" s="118"/>
      <c r="D31" s="118"/>
      <c r="E31" s="118"/>
      <c r="F31" s="118"/>
      <c r="G31" s="118"/>
      <c r="H31" s="118"/>
      <c r="I31" s="118"/>
      <c r="J31" s="118"/>
    </row>
    <row r="32" ht="15.75" customHeight="1">
      <c r="A32" s="118"/>
      <c r="B32" s="118"/>
      <c r="C32" s="135" t="s">
        <v>110</v>
      </c>
      <c r="D32" s="136"/>
      <c r="E32" s="149">
        <f>E30+E22</f>
        <v>20.91075228</v>
      </c>
      <c r="F32" s="118"/>
      <c r="G32" s="118"/>
      <c r="H32" s="118"/>
      <c r="I32" s="118"/>
      <c r="J32" s="118"/>
    </row>
    <row r="33" ht="15.75" customHeight="1">
      <c r="A33" s="118"/>
      <c r="B33" s="118"/>
      <c r="C33" s="118"/>
      <c r="D33" s="118"/>
      <c r="E33" s="118"/>
      <c r="F33" s="118"/>
      <c r="G33" s="118"/>
      <c r="H33" s="118"/>
      <c r="I33" s="118"/>
      <c r="J33" s="118"/>
    </row>
    <row r="34" ht="15.75" customHeight="1">
      <c r="A34" s="118"/>
      <c r="B34" s="118"/>
      <c r="C34" s="118"/>
      <c r="D34" s="118"/>
      <c r="E34" s="118"/>
      <c r="F34" s="118"/>
      <c r="G34" s="118"/>
      <c r="H34" s="118"/>
      <c r="I34" s="118"/>
      <c r="J34" s="118"/>
    </row>
    <row r="35" ht="15.75" customHeight="1">
      <c r="A35" s="118"/>
      <c r="B35" s="123">
        <v>5.0</v>
      </c>
      <c r="C35" s="140" t="s">
        <v>108</v>
      </c>
      <c r="D35" s="142">
        <v>2.08010223E7</v>
      </c>
      <c r="E35" s="143">
        <f>D35/10000000</f>
        <v>2.08010223</v>
      </c>
      <c r="F35" s="118" t="s">
        <v>111</v>
      </c>
      <c r="G35" s="118"/>
      <c r="H35" s="118"/>
      <c r="I35" s="118"/>
      <c r="J35" s="118"/>
    </row>
    <row r="36" ht="15.75" customHeight="1">
      <c r="A36" s="118"/>
      <c r="B36" s="118"/>
      <c r="C36" s="118"/>
      <c r="D36" s="118"/>
      <c r="E36" s="118"/>
      <c r="F36" s="118"/>
      <c r="G36" s="118"/>
      <c r="H36" s="118"/>
      <c r="I36" s="118"/>
      <c r="J36" s="118"/>
    </row>
    <row r="37" ht="15.75" customHeight="1">
      <c r="A37" s="118"/>
      <c r="B37" s="118"/>
      <c r="C37" s="118"/>
      <c r="D37" s="118"/>
      <c r="E37" s="118"/>
      <c r="F37" s="118"/>
      <c r="G37" s="118"/>
      <c r="H37" s="118"/>
      <c r="I37" s="118"/>
      <c r="J37" s="118"/>
    </row>
    <row r="38" ht="15.75" customHeight="1">
      <c r="A38" s="118"/>
      <c r="B38" s="118"/>
      <c r="C38" s="118"/>
      <c r="D38" s="118"/>
      <c r="E38" s="118"/>
      <c r="F38" s="118"/>
      <c r="G38" s="118"/>
      <c r="H38" s="118"/>
      <c r="I38" s="118"/>
      <c r="J38" s="118"/>
    </row>
    <row r="39" ht="15.75" customHeight="1">
      <c r="A39" s="118"/>
      <c r="B39" s="118"/>
      <c r="C39" s="118"/>
      <c r="D39" s="118"/>
      <c r="E39" s="118"/>
      <c r="F39" s="118"/>
      <c r="G39" s="118"/>
      <c r="H39" s="118"/>
      <c r="I39" s="118"/>
      <c r="J39" s="118"/>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9.63"/>
    <col customWidth="1" min="3" max="3" width="29.5"/>
    <col customWidth="1" min="4" max="4" width="26.13"/>
    <col customWidth="1" min="5" max="6" width="12.63"/>
    <col customWidth="1" min="8" max="8" width="24.63"/>
    <col customWidth="1" min="9" max="9" width="13.63"/>
    <col customWidth="1" min="10" max="10" width="21.63"/>
  </cols>
  <sheetData>
    <row r="1" ht="15.75" customHeight="1">
      <c r="A1" s="515" t="s">
        <v>761</v>
      </c>
      <c r="B1" s="466"/>
      <c r="C1" s="466"/>
      <c r="D1" s="466"/>
      <c r="E1" s="466"/>
      <c r="F1" s="466"/>
      <c r="G1" s="466"/>
      <c r="H1" s="466"/>
      <c r="I1" s="118"/>
      <c r="J1" s="118"/>
      <c r="K1" s="118"/>
      <c r="L1" s="118"/>
      <c r="M1" s="118"/>
      <c r="N1" s="118"/>
      <c r="O1" s="118"/>
      <c r="P1" s="118"/>
      <c r="Q1" s="118"/>
      <c r="R1" s="118"/>
      <c r="S1" s="118"/>
      <c r="T1" s="118"/>
      <c r="U1" s="118"/>
      <c r="V1" s="118"/>
      <c r="W1" s="118"/>
      <c r="X1" s="118"/>
      <c r="Y1" s="118"/>
      <c r="Z1" s="118"/>
    </row>
    <row r="2" ht="15.75" customHeight="1">
      <c r="A2" s="516" t="s">
        <v>762</v>
      </c>
      <c r="B2" s="482" t="s">
        <v>763</v>
      </c>
      <c r="C2" s="482" t="s">
        <v>764</v>
      </c>
      <c r="D2" s="482" t="s">
        <v>765</v>
      </c>
      <c r="E2" s="482" t="s">
        <v>766</v>
      </c>
      <c r="F2" s="482" t="s">
        <v>767</v>
      </c>
      <c r="G2" s="482" t="s">
        <v>768</v>
      </c>
      <c r="H2" s="482" t="s">
        <v>769</v>
      </c>
      <c r="I2" s="517" t="s">
        <v>425</v>
      </c>
      <c r="J2" s="21"/>
      <c r="K2" s="118"/>
      <c r="L2" s="118"/>
      <c r="M2" s="118"/>
      <c r="N2" s="118"/>
      <c r="O2" s="118"/>
      <c r="P2" s="118"/>
      <c r="Q2" s="118"/>
      <c r="R2" s="118"/>
      <c r="S2" s="118"/>
      <c r="T2" s="118"/>
      <c r="U2" s="118"/>
      <c r="V2" s="118"/>
      <c r="W2" s="118"/>
      <c r="X2" s="118"/>
      <c r="Y2" s="118"/>
      <c r="Z2" s="118"/>
    </row>
    <row r="3" ht="15.75" customHeight="1">
      <c r="A3" s="518">
        <v>1.0</v>
      </c>
      <c r="B3" s="519" t="s">
        <v>770</v>
      </c>
      <c r="C3" s="315" t="s">
        <v>771</v>
      </c>
      <c r="D3" s="520" t="s">
        <v>772</v>
      </c>
      <c r="E3" s="315" t="s">
        <v>773</v>
      </c>
      <c r="F3" s="315" t="s">
        <v>774</v>
      </c>
      <c r="G3" s="315" t="s">
        <v>775</v>
      </c>
      <c r="H3" s="315"/>
      <c r="I3" s="521" t="s">
        <v>215</v>
      </c>
      <c r="J3" s="123"/>
      <c r="K3" s="118"/>
      <c r="L3" s="118"/>
      <c r="M3" s="118"/>
      <c r="N3" s="118"/>
      <c r="O3" s="118"/>
      <c r="P3" s="118"/>
      <c r="Q3" s="118"/>
      <c r="R3" s="118"/>
      <c r="S3" s="118"/>
      <c r="T3" s="118"/>
      <c r="U3" s="118"/>
      <c r="V3" s="118"/>
      <c r="W3" s="118"/>
      <c r="X3" s="118"/>
      <c r="Y3" s="118"/>
      <c r="Z3" s="118"/>
    </row>
    <row r="4" ht="15.75" customHeight="1">
      <c r="A4" s="442"/>
      <c r="B4" s="490"/>
      <c r="C4" s="315" t="s">
        <v>776</v>
      </c>
      <c r="D4" s="315" t="s">
        <v>777</v>
      </c>
      <c r="E4" s="315" t="s">
        <v>778</v>
      </c>
      <c r="F4" s="315" t="s">
        <v>779</v>
      </c>
      <c r="G4" s="315" t="s">
        <v>780</v>
      </c>
      <c r="H4" s="522" t="s">
        <v>781</v>
      </c>
      <c r="I4" s="521" t="s">
        <v>215</v>
      </c>
      <c r="J4" s="123"/>
      <c r="K4" s="118"/>
      <c r="L4" s="118"/>
      <c r="M4" s="118"/>
      <c r="N4" s="118"/>
      <c r="O4" s="118"/>
      <c r="P4" s="118"/>
      <c r="Q4" s="118"/>
      <c r="R4" s="118"/>
      <c r="S4" s="118"/>
      <c r="T4" s="118"/>
      <c r="U4" s="118"/>
      <c r="V4" s="118"/>
      <c r="W4" s="118"/>
      <c r="X4" s="118"/>
      <c r="Y4" s="118"/>
      <c r="Z4" s="118"/>
    </row>
    <row r="5" ht="15.75" customHeight="1">
      <c r="A5" s="442"/>
      <c r="B5" s="490"/>
      <c r="C5" s="315" t="s">
        <v>782</v>
      </c>
      <c r="D5" s="315" t="s">
        <v>783</v>
      </c>
      <c r="E5" s="315" t="s">
        <v>784</v>
      </c>
      <c r="F5" s="315" t="s">
        <v>785</v>
      </c>
      <c r="G5" s="315"/>
      <c r="H5" s="522" t="s">
        <v>786</v>
      </c>
      <c r="I5" s="521" t="s">
        <v>215</v>
      </c>
      <c r="J5" s="123"/>
      <c r="K5" s="118"/>
      <c r="L5" s="118"/>
      <c r="M5" s="118"/>
      <c r="N5" s="118"/>
      <c r="O5" s="118"/>
      <c r="P5" s="118"/>
      <c r="Q5" s="118"/>
      <c r="R5" s="118"/>
      <c r="S5" s="118"/>
      <c r="T5" s="118"/>
      <c r="U5" s="118"/>
      <c r="V5" s="118"/>
      <c r="W5" s="118"/>
      <c r="X5" s="118"/>
      <c r="Y5" s="118"/>
      <c r="Z5" s="118"/>
    </row>
    <row r="6" ht="15.75" customHeight="1">
      <c r="A6" s="442"/>
      <c r="B6" s="490"/>
      <c r="C6" s="315" t="s">
        <v>776</v>
      </c>
      <c r="D6" s="315" t="s">
        <v>787</v>
      </c>
      <c r="E6" s="315" t="s">
        <v>788</v>
      </c>
      <c r="F6" s="315" t="s">
        <v>789</v>
      </c>
      <c r="G6" s="315" t="s">
        <v>790</v>
      </c>
      <c r="H6" s="315"/>
      <c r="I6" s="521"/>
      <c r="J6" s="523" t="s">
        <v>791</v>
      </c>
      <c r="K6" s="118"/>
      <c r="L6" s="118"/>
      <c r="M6" s="118"/>
      <c r="N6" s="118"/>
      <c r="O6" s="118"/>
      <c r="P6" s="118"/>
      <c r="Q6" s="118"/>
      <c r="R6" s="118"/>
      <c r="S6" s="118"/>
      <c r="T6" s="118"/>
      <c r="U6" s="118"/>
      <c r="V6" s="118"/>
      <c r="W6" s="118"/>
      <c r="X6" s="118"/>
      <c r="Y6" s="118"/>
      <c r="Z6" s="118"/>
    </row>
    <row r="7" ht="15.75" customHeight="1">
      <c r="A7" s="442"/>
      <c r="B7" s="490"/>
      <c r="C7" s="315" t="s">
        <v>792</v>
      </c>
      <c r="D7" s="520" t="s">
        <v>793</v>
      </c>
      <c r="E7" s="315" t="s">
        <v>794</v>
      </c>
      <c r="F7" s="315" t="s">
        <v>795</v>
      </c>
      <c r="G7" s="315" t="s">
        <v>796</v>
      </c>
      <c r="H7" s="315"/>
      <c r="I7" s="524" t="s">
        <v>797</v>
      </c>
      <c r="J7" s="523" t="s">
        <v>798</v>
      </c>
      <c r="K7" s="118"/>
      <c r="L7" s="118"/>
      <c r="M7" s="118"/>
      <c r="N7" s="118"/>
      <c r="O7" s="118"/>
      <c r="P7" s="118"/>
      <c r="Q7" s="118"/>
      <c r="R7" s="118"/>
      <c r="S7" s="118"/>
      <c r="T7" s="118"/>
      <c r="U7" s="118"/>
      <c r="V7" s="118"/>
      <c r="W7" s="118"/>
      <c r="X7" s="118"/>
      <c r="Y7" s="118"/>
      <c r="Z7" s="118"/>
    </row>
    <row r="8" ht="15.75" customHeight="1">
      <c r="A8" s="442"/>
      <c r="B8" s="490"/>
      <c r="C8" s="315" t="s">
        <v>799</v>
      </c>
      <c r="D8" s="315" t="s">
        <v>800</v>
      </c>
      <c r="E8" s="315" t="s">
        <v>801</v>
      </c>
      <c r="F8" s="315" t="s">
        <v>785</v>
      </c>
      <c r="G8" s="315" t="s">
        <v>775</v>
      </c>
      <c r="H8" s="315" t="s">
        <v>802</v>
      </c>
      <c r="I8" s="521" t="s">
        <v>215</v>
      </c>
      <c r="J8" s="123"/>
      <c r="K8" s="118"/>
      <c r="L8" s="118"/>
      <c r="M8" s="118"/>
      <c r="N8" s="118"/>
      <c r="O8" s="118"/>
      <c r="P8" s="118"/>
      <c r="Q8" s="118"/>
      <c r="R8" s="118"/>
      <c r="S8" s="118"/>
      <c r="T8" s="118"/>
      <c r="U8" s="118"/>
      <c r="V8" s="118"/>
      <c r="W8" s="118"/>
      <c r="X8" s="118"/>
      <c r="Y8" s="118"/>
      <c r="Z8" s="118"/>
    </row>
    <row r="9" ht="15.75" customHeight="1">
      <c r="A9" s="442"/>
      <c r="B9" s="490"/>
      <c r="C9" s="315" t="s">
        <v>803</v>
      </c>
      <c r="D9" s="315" t="s">
        <v>787</v>
      </c>
      <c r="E9" s="315" t="s">
        <v>804</v>
      </c>
      <c r="F9" s="315" t="s">
        <v>789</v>
      </c>
      <c r="G9" s="315" t="s">
        <v>775</v>
      </c>
      <c r="H9" s="315" t="s">
        <v>805</v>
      </c>
      <c r="I9" s="521"/>
      <c r="J9" s="525" t="s">
        <v>806</v>
      </c>
      <c r="K9" s="118"/>
      <c r="L9" s="118"/>
      <c r="M9" s="118"/>
      <c r="N9" s="118"/>
      <c r="O9" s="118"/>
      <c r="P9" s="118"/>
      <c r="Q9" s="118"/>
      <c r="R9" s="118"/>
      <c r="S9" s="118"/>
      <c r="T9" s="118"/>
      <c r="U9" s="118"/>
      <c r="V9" s="118"/>
      <c r="W9" s="118"/>
      <c r="X9" s="118"/>
      <c r="Y9" s="118"/>
      <c r="Z9" s="118"/>
    </row>
    <row r="10" ht="15.75" customHeight="1">
      <c r="A10" s="442"/>
      <c r="B10" s="490"/>
      <c r="C10" s="315" t="s">
        <v>803</v>
      </c>
      <c r="D10" s="315" t="s">
        <v>787</v>
      </c>
      <c r="E10" s="315" t="s">
        <v>807</v>
      </c>
      <c r="F10" s="315" t="s">
        <v>789</v>
      </c>
      <c r="G10" s="315" t="s">
        <v>775</v>
      </c>
      <c r="H10" s="315"/>
      <c r="I10" s="521"/>
      <c r="J10" s="525" t="s">
        <v>806</v>
      </c>
      <c r="K10" s="118"/>
      <c r="L10" s="118"/>
      <c r="M10" s="118"/>
      <c r="N10" s="118"/>
      <c r="O10" s="118"/>
      <c r="P10" s="118"/>
      <c r="Q10" s="118"/>
      <c r="R10" s="118"/>
      <c r="S10" s="118"/>
      <c r="T10" s="118"/>
      <c r="U10" s="118"/>
      <c r="V10" s="118"/>
      <c r="W10" s="118"/>
      <c r="X10" s="118"/>
      <c r="Y10" s="118"/>
      <c r="Z10" s="118"/>
    </row>
    <row r="11" ht="15.75" customHeight="1">
      <c r="A11" s="442"/>
      <c r="B11" s="490"/>
      <c r="C11" s="315" t="s">
        <v>808</v>
      </c>
      <c r="D11" s="315" t="s">
        <v>809</v>
      </c>
      <c r="E11" s="315" t="s">
        <v>810</v>
      </c>
      <c r="F11" s="315" t="s">
        <v>811</v>
      </c>
      <c r="G11" s="315" t="s">
        <v>780</v>
      </c>
      <c r="H11" s="522"/>
      <c r="I11" s="521" t="s">
        <v>215</v>
      </c>
      <c r="J11" s="123"/>
      <c r="K11" s="118"/>
      <c r="L11" s="118"/>
      <c r="M11" s="118"/>
      <c r="N11" s="118"/>
      <c r="O11" s="118"/>
      <c r="P11" s="118"/>
      <c r="Q11" s="118"/>
      <c r="R11" s="118"/>
      <c r="S11" s="118"/>
      <c r="T11" s="118"/>
      <c r="U11" s="118"/>
      <c r="V11" s="118"/>
      <c r="W11" s="118"/>
      <c r="X11" s="118"/>
      <c r="Y11" s="118"/>
      <c r="Z11" s="118"/>
    </row>
    <row r="12" ht="15.75" customHeight="1">
      <c r="A12" s="442"/>
      <c r="B12" s="490"/>
      <c r="C12" s="315" t="s">
        <v>812</v>
      </c>
      <c r="D12" s="315" t="s">
        <v>813</v>
      </c>
      <c r="E12" s="315" t="s">
        <v>814</v>
      </c>
      <c r="F12" s="315" t="s">
        <v>789</v>
      </c>
      <c r="G12" s="315" t="s">
        <v>775</v>
      </c>
      <c r="H12" s="315"/>
      <c r="I12" s="521"/>
      <c r="J12" s="525" t="s">
        <v>806</v>
      </c>
      <c r="K12" s="118"/>
      <c r="L12" s="118"/>
      <c r="M12" s="118"/>
      <c r="N12" s="118"/>
      <c r="O12" s="118"/>
      <c r="P12" s="118"/>
      <c r="Q12" s="118"/>
      <c r="R12" s="118"/>
      <c r="S12" s="118"/>
      <c r="T12" s="118"/>
      <c r="U12" s="118"/>
      <c r="V12" s="118"/>
      <c r="W12" s="118"/>
      <c r="X12" s="118"/>
      <c r="Y12" s="118"/>
      <c r="Z12" s="118"/>
    </row>
    <row r="13" ht="15.75" customHeight="1">
      <c r="A13" s="442"/>
      <c r="B13" s="490"/>
      <c r="C13" s="315" t="s">
        <v>815</v>
      </c>
      <c r="D13" s="520" t="s">
        <v>816</v>
      </c>
      <c r="E13" s="315" t="s">
        <v>817</v>
      </c>
      <c r="F13" s="315" t="s">
        <v>785</v>
      </c>
      <c r="G13" s="315" t="s">
        <v>775</v>
      </c>
      <c r="H13" s="315"/>
      <c r="I13" s="521" t="s">
        <v>215</v>
      </c>
      <c r="J13" s="123"/>
      <c r="K13" s="118"/>
      <c r="L13" s="118"/>
      <c r="M13" s="118"/>
      <c r="N13" s="118"/>
      <c r="O13" s="118"/>
      <c r="P13" s="118"/>
      <c r="Q13" s="118"/>
      <c r="R13" s="118"/>
      <c r="S13" s="118"/>
      <c r="T13" s="118"/>
      <c r="U13" s="118"/>
      <c r="V13" s="118"/>
      <c r="W13" s="118"/>
      <c r="X13" s="118"/>
      <c r="Y13" s="118"/>
      <c r="Z13" s="118"/>
    </row>
    <row r="14" ht="15.75" customHeight="1">
      <c r="A14" s="442"/>
      <c r="B14" s="490"/>
      <c r="C14" s="315" t="s">
        <v>818</v>
      </c>
      <c r="D14" s="520" t="s">
        <v>816</v>
      </c>
      <c r="E14" s="315" t="s">
        <v>817</v>
      </c>
      <c r="F14" s="315" t="s">
        <v>779</v>
      </c>
      <c r="G14" s="315" t="s">
        <v>775</v>
      </c>
      <c r="H14" s="315"/>
      <c r="I14" s="521" t="s">
        <v>215</v>
      </c>
      <c r="J14" s="123"/>
      <c r="K14" s="118"/>
      <c r="L14" s="118"/>
      <c r="M14" s="118"/>
      <c r="N14" s="118"/>
      <c r="O14" s="118"/>
      <c r="P14" s="118"/>
      <c r="Q14" s="118"/>
      <c r="R14" s="118"/>
      <c r="S14" s="118"/>
      <c r="T14" s="118"/>
      <c r="U14" s="118"/>
      <c r="V14" s="118"/>
      <c r="W14" s="118"/>
      <c r="X14" s="118"/>
      <c r="Y14" s="118"/>
      <c r="Z14" s="118"/>
    </row>
    <row r="15" ht="15.75" customHeight="1">
      <c r="A15" s="442"/>
      <c r="B15" s="490"/>
      <c r="C15" s="315" t="s">
        <v>819</v>
      </c>
      <c r="D15" s="520" t="s">
        <v>820</v>
      </c>
      <c r="E15" s="315" t="s">
        <v>821</v>
      </c>
      <c r="F15" s="315" t="s">
        <v>822</v>
      </c>
      <c r="G15" s="315" t="s">
        <v>780</v>
      </c>
      <c r="H15" s="315"/>
      <c r="I15" s="521" t="s">
        <v>215</v>
      </c>
      <c r="J15" s="123"/>
      <c r="K15" s="118"/>
      <c r="L15" s="118"/>
      <c r="M15" s="118"/>
      <c r="N15" s="118"/>
      <c r="O15" s="118"/>
      <c r="P15" s="118"/>
      <c r="Q15" s="118"/>
      <c r="R15" s="118"/>
      <c r="S15" s="118"/>
      <c r="T15" s="118"/>
      <c r="U15" s="118"/>
      <c r="V15" s="118"/>
      <c r="W15" s="118"/>
      <c r="X15" s="118"/>
      <c r="Y15" s="118"/>
      <c r="Z15" s="118"/>
    </row>
    <row r="16" ht="15.75" customHeight="1">
      <c r="A16" s="442"/>
      <c r="B16" s="490"/>
      <c r="C16" s="315" t="s">
        <v>823</v>
      </c>
      <c r="D16" s="520" t="s">
        <v>824</v>
      </c>
      <c r="E16" s="315" t="s">
        <v>825</v>
      </c>
      <c r="F16" s="315" t="s">
        <v>779</v>
      </c>
      <c r="G16" s="315" t="s">
        <v>826</v>
      </c>
      <c r="H16" s="315" t="s">
        <v>827</v>
      </c>
      <c r="I16" s="521"/>
      <c r="J16" s="525" t="s">
        <v>806</v>
      </c>
      <c r="K16" s="118"/>
      <c r="L16" s="118"/>
      <c r="M16" s="118"/>
      <c r="N16" s="118"/>
      <c r="O16" s="118"/>
      <c r="P16" s="118"/>
      <c r="Q16" s="118"/>
      <c r="R16" s="118"/>
      <c r="S16" s="118"/>
      <c r="T16" s="118"/>
      <c r="U16" s="118"/>
      <c r="V16" s="118"/>
      <c r="W16" s="118"/>
      <c r="X16" s="118"/>
      <c r="Y16" s="118"/>
      <c r="Z16" s="118"/>
    </row>
    <row r="17" ht="15.75" customHeight="1">
      <c r="A17" s="442"/>
      <c r="B17" s="490"/>
      <c r="C17" s="315" t="s">
        <v>823</v>
      </c>
      <c r="D17" s="520" t="s">
        <v>824</v>
      </c>
      <c r="E17" s="315" t="s">
        <v>825</v>
      </c>
      <c r="F17" s="315" t="s">
        <v>789</v>
      </c>
      <c r="G17" s="315" t="s">
        <v>826</v>
      </c>
      <c r="H17" s="315" t="s">
        <v>827</v>
      </c>
      <c r="I17" s="521"/>
      <c r="J17" s="525" t="s">
        <v>806</v>
      </c>
      <c r="K17" s="118"/>
      <c r="L17" s="118"/>
      <c r="M17" s="118"/>
      <c r="N17" s="118"/>
      <c r="O17" s="118"/>
      <c r="P17" s="118"/>
      <c r="Q17" s="118"/>
      <c r="R17" s="118"/>
      <c r="S17" s="118"/>
      <c r="T17" s="118"/>
      <c r="U17" s="118"/>
      <c r="V17" s="118"/>
      <c r="W17" s="118"/>
      <c r="X17" s="118"/>
      <c r="Y17" s="118"/>
      <c r="Z17" s="118"/>
    </row>
    <row r="18" ht="15.75" customHeight="1">
      <c r="A18" s="442"/>
      <c r="B18" s="490"/>
      <c r="C18" s="315" t="s">
        <v>828</v>
      </c>
      <c r="D18" s="520" t="s">
        <v>829</v>
      </c>
      <c r="E18" s="315" t="s">
        <v>830</v>
      </c>
      <c r="F18" s="315" t="s">
        <v>785</v>
      </c>
      <c r="G18" s="315" t="s">
        <v>796</v>
      </c>
      <c r="H18" s="315" t="s">
        <v>827</v>
      </c>
      <c r="I18" s="521"/>
      <c r="J18" s="525" t="s">
        <v>806</v>
      </c>
      <c r="K18" s="118"/>
      <c r="L18" s="118"/>
      <c r="M18" s="118"/>
      <c r="N18" s="118"/>
      <c r="O18" s="118"/>
      <c r="P18" s="118"/>
      <c r="Q18" s="118"/>
      <c r="R18" s="118"/>
      <c r="S18" s="118"/>
      <c r="T18" s="118"/>
      <c r="U18" s="118"/>
      <c r="V18" s="118"/>
      <c r="W18" s="118"/>
      <c r="X18" s="118"/>
      <c r="Y18" s="118"/>
      <c r="Z18" s="118"/>
    </row>
    <row r="19" ht="15.75" customHeight="1">
      <c r="A19" s="442"/>
      <c r="B19" s="490"/>
      <c r="C19" s="315" t="s">
        <v>831</v>
      </c>
      <c r="D19" s="520" t="s">
        <v>832</v>
      </c>
      <c r="E19" s="315" t="s">
        <v>833</v>
      </c>
      <c r="F19" s="315" t="s">
        <v>789</v>
      </c>
      <c r="G19" s="315" t="s">
        <v>834</v>
      </c>
      <c r="H19" s="315"/>
      <c r="I19" s="521" t="s">
        <v>215</v>
      </c>
      <c r="J19" s="123"/>
      <c r="K19" s="118"/>
      <c r="L19" s="118"/>
      <c r="M19" s="118"/>
      <c r="N19" s="118"/>
      <c r="O19" s="118"/>
      <c r="P19" s="118"/>
      <c r="Q19" s="118"/>
      <c r="R19" s="118"/>
      <c r="S19" s="118"/>
      <c r="T19" s="118"/>
      <c r="U19" s="118"/>
      <c r="V19" s="118"/>
      <c r="W19" s="118"/>
      <c r="X19" s="118"/>
      <c r="Y19" s="118"/>
      <c r="Z19" s="118"/>
    </row>
    <row r="20" ht="15.75" customHeight="1">
      <c r="A20" s="442"/>
      <c r="B20" s="490"/>
      <c r="C20" s="315" t="s">
        <v>835</v>
      </c>
      <c r="D20" s="520" t="s">
        <v>717</v>
      </c>
      <c r="E20" s="315" t="s">
        <v>833</v>
      </c>
      <c r="F20" s="315" t="s">
        <v>789</v>
      </c>
      <c r="G20" s="315" t="s">
        <v>834</v>
      </c>
      <c r="H20" s="315" t="s">
        <v>836</v>
      </c>
      <c r="I20" s="521" t="s">
        <v>215</v>
      </c>
      <c r="J20" s="123"/>
      <c r="K20" s="118"/>
      <c r="L20" s="118"/>
      <c r="M20" s="118"/>
      <c r="N20" s="118"/>
      <c r="O20" s="118"/>
      <c r="P20" s="118"/>
      <c r="Q20" s="118"/>
      <c r="R20" s="118"/>
      <c r="S20" s="118"/>
      <c r="T20" s="118"/>
      <c r="U20" s="118"/>
      <c r="V20" s="118"/>
      <c r="W20" s="118"/>
      <c r="X20" s="118"/>
      <c r="Y20" s="118"/>
      <c r="Z20" s="118"/>
    </row>
    <row r="21" ht="15.75" customHeight="1">
      <c r="A21" s="442"/>
      <c r="B21" s="490"/>
      <c r="C21" s="315" t="s">
        <v>837</v>
      </c>
      <c r="D21" s="520" t="s">
        <v>838</v>
      </c>
      <c r="E21" s="315" t="s">
        <v>817</v>
      </c>
      <c r="F21" s="315" t="s">
        <v>789</v>
      </c>
      <c r="G21" s="315" t="s">
        <v>826</v>
      </c>
      <c r="H21" s="315" t="s">
        <v>839</v>
      </c>
      <c r="I21" s="521" t="s">
        <v>215</v>
      </c>
      <c r="J21" s="123"/>
      <c r="K21" s="118"/>
      <c r="L21" s="118"/>
      <c r="M21" s="118"/>
      <c r="N21" s="118"/>
      <c r="O21" s="118"/>
      <c r="P21" s="118"/>
      <c r="Q21" s="118"/>
      <c r="R21" s="118"/>
      <c r="S21" s="118"/>
      <c r="T21" s="118"/>
      <c r="U21" s="118"/>
      <c r="V21" s="118"/>
      <c r="W21" s="118"/>
      <c r="X21" s="118"/>
      <c r="Y21" s="118"/>
      <c r="Z21" s="118"/>
    </row>
    <row r="22" ht="15.75" customHeight="1">
      <c r="A22" s="442"/>
      <c r="B22" s="490"/>
      <c r="C22" s="315" t="s">
        <v>840</v>
      </c>
      <c r="D22" s="520" t="s">
        <v>702</v>
      </c>
      <c r="E22" s="315" t="s">
        <v>784</v>
      </c>
      <c r="F22" s="315" t="s">
        <v>841</v>
      </c>
      <c r="G22" s="315"/>
      <c r="H22" s="315" t="s">
        <v>836</v>
      </c>
      <c r="I22" s="521"/>
      <c r="J22" s="525" t="s">
        <v>806</v>
      </c>
      <c r="K22" s="118"/>
      <c r="L22" s="118"/>
      <c r="M22" s="118"/>
      <c r="N22" s="118"/>
      <c r="O22" s="118"/>
      <c r="P22" s="118"/>
      <c r="Q22" s="118"/>
      <c r="R22" s="118"/>
      <c r="S22" s="118"/>
      <c r="T22" s="118"/>
      <c r="U22" s="118"/>
      <c r="V22" s="118"/>
      <c r="W22" s="118"/>
      <c r="X22" s="118"/>
      <c r="Y22" s="118"/>
      <c r="Z22" s="118"/>
    </row>
    <row r="23" ht="15.75" customHeight="1">
      <c r="A23" s="442"/>
      <c r="B23" s="490"/>
      <c r="C23" s="315" t="s">
        <v>842</v>
      </c>
      <c r="D23" s="520" t="s">
        <v>706</v>
      </c>
      <c r="E23" s="315" t="s">
        <v>843</v>
      </c>
      <c r="F23" s="315" t="s">
        <v>785</v>
      </c>
      <c r="G23" s="315" t="s">
        <v>775</v>
      </c>
      <c r="H23" s="522" t="s">
        <v>844</v>
      </c>
      <c r="I23" s="521"/>
      <c r="J23" s="525" t="s">
        <v>806</v>
      </c>
      <c r="K23" s="118"/>
      <c r="L23" s="118"/>
      <c r="M23" s="118"/>
      <c r="N23" s="118"/>
      <c r="O23" s="118"/>
      <c r="P23" s="118"/>
      <c r="Q23" s="118"/>
      <c r="R23" s="118"/>
      <c r="S23" s="118"/>
      <c r="T23" s="118"/>
      <c r="U23" s="118"/>
      <c r="V23" s="118"/>
      <c r="W23" s="118"/>
      <c r="X23" s="118"/>
      <c r="Y23" s="118"/>
      <c r="Z23" s="118"/>
    </row>
    <row r="24" ht="15.75" customHeight="1">
      <c r="A24" s="442"/>
      <c r="B24" s="490"/>
      <c r="C24" s="315" t="s">
        <v>845</v>
      </c>
      <c r="D24" s="520" t="s">
        <v>709</v>
      </c>
      <c r="E24" s="315" t="s">
        <v>708</v>
      </c>
      <c r="F24" s="315" t="s">
        <v>785</v>
      </c>
      <c r="G24" s="315"/>
      <c r="H24" s="522" t="s">
        <v>827</v>
      </c>
      <c r="I24" s="521"/>
      <c r="J24" s="525" t="s">
        <v>806</v>
      </c>
      <c r="K24" s="118"/>
      <c r="L24" s="118"/>
      <c r="M24" s="118"/>
      <c r="N24" s="118"/>
      <c r="O24" s="118"/>
      <c r="P24" s="118"/>
      <c r="Q24" s="118"/>
      <c r="R24" s="118"/>
      <c r="S24" s="118"/>
      <c r="T24" s="118"/>
      <c r="U24" s="118"/>
      <c r="V24" s="118"/>
      <c r="W24" s="118"/>
      <c r="X24" s="118"/>
      <c r="Y24" s="118"/>
      <c r="Z24" s="118"/>
    </row>
    <row r="25" ht="15.75" customHeight="1">
      <c r="A25" s="442"/>
      <c r="B25" s="490"/>
      <c r="C25" s="315" t="s">
        <v>846</v>
      </c>
      <c r="D25" s="520" t="s">
        <v>847</v>
      </c>
      <c r="E25" s="315" t="s">
        <v>848</v>
      </c>
      <c r="F25" s="315" t="s">
        <v>785</v>
      </c>
      <c r="G25" s="315" t="s">
        <v>775</v>
      </c>
      <c r="H25" s="315" t="s">
        <v>849</v>
      </c>
      <c r="I25" s="521" t="s">
        <v>215</v>
      </c>
      <c r="J25" s="123"/>
      <c r="K25" s="118"/>
      <c r="L25" s="118"/>
      <c r="M25" s="118"/>
      <c r="N25" s="118"/>
      <c r="O25" s="118"/>
      <c r="P25" s="118"/>
      <c r="Q25" s="118"/>
      <c r="R25" s="118"/>
      <c r="S25" s="118"/>
      <c r="T25" s="118"/>
      <c r="U25" s="118"/>
      <c r="V25" s="118"/>
      <c r="W25" s="118"/>
      <c r="X25" s="118"/>
      <c r="Y25" s="118"/>
      <c r="Z25" s="118"/>
    </row>
    <row r="26" ht="15.75" customHeight="1">
      <c r="A26" s="360"/>
      <c r="B26" s="467"/>
      <c r="C26" s="315" t="s">
        <v>850</v>
      </c>
      <c r="D26" s="520" t="s">
        <v>851</v>
      </c>
      <c r="E26" s="315" t="s">
        <v>852</v>
      </c>
      <c r="F26" s="315" t="s">
        <v>789</v>
      </c>
      <c r="G26" s="315" t="s">
        <v>826</v>
      </c>
      <c r="H26" s="315"/>
      <c r="I26" s="521"/>
      <c r="J26" s="123"/>
      <c r="K26" s="118"/>
      <c r="L26" s="118"/>
      <c r="M26" s="118"/>
      <c r="N26" s="118"/>
      <c r="O26" s="118"/>
      <c r="P26" s="118"/>
      <c r="Q26" s="118"/>
      <c r="R26" s="118"/>
      <c r="S26" s="118"/>
      <c r="T26" s="118"/>
      <c r="U26" s="118"/>
      <c r="V26" s="118"/>
      <c r="W26" s="118"/>
      <c r="X26" s="118"/>
      <c r="Y26" s="118"/>
      <c r="Z26" s="118"/>
    </row>
    <row r="27" ht="15.75" customHeight="1">
      <c r="A27" s="518">
        <v>2.0</v>
      </c>
      <c r="B27" s="486" t="s">
        <v>853</v>
      </c>
      <c r="C27" s="315" t="s">
        <v>854</v>
      </c>
      <c r="D27" s="520" t="s">
        <v>816</v>
      </c>
      <c r="E27" s="315" t="s">
        <v>855</v>
      </c>
      <c r="F27" s="315" t="s">
        <v>841</v>
      </c>
      <c r="G27" s="315" t="s">
        <v>775</v>
      </c>
      <c r="H27" s="315"/>
      <c r="I27" s="521" t="s">
        <v>215</v>
      </c>
      <c r="J27" s="123"/>
      <c r="K27" s="118"/>
      <c r="L27" s="118"/>
      <c r="M27" s="118"/>
      <c r="N27" s="118"/>
      <c r="O27" s="118"/>
      <c r="P27" s="118"/>
      <c r="Q27" s="118"/>
      <c r="R27" s="118"/>
      <c r="S27" s="118"/>
      <c r="T27" s="118"/>
      <c r="U27" s="118"/>
      <c r="V27" s="118"/>
      <c r="W27" s="118"/>
      <c r="X27" s="118"/>
      <c r="Y27" s="118"/>
      <c r="Z27" s="118"/>
    </row>
    <row r="28" ht="15.75" customHeight="1">
      <c r="A28" s="442"/>
      <c r="B28" s="490"/>
      <c r="C28" s="315" t="s">
        <v>856</v>
      </c>
      <c r="D28" s="315" t="s">
        <v>857</v>
      </c>
      <c r="E28" s="315" t="s">
        <v>858</v>
      </c>
      <c r="F28" s="315" t="s">
        <v>859</v>
      </c>
      <c r="G28" s="315" t="s">
        <v>780</v>
      </c>
      <c r="H28" s="315"/>
      <c r="I28" s="521" t="s">
        <v>215</v>
      </c>
      <c r="J28" s="123"/>
      <c r="K28" s="118"/>
      <c r="L28" s="118"/>
      <c r="M28" s="118"/>
      <c r="N28" s="118"/>
      <c r="O28" s="118"/>
      <c r="P28" s="118"/>
      <c r="Q28" s="118"/>
      <c r="R28" s="118"/>
      <c r="S28" s="118"/>
      <c r="T28" s="118"/>
      <c r="U28" s="118"/>
      <c r="V28" s="118"/>
      <c r="W28" s="118"/>
      <c r="X28" s="118"/>
      <c r="Y28" s="118"/>
      <c r="Z28" s="118"/>
    </row>
    <row r="29" ht="15.75" customHeight="1">
      <c r="A29" s="442"/>
      <c r="B29" s="490"/>
      <c r="C29" s="315" t="s">
        <v>819</v>
      </c>
      <c r="D29" s="315" t="s">
        <v>860</v>
      </c>
      <c r="E29" s="315" t="s">
        <v>861</v>
      </c>
      <c r="F29" s="315" t="s">
        <v>862</v>
      </c>
      <c r="G29" s="315" t="s">
        <v>863</v>
      </c>
      <c r="H29" s="315"/>
      <c r="I29" s="521" t="s">
        <v>215</v>
      </c>
      <c r="J29" s="123"/>
      <c r="K29" s="118"/>
      <c r="L29" s="118"/>
      <c r="M29" s="118"/>
      <c r="N29" s="118"/>
      <c r="O29" s="118"/>
      <c r="P29" s="118"/>
      <c r="Q29" s="118"/>
      <c r="R29" s="118"/>
      <c r="S29" s="118"/>
      <c r="T29" s="118"/>
      <c r="U29" s="118"/>
      <c r="V29" s="118"/>
      <c r="W29" s="118"/>
      <c r="X29" s="118"/>
      <c r="Y29" s="118"/>
      <c r="Z29" s="118"/>
    </row>
    <row r="30" ht="15.75" customHeight="1">
      <c r="A30" s="442"/>
      <c r="B30" s="490"/>
      <c r="C30" s="315" t="s">
        <v>864</v>
      </c>
      <c r="D30" s="315" t="s">
        <v>865</v>
      </c>
      <c r="E30" s="315" t="s">
        <v>858</v>
      </c>
      <c r="F30" s="315" t="s">
        <v>866</v>
      </c>
      <c r="G30" s="315" t="s">
        <v>780</v>
      </c>
      <c r="H30" s="315"/>
      <c r="I30" s="521"/>
      <c r="J30" s="525" t="s">
        <v>806</v>
      </c>
      <c r="K30" s="118"/>
      <c r="L30" s="118"/>
      <c r="M30" s="118"/>
      <c r="N30" s="118"/>
      <c r="O30" s="118"/>
      <c r="P30" s="118"/>
      <c r="Q30" s="118"/>
      <c r="R30" s="118"/>
      <c r="S30" s="118"/>
      <c r="T30" s="118"/>
      <c r="U30" s="118"/>
      <c r="V30" s="118"/>
      <c r="W30" s="118"/>
      <c r="X30" s="118"/>
      <c r="Y30" s="118"/>
      <c r="Z30" s="118"/>
    </row>
    <row r="31" ht="15.75" customHeight="1">
      <c r="A31" s="442"/>
      <c r="B31" s="490"/>
      <c r="C31" s="315" t="s">
        <v>803</v>
      </c>
      <c r="D31" s="315" t="s">
        <v>867</v>
      </c>
      <c r="E31" s="315" t="s">
        <v>868</v>
      </c>
      <c r="F31" s="315" t="s">
        <v>841</v>
      </c>
      <c r="G31" s="315" t="s">
        <v>780</v>
      </c>
      <c r="H31" s="315"/>
      <c r="I31" s="521"/>
      <c r="J31" s="525" t="s">
        <v>806</v>
      </c>
      <c r="K31" s="118"/>
      <c r="L31" s="118"/>
      <c r="M31" s="118"/>
      <c r="N31" s="118"/>
      <c r="O31" s="118"/>
      <c r="P31" s="118"/>
      <c r="Q31" s="118"/>
      <c r="R31" s="118"/>
      <c r="S31" s="118"/>
      <c r="T31" s="118"/>
      <c r="U31" s="118"/>
      <c r="V31" s="118"/>
      <c r="W31" s="118"/>
      <c r="X31" s="118"/>
      <c r="Y31" s="118"/>
      <c r="Z31" s="118"/>
    </row>
    <row r="32" ht="15.75" customHeight="1">
      <c r="A32" s="442"/>
      <c r="B32" s="490"/>
      <c r="C32" s="315" t="s">
        <v>869</v>
      </c>
      <c r="D32" s="520" t="s">
        <v>717</v>
      </c>
      <c r="E32" s="315" t="s">
        <v>721</v>
      </c>
      <c r="F32" s="315" t="s">
        <v>785</v>
      </c>
      <c r="G32" s="315" t="s">
        <v>780</v>
      </c>
      <c r="H32" s="315"/>
      <c r="I32" s="521"/>
      <c r="J32" s="525" t="s">
        <v>806</v>
      </c>
      <c r="K32" s="118"/>
      <c r="L32" s="118"/>
      <c r="M32" s="118"/>
      <c r="N32" s="118"/>
      <c r="O32" s="118"/>
      <c r="P32" s="118"/>
      <c r="Q32" s="118"/>
      <c r="R32" s="118"/>
      <c r="S32" s="118"/>
      <c r="T32" s="118"/>
      <c r="U32" s="118"/>
      <c r="V32" s="118"/>
      <c r="W32" s="118"/>
      <c r="X32" s="118"/>
      <c r="Y32" s="118"/>
      <c r="Z32" s="118"/>
    </row>
    <row r="33" ht="15.75" customHeight="1">
      <c r="A33" s="442"/>
      <c r="B33" s="490"/>
      <c r="C33" s="315" t="s">
        <v>845</v>
      </c>
      <c r="D33" s="520" t="s">
        <v>870</v>
      </c>
      <c r="E33" s="315" t="s">
        <v>871</v>
      </c>
      <c r="F33" s="315" t="s">
        <v>785</v>
      </c>
      <c r="G33" s="315" t="s">
        <v>780</v>
      </c>
      <c r="H33" s="315"/>
      <c r="I33" s="521"/>
      <c r="J33" s="525" t="s">
        <v>806</v>
      </c>
      <c r="K33" s="118"/>
      <c r="L33" s="118"/>
      <c r="M33" s="118"/>
      <c r="N33" s="118"/>
      <c r="O33" s="118"/>
      <c r="P33" s="118"/>
      <c r="Q33" s="118"/>
      <c r="R33" s="118"/>
      <c r="S33" s="118"/>
      <c r="T33" s="118"/>
      <c r="U33" s="118"/>
      <c r="V33" s="118"/>
      <c r="W33" s="118"/>
      <c r="X33" s="118"/>
      <c r="Y33" s="118"/>
      <c r="Z33" s="118"/>
    </row>
    <row r="34" ht="15.75" customHeight="1">
      <c r="A34" s="360"/>
      <c r="B34" s="467"/>
      <c r="C34" s="315" t="s">
        <v>872</v>
      </c>
      <c r="D34" s="315"/>
      <c r="E34" s="315" t="s">
        <v>873</v>
      </c>
      <c r="F34" s="315" t="s">
        <v>789</v>
      </c>
      <c r="G34" s="315" t="s">
        <v>780</v>
      </c>
      <c r="H34" s="315"/>
      <c r="I34" s="521"/>
      <c r="J34" s="525" t="s">
        <v>806</v>
      </c>
      <c r="K34" s="118"/>
      <c r="L34" s="118"/>
      <c r="M34" s="118"/>
      <c r="N34" s="118"/>
      <c r="O34" s="118"/>
      <c r="P34" s="118"/>
      <c r="Q34" s="118"/>
      <c r="R34" s="118"/>
      <c r="S34" s="118"/>
      <c r="T34" s="118"/>
      <c r="U34" s="118"/>
      <c r="V34" s="118"/>
      <c r="W34" s="118"/>
      <c r="X34" s="118"/>
      <c r="Y34" s="118"/>
      <c r="Z34" s="118"/>
    </row>
    <row r="35" ht="15.75" customHeight="1">
      <c r="A35" s="518">
        <v>3.0</v>
      </c>
      <c r="B35" s="487" t="s">
        <v>874</v>
      </c>
      <c r="C35" s="315" t="s">
        <v>875</v>
      </c>
      <c r="D35" s="315"/>
      <c r="E35" s="315"/>
      <c r="F35" s="315" t="s">
        <v>841</v>
      </c>
      <c r="G35" s="315" t="s">
        <v>863</v>
      </c>
      <c r="H35" s="315"/>
      <c r="I35" s="521" t="s">
        <v>215</v>
      </c>
      <c r="J35" s="123"/>
      <c r="K35" s="118"/>
      <c r="L35" s="118"/>
      <c r="M35" s="118"/>
      <c r="N35" s="118"/>
      <c r="O35" s="118"/>
      <c r="P35" s="118"/>
      <c r="Q35" s="118"/>
      <c r="R35" s="118"/>
      <c r="S35" s="118"/>
      <c r="T35" s="118"/>
      <c r="U35" s="118"/>
      <c r="V35" s="118"/>
      <c r="W35" s="118"/>
      <c r="X35" s="118"/>
      <c r="Y35" s="118"/>
      <c r="Z35" s="118"/>
    </row>
    <row r="36" ht="15.75" customHeight="1">
      <c r="A36" s="442"/>
      <c r="B36" s="490"/>
      <c r="C36" s="315" t="s">
        <v>876</v>
      </c>
      <c r="D36" s="315" t="s">
        <v>865</v>
      </c>
      <c r="E36" s="315"/>
      <c r="F36" s="315" t="s">
        <v>877</v>
      </c>
      <c r="G36" s="315" t="s">
        <v>780</v>
      </c>
      <c r="H36" s="315"/>
      <c r="I36" s="521" t="s">
        <v>215</v>
      </c>
      <c r="J36" s="123"/>
      <c r="K36" s="118"/>
      <c r="L36" s="118"/>
      <c r="M36" s="118"/>
      <c r="N36" s="118"/>
      <c r="O36" s="118"/>
      <c r="P36" s="118"/>
      <c r="Q36" s="118"/>
      <c r="R36" s="118"/>
      <c r="S36" s="118"/>
      <c r="T36" s="118"/>
      <c r="U36" s="118"/>
      <c r="V36" s="118"/>
      <c r="W36" s="118"/>
      <c r="X36" s="118"/>
      <c r="Y36" s="118"/>
      <c r="Z36" s="118"/>
    </row>
    <row r="37" ht="15.75" customHeight="1">
      <c r="A37" s="442"/>
      <c r="B37" s="490"/>
      <c r="C37" s="315" t="s">
        <v>878</v>
      </c>
      <c r="D37" s="315" t="s">
        <v>879</v>
      </c>
      <c r="E37" s="315"/>
      <c r="F37" s="315" t="s">
        <v>841</v>
      </c>
      <c r="G37" s="315"/>
      <c r="H37" s="315"/>
      <c r="I37" s="521" t="s">
        <v>215</v>
      </c>
      <c r="J37" s="123"/>
      <c r="K37" s="118"/>
      <c r="L37" s="118"/>
      <c r="M37" s="118"/>
      <c r="N37" s="118"/>
      <c r="O37" s="118"/>
      <c r="P37" s="118"/>
      <c r="Q37" s="118"/>
      <c r="R37" s="118"/>
      <c r="S37" s="118"/>
      <c r="T37" s="118"/>
      <c r="U37" s="118"/>
      <c r="V37" s="118"/>
      <c r="W37" s="118"/>
      <c r="X37" s="118"/>
      <c r="Y37" s="118"/>
      <c r="Z37" s="118"/>
    </row>
    <row r="38" ht="15.75" customHeight="1">
      <c r="A38" s="442"/>
      <c r="B38" s="490"/>
      <c r="C38" s="326" t="s">
        <v>880</v>
      </c>
      <c r="D38" s="326" t="s">
        <v>881</v>
      </c>
      <c r="E38" s="315"/>
      <c r="F38" s="315" t="s">
        <v>882</v>
      </c>
      <c r="G38" s="315"/>
      <c r="H38" s="315"/>
      <c r="I38" s="521"/>
      <c r="J38" s="525" t="s">
        <v>806</v>
      </c>
      <c r="K38" s="118"/>
      <c r="L38" s="118"/>
      <c r="M38" s="118"/>
      <c r="N38" s="118"/>
      <c r="O38" s="118"/>
      <c r="P38" s="118"/>
      <c r="Q38" s="118"/>
      <c r="R38" s="118"/>
      <c r="S38" s="118"/>
      <c r="T38" s="118"/>
      <c r="U38" s="118"/>
      <c r="V38" s="118"/>
      <c r="W38" s="118"/>
      <c r="X38" s="118"/>
      <c r="Y38" s="118"/>
      <c r="Z38" s="118"/>
    </row>
    <row r="39" ht="15.75" customHeight="1">
      <c r="A39" s="442"/>
      <c r="B39" s="490"/>
      <c r="C39" s="326" t="s">
        <v>883</v>
      </c>
      <c r="D39" s="326" t="s">
        <v>884</v>
      </c>
      <c r="E39" s="315"/>
      <c r="F39" s="315" t="s">
        <v>841</v>
      </c>
      <c r="G39" s="315" t="s">
        <v>780</v>
      </c>
      <c r="H39" s="522"/>
      <c r="I39" s="521" t="s">
        <v>215</v>
      </c>
      <c r="J39" s="123"/>
      <c r="K39" s="118"/>
      <c r="L39" s="118"/>
      <c r="M39" s="118"/>
      <c r="N39" s="118"/>
      <c r="O39" s="118"/>
      <c r="P39" s="118"/>
      <c r="Q39" s="118"/>
      <c r="R39" s="118"/>
      <c r="S39" s="118"/>
      <c r="T39" s="118"/>
      <c r="U39" s="118"/>
      <c r="V39" s="118"/>
      <c r="W39" s="118"/>
      <c r="X39" s="118"/>
      <c r="Y39" s="118"/>
      <c r="Z39" s="118"/>
    </row>
    <row r="40" ht="15.75" customHeight="1">
      <c r="A40" s="442"/>
      <c r="B40" s="490"/>
      <c r="C40" s="326" t="s">
        <v>885</v>
      </c>
      <c r="D40" s="326" t="s">
        <v>886</v>
      </c>
      <c r="E40" s="315"/>
      <c r="F40" s="315" t="s">
        <v>841</v>
      </c>
      <c r="G40" s="315" t="s">
        <v>780</v>
      </c>
      <c r="H40" s="315"/>
      <c r="I40" s="521"/>
      <c r="J40" s="525" t="s">
        <v>806</v>
      </c>
      <c r="K40" s="118"/>
      <c r="L40" s="118"/>
      <c r="M40" s="118"/>
      <c r="N40" s="118"/>
      <c r="O40" s="118"/>
      <c r="P40" s="118"/>
      <c r="Q40" s="118"/>
      <c r="R40" s="118"/>
      <c r="S40" s="118"/>
      <c r="T40" s="118"/>
      <c r="U40" s="118"/>
      <c r="V40" s="118"/>
      <c r="W40" s="118"/>
      <c r="X40" s="118"/>
      <c r="Y40" s="118"/>
      <c r="Z40" s="118"/>
    </row>
    <row r="41" ht="15.75" customHeight="1">
      <c r="A41" s="442"/>
      <c r="B41" s="490"/>
      <c r="C41" s="326" t="s">
        <v>887</v>
      </c>
      <c r="D41" s="326" t="s">
        <v>888</v>
      </c>
      <c r="E41" s="315"/>
      <c r="F41" s="315" t="s">
        <v>889</v>
      </c>
      <c r="G41" s="315" t="s">
        <v>780</v>
      </c>
      <c r="H41" s="522"/>
      <c r="I41" s="521" t="s">
        <v>215</v>
      </c>
      <c r="J41" s="123"/>
      <c r="K41" s="118"/>
      <c r="L41" s="118"/>
      <c r="M41" s="118"/>
      <c r="N41" s="118"/>
      <c r="O41" s="118"/>
      <c r="P41" s="118"/>
      <c r="Q41" s="118"/>
      <c r="R41" s="118"/>
      <c r="S41" s="118"/>
      <c r="T41" s="118"/>
      <c r="U41" s="118"/>
      <c r="V41" s="118"/>
      <c r="W41" s="118"/>
      <c r="X41" s="118"/>
      <c r="Y41" s="118"/>
      <c r="Z41" s="118"/>
    </row>
    <row r="42" ht="15.75" customHeight="1">
      <c r="A42" s="442"/>
      <c r="B42" s="490"/>
      <c r="C42" s="326" t="s">
        <v>885</v>
      </c>
      <c r="D42" s="326" t="s">
        <v>890</v>
      </c>
      <c r="E42" s="315"/>
      <c r="F42" s="315" t="s">
        <v>841</v>
      </c>
      <c r="G42" s="315" t="s">
        <v>780</v>
      </c>
      <c r="H42" s="315"/>
      <c r="I42" s="521" t="s">
        <v>215</v>
      </c>
      <c r="J42" s="123"/>
      <c r="K42" s="118"/>
      <c r="L42" s="118"/>
      <c r="M42" s="118"/>
      <c r="N42" s="118"/>
      <c r="O42" s="118"/>
      <c r="P42" s="118"/>
      <c r="Q42" s="118"/>
      <c r="R42" s="118"/>
      <c r="S42" s="118"/>
      <c r="T42" s="118"/>
      <c r="U42" s="118"/>
      <c r="V42" s="118"/>
      <c r="W42" s="118"/>
      <c r="X42" s="118"/>
      <c r="Y42" s="118"/>
      <c r="Z42" s="118"/>
    </row>
    <row r="43" ht="15.75" customHeight="1">
      <c r="A43" s="442"/>
      <c r="B43" s="490"/>
      <c r="C43" s="326" t="s">
        <v>885</v>
      </c>
      <c r="D43" s="326" t="s">
        <v>891</v>
      </c>
      <c r="E43" s="315"/>
      <c r="F43" s="315" t="s">
        <v>841</v>
      </c>
      <c r="G43" s="315" t="s">
        <v>780</v>
      </c>
      <c r="H43" s="522"/>
      <c r="I43" s="521" t="s">
        <v>215</v>
      </c>
      <c r="J43" s="123"/>
      <c r="K43" s="118"/>
      <c r="L43" s="118"/>
      <c r="M43" s="118"/>
      <c r="N43" s="118"/>
      <c r="O43" s="118"/>
      <c r="P43" s="118"/>
      <c r="Q43" s="118"/>
      <c r="R43" s="118"/>
      <c r="S43" s="118"/>
      <c r="T43" s="118"/>
      <c r="U43" s="118"/>
      <c r="V43" s="118"/>
      <c r="W43" s="118"/>
      <c r="X43" s="118"/>
      <c r="Y43" s="118"/>
      <c r="Z43" s="118"/>
    </row>
    <row r="44" ht="15.75" customHeight="1">
      <c r="A44" s="442"/>
      <c r="B44" s="490"/>
      <c r="C44" s="326" t="s">
        <v>892</v>
      </c>
      <c r="D44" s="326" t="s">
        <v>893</v>
      </c>
      <c r="E44" s="315"/>
      <c r="F44" s="315" t="s">
        <v>894</v>
      </c>
      <c r="G44" s="315" t="s">
        <v>780</v>
      </c>
      <c r="H44" s="522"/>
      <c r="I44" s="521" t="s">
        <v>215</v>
      </c>
      <c r="J44" s="123"/>
      <c r="K44" s="118"/>
      <c r="L44" s="118"/>
      <c r="M44" s="118"/>
      <c r="N44" s="118"/>
      <c r="O44" s="118"/>
      <c r="P44" s="118"/>
      <c r="Q44" s="118"/>
      <c r="R44" s="118"/>
      <c r="S44" s="118"/>
      <c r="T44" s="118"/>
      <c r="U44" s="118"/>
      <c r="V44" s="118"/>
      <c r="W44" s="118"/>
      <c r="X44" s="118"/>
      <c r="Y44" s="118"/>
      <c r="Z44" s="118"/>
    </row>
    <row r="45" ht="15.75" customHeight="1">
      <c r="A45" s="442"/>
      <c r="B45" s="490"/>
      <c r="C45" s="326" t="s">
        <v>895</v>
      </c>
      <c r="D45" s="326" t="s">
        <v>896</v>
      </c>
      <c r="E45" s="315"/>
      <c r="F45" s="315" t="s">
        <v>877</v>
      </c>
      <c r="G45" s="315" t="s">
        <v>780</v>
      </c>
      <c r="H45" s="522"/>
      <c r="I45" s="521" t="s">
        <v>215</v>
      </c>
      <c r="J45" s="123"/>
      <c r="K45" s="118"/>
      <c r="L45" s="118"/>
      <c r="M45" s="118"/>
      <c r="N45" s="118"/>
      <c r="O45" s="118"/>
      <c r="P45" s="118"/>
      <c r="Q45" s="118"/>
      <c r="R45" s="118"/>
      <c r="S45" s="118"/>
      <c r="T45" s="118"/>
      <c r="U45" s="118"/>
      <c r="V45" s="118"/>
      <c r="W45" s="118"/>
      <c r="X45" s="118"/>
      <c r="Y45" s="118"/>
      <c r="Z45" s="118"/>
    </row>
    <row r="46" ht="15.75" customHeight="1">
      <c r="A46" s="442"/>
      <c r="B46" s="490"/>
      <c r="C46" s="326" t="s">
        <v>897</v>
      </c>
      <c r="D46" s="326" t="s">
        <v>898</v>
      </c>
      <c r="E46" s="315"/>
      <c r="F46" s="315" t="s">
        <v>841</v>
      </c>
      <c r="G46" s="315"/>
      <c r="H46" s="522"/>
      <c r="I46" s="521" t="s">
        <v>215</v>
      </c>
      <c r="J46" s="123"/>
      <c r="K46" s="118"/>
      <c r="L46" s="118"/>
      <c r="M46" s="118"/>
      <c r="N46" s="118"/>
      <c r="O46" s="118"/>
      <c r="P46" s="118"/>
      <c r="Q46" s="118"/>
      <c r="R46" s="118"/>
      <c r="S46" s="118"/>
      <c r="T46" s="118"/>
      <c r="U46" s="118"/>
      <c r="V46" s="118"/>
      <c r="W46" s="118"/>
      <c r="X46" s="118"/>
      <c r="Y46" s="118"/>
      <c r="Z46" s="118"/>
    </row>
    <row r="47" ht="15.75" customHeight="1">
      <c r="A47" s="360"/>
      <c r="B47" s="467"/>
      <c r="C47" s="326" t="s">
        <v>899</v>
      </c>
      <c r="D47" s="326" t="s">
        <v>900</v>
      </c>
      <c r="E47" s="315"/>
      <c r="F47" s="315" t="s">
        <v>901</v>
      </c>
      <c r="G47" s="315"/>
      <c r="H47" s="315"/>
      <c r="I47" s="521"/>
      <c r="J47" s="525" t="s">
        <v>806</v>
      </c>
      <c r="K47" s="118"/>
      <c r="L47" s="118"/>
      <c r="M47" s="118"/>
      <c r="N47" s="118"/>
      <c r="O47" s="118"/>
      <c r="P47" s="118"/>
      <c r="Q47" s="118"/>
      <c r="R47" s="118"/>
      <c r="S47" s="118"/>
      <c r="T47" s="118"/>
      <c r="U47" s="118"/>
      <c r="V47" s="118"/>
      <c r="W47" s="118"/>
      <c r="X47" s="118"/>
      <c r="Y47" s="118"/>
      <c r="Z47" s="118"/>
    </row>
    <row r="48" ht="15.75" customHeight="1">
      <c r="A48" s="518">
        <v>4.0</v>
      </c>
      <c r="B48" s="486" t="s">
        <v>902</v>
      </c>
      <c r="C48" s="319" t="s">
        <v>903</v>
      </c>
      <c r="D48" s="315"/>
      <c r="E48" s="315"/>
      <c r="F48" s="315"/>
      <c r="G48" s="315"/>
      <c r="H48" s="315"/>
      <c r="I48" s="521"/>
      <c r="J48" s="123"/>
      <c r="K48" s="118"/>
      <c r="L48" s="118"/>
      <c r="M48" s="118"/>
      <c r="N48" s="118"/>
      <c r="O48" s="118"/>
      <c r="P48" s="118"/>
      <c r="Q48" s="118"/>
      <c r="R48" s="118"/>
      <c r="S48" s="118"/>
      <c r="T48" s="118"/>
      <c r="U48" s="118"/>
      <c r="V48" s="118"/>
      <c r="W48" s="118"/>
      <c r="X48" s="118"/>
      <c r="Y48" s="118"/>
      <c r="Z48" s="118"/>
    </row>
    <row r="49" ht="15.75" customHeight="1">
      <c r="A49" s="442"/>
      <c r="B49" s="490"/>
      <c r="C49" s="326" t="s">
        <v>904</v>
      </c>
      <c r="D49" s="326" t="s">
        <v>905</v>
      </c>
      <c r="E49" s="315"/>
      <c r="F49" s="315"/>
      <c r="G49" s="315" t="s">
        <v>863</v>
      </c>
      <c r="H49" s="487" t="s">
        <v>906</v>
      </c>
      <c r="I49" s="521"/>
      <c r="J49" s="123" t="s">
        <v>806</v>
      </c>
      <c r="K49" s="118"/>
      <c r="L49" s="118"/>
      <c r="M49" s="118"/>
      <c r="N49" s="118"/>
      <c r="O49" s="118"/>
      <c r="P49" s="118"/>
      <c r="Q49" s="118"/>
      <c r="R49" s="118"/>
      <c r="S49" s="118"/>
      <c r="T49" s="118"/>
      <c r="U49" s="118"/>
      <c r="V49" s="118"/>
      <c r="W49" s="118"/>
      <c r="X49" s="118"/>
      <c r="Y49" s="118"/>
      <c r="Z49" s="118"/>
    </row>
    <row r="50" ht="15.75" customHeight="1">
      <c r="A50" s="442"/>
      <c r="B50" s="490"/>
      <c r="C50" s="319" t="s">
        <v>907</v>
      </c>
      <c r="D50" s="315"/>
      <c r="E50" s="315"/>
      <c r="F50" s="315"/>
      <c r="G50" s="315"/>
      <c r="H50" s="490"/>
      <c r="I50" s="521"/>
      <c r="J50" s="123"/>
      <c r="K50" s="118"/>
      <c r="L50" s="118"/>
      <c r="M50" s="118"/>
      <c r="N50" s="118"/>
      <c r="O50" s="118"/>
      <c r="P50" s="118"/>
      <c r="Q50" s="118"/>
      <c r="R50" s="118"/>
      <c r="S50" s="118"/>
      <c r="T50" s="118"/>
      <c r="U50" s="118"/>
      <c r="V50" s="118"/>
      <c r="W50" s="118"/>
      <c r="X50" s="118"/>
      <c r="Y50" s="118"/>
      <c r="Z50" s="118"/>
    </row>
    <row r="51" ht="15.75" customHeight="1">
      <c r="A51" s="442"/>
      <c r="B51" s="490"/>
      <c r="C51" s="326" t="s">
        <v>908</v>
      </c>
      <c r="D51" s="326" t="s">
        <v>909</v>
      </c>
      <c r="E51" s="315"/>
      <c r="F51" s="315"/>
      <c r="G51" s="315" t="s">
        <v>910</v>
      </c>
      <c r="H51" s="490"/>
      <c r="I51" s="521" t="s">
        <v>215</v>
      </c>
      <c r="J51" s="123"/>
      <c r="K51" s="118"/>
      <c r="L51" s="118"/>
      <c r="M51" s="118"/>
      <c r="N51" s="118"/>
      <c r="O51" s="118"/>
      <c r="P51" s="118"/>
      <c r="Q51" s="118"/>
      <c r="R51" s="118"/>
      <c r="S51" s="118"/>
      <c r="T51" s="118"/>
      <c r="U51" s="118"/>
      <c r="V51" s="118"/>
      <c r="W51" s="118"/>
      <c r="X51" s="118"/>
      <c r="Y51" s="118"/>
      <c r="Z51" s="118"/>
    </row>
    <row r="52" ht="15.75" customHeight="1">
      <c r="A52" s="442"/>
      <c r="B52" s="490"/>
      <c r="C52" s="319" t="s">
        <v>911</v>
      </c>
      <c r="D52" s="315"/>
      <c r="E52" s="315"/>
      <c r="F52" s="315"/>
      <c r="G52" s="315"/>
      <c r="H52" s="490"/>
      <c r="I52" s="521"/>
      <c r="J52" s="123"/>
      <c r="K52" s="118"/>
      <c r="L52" s="118"/>
      <c r="M52" s="118"/>
      <c r="N52" s="118"/>
      <c r="O52" s="118"/>
      <c r="P52" s="118"/>
      <c r="Q52" s="118"/>
      <c r="R52" s="118"/>
      <c r="S52" s="118"/>
      <c r="T52" s="118"/>
      <c r="U52" s="118"/>
      <c r="V52" s="118"/>
      <c r="W52" s="118"/>
      <c r="X52" s="118"/>
      <c r="Y52" s="118"/>
      <c r="Z52" s="118"/>
    </row>
    <row r="53" ht="15.75" customHeight="1">
      <c r="A53" s="360"/>
      <c r="B53" s="467"/>
      <c r="C53" s="315" t="s">
        <v>912</v>
      </c>
      <c r="D53" s="326" t="s">
        <v>913</v>
      </c>
      <c r="E53" s="315"/>
      <c r="F53" s="315"/>
      <c r="G53" s="315" t="s">
        <v>914</v>
      </c>
      <c r="H53" s="467"/>
      <c r="I53" s="521"/>
      <c r="J53" s="123" t="s">
        <v>806</v>
      </c>
      <c r="K53" s="118"/>
      <c r="L53" s="118"/>
      <c r="M53" s="118"/>
      <c r="N53" s="118"/>
      <c r="O53" s="118"/>
      <c r="P53" s="118"/>
      <c r="Q53" s="118"/>
      <c r="R53" s="118"/>
      <c r="S53" s="118"/>
      <c r="T53" s="118"/>
      <c r="U53" s="118"/>
      <c r="V53" s="118"/>
      <c r="W53" s="118"/>
      <c r="X53" s="118"/>
      <c r="Y53" s="118"/>
      <c r="Z53" s="118"/>
    </row>
    <row r="54" ht="15.75" customHeight="1">
      <c r="A54" s="473">
        <v>5.0</v>
      </c>
      <c r="B54" s="315" t="s">
        <v>915</v>
      </c>
      <c r="C54" s="315"/>
      <c r="D54" s="315" t="s">
        <v>916</v>
      </c>
      <c r="E54" s="315"/>
      <c r="F54" s="315"/>
      <c r="G54" s="315"/>
      <c r="H54" s="315" t="s">
        <v>917</v>
      </c>
      <c r="I54" s="521" t="s">
        <v>917</v>
      </c>
      <c r="J54" s="123"/>
      <c r="K54" s="118"/>
      <c r="L54" s="118"/>
      <c r="M54" s="118"/>
      <c r="N54" s="118"/>
      <c r="O54" s="118"/>
      <c r="P54" s="118"/>
      <c r="Q54" s="118"/>
      <c r="R54" s="118"/>
      <c r="S54" s="118"/>
      <c r="T54" s="118"/>
      <c r="U54" s="118"/>
      <c r="V54" s="118"/>
      <c r="W54" s="118"/>
      <c r="X54" s="118"/>
      <c r="Y54" s="118"/>
      <c r="Z54" s="118"/>
    </row>
    <row r="55" ht="15.75" customHeight="1">
      <c r="A55" s="473">
        <v>6.0</v>
      </c>
      <c r="B55" s="315" t="s">
        <v>918</v>
      </c>
      <c r="C55" s="315"/>
      <c r="D55" s="326" t="s">
        <v>919</v>
      </c>
      <c r="E55" s="315"/>
      <c r="F55" s="315"/>
      <c r="G55" s="315"/>
      <c r="H55" s="315" t="s">
        <v>917</v>
      </c>
      <c r="I55" s="521"/>
      <c r="J55" s="36" t="s">
        <v>920</v>
      </c>
      <c r="K55" s="118"/>
      <c r="L55" s="118"/>
      <c r="M55" s="118"/>
      <c r="N55" s="118"/>
      <c r="O55" s="118"/>
      <c r="P55" s="118"/>
      <c r="Q55" s="118"/>
      <c r="R55" s="118"/>
      <c r="S55" s="118"/>
      <c r="T55" s="118"/>
      <c r="U55" s="118"/>
      <c r="V55" s="118"/>
      <c r="W55" s="118"/>
      <c r="X55" s="118"/>
      <c r="Y55" s="118"/>
      <c r="Z55" s="118"/>
    </row>
    <row r="56" ht="15.75" customHeight="1">
      <c r="A56" s="473">
        <v>7.0</v>
      </c>
      <c r="B56" s="315" t="s">
        <v>921</v>
      </c>
      <c r="C56" s="315" t="s">
        <v>922</v>
      </c>
      <c r="D56" s="315" t="s">
        <v>923</v>
      </c>
      <c r="E56" s="315"/>
      <c r="F56" s="315"/>
      <c r="G56" s="315"/>
      <c r="H56" s="315" t="s">
        <v>917</v>
      </c>
      <c r="I56" s="521" t="s">
        <v>924</v>
      </c>
      <c r="J56" s="123"/>
      <c r="K56" s="118"/>
      <c r="L56" s="118"/>
      <c r="M56" s="118"/>
      <c r="N56" s="118"/>
      <c r="O56" s="118"/>
      <c r="P56" s="118"/>
      <c r="Q56" s="118"/>
      <c r="R56" s="118"/>
      <c r="S56" s="118"/>
      <c r="T56" s="118"/>
      <c r="U56" s="118"/>
      <c r="V56" s="118"/>
      <c r="W56" s="118"/>
      <c r="X56" s="118"/>
      <c r="Y56" s="118"/>
      <c r="Z56" s="118"/>
    </row>
    <row r="57" ht="15.75" customHeight="1">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row>
    <row r="58" ht="15.75" customHeight="1">
      <c r="A58" s="11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row>
    <row r="59" ht="15.75" customHeight="1">
      <c r="A59" s="118"/>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row>
    <row r="60" ht="15.75" customHeight="1">
      <c r="A60" s="118"/>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row>
    <row r="61" ht="15.75" customHeight="1">
      <c r="A61" s="11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row>
    <row r="62" ht="15.75" customHeight="1">
      <c r="A62" s="118"/>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row>
    <row r="63" ht="15.75" customHeight="1">
      <c r="A63" s="118"/>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row>
    <row r="64" ht="15.75" customHeight="1">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row>
    <row r="65" ht="15.75" customHeight="1">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row>
    <row r="66" ht="15.75" customHeight="1">
      <c r="A66" s="118"/>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row>
    <row r="67" ht="15.75" customHeight="1">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row>
    <row r="68" ht="15.75" customHeight="1">
      <c r="A68" s="118"/>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row>
    <row r="69" ht="15.75" customHeight="1">
      <c r="A69" s="118"/>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row>
    <row r="70" ht="15.75" customHeight="1">
      <c r="A70" s="118"/>
      <c r="B70" s="118"/>
      <c r="C70" s="118"/>
      <c r="D70" s="118"/>
      <c r="E70" s="118"/>
      <c r="F70" s="118"/>
      <c r="G70" s="118"/>
      <c r="H70" s="118"/>
      <c r="I70" s="118"/>
      <c r="J70" s="118"/>
      <c r="K70" s="118"/>
      <c r="L70" s="118"/>
      <c r="M70" s="118"/>
      <c r="N70" s="118"/>
      <c r="O70" s="118"/>
      <c r="P70" s="118"/>
      <c r="Q70" s="118"/>
      <c r="R70" s="118"/>
      <c r="S70" s="118"/>
      <c r="T70" s="118"/>
      <c r="U70" s="118"/>
      <c r="V70" s="118"/>
      <c r="W70" s="118"/>
      <c r="X70" s="118"/>
      <c r="Y70" s="118"/>
      <c r="Z70" s="118"/>
    </row>
    <row r="71" ht="15.75" customHeight="1">
      <c r="A71" s="118"/>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row>
    <row r="72" ht="15.75" customHeight="1">
      <c r="A72" s="118"/>
      <c r="B72" s="118"/>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row>
    <row r="73" ht="15.75" customHeight="1">
      <c r="A73" s="118"/>
      <c r="B73" s="118"/>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row>
    <row r="74" ht="15.75" customHeight="1">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row>
    <row r="75" ht="15.75" customHeight="1">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row>
    <row r="76" ht="15.75" customHeight="1">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row>
    <row r="77" ht="15.75" customHeight="1">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row>
    <row r="78" ht="15.75" customHeight="1">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row>
    <row r="79" ht="15.75" customHeight="1">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row>
    <row r="80" ht="15.75" customHeight="1">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row>
    <row r="81" ht="15.75" customHeight="1">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row>
    <row r="82" ht="15.75" customHeight="1">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row>
    <row r="83" ht="15.75" customHeight="1">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row>
    <row r="84" ht="15.75" customHeight="1">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row>
    <row r="85" ht="15.75" customHeight="1">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row>
    <row r="86" ht="15.75" customHeight="1">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row>
    <row r="87" ht="15.75" customHeight="1">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row>
    <row r="88" ht="15.75" customHeight="1">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row>
    <row r="89" ht="15.75" customHeight="1">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row>
    <row r="90" ht="15.75" customHeight="1">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row>
    <row r="91" ht="15.75" customHeight="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row>
    <row r="92" ht="15.75" customHeight="1">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row>
    <row r="93" ht="15.75" customHeight="1">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row>
    <row r="94" ht="15.75" customHeight="1">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row>
    <row r="95" ht="15.75" customHeight="1">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row>
    <row r="96" ht="15.75" customHeight="1">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row>
    <row r="97" ht="15.75" customHeight="1">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row>
    <row r="98" ht="15.75" customHeight="1">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row>
    <row r="99" ht="15.75" customHeight="1">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row>
    <row r="100" ht="15.75" customHeight="1">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row>
    <row r="101" ht="15.75" customHeight="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row>
    <row r="102" ht="15.75" customHeight="1">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row>
    <row r="103" ht="15.75" customHeight="1">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row>
    <row r="104" ht="15.75" customHeight="1">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row>
    <row r="105" ht="15.75" customHeight="1">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row>
    <row r="106" ht="15.75" customHeight="1">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row>
    <row r="107" ht="15.75" customHeight="1">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row>
    <row r="108" ht="15.75" customHeight="1">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row>
    <row r="109" ht="15.75" customHeight="1">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row>
    <row r="110" ht="15.75" customHeight="1">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row>
    <row r="111" ht="15.75" customHeight="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row>
    <row r="112" ht="15.75" customHeight="1">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row>
    <row r="113" ht="15.75" customHeight="1">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row>
    <row r="114" ht="15.75" customHeight="1">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row>
    <row r="115" ht="15.75" customHeight="1">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row>
    <row r="116" ht="15.75" customHeight="1">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row>
    <row r="117" ht="15.75" customHeight="1">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row>
    <row r="118" ht="15.75" customHeight="1">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row>
    <row r="119" ht="15.75" customHeight="1">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row>
    <row r="120" ht="15.75" customHeight="1">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row>
    <row r="121" ht="15.75" customHeight="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row>
    <row r="122" ht="15.75" customHeight="1">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row>
    <row r="123" ht="15.75" customHeight="1">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row>
    <row r="124" ht="15.75" customHeight="1">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row>
    <row r="125" ht="15.75" customHeight="1">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row>
    <row r="126" ht="15.75" customHeight="1">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row>
    <row r="127" ht="15.75" customHeight="1">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row>
    <row r="128" ht="15.75" customHeight="1">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row>
    <row r="129" ht="15.75" customHeight="1">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row>
    <row r="130" ht="15.75" customHeight="1">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row>
    <row r="131" ht="15.75" customHeight="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row>
    <row r="132" ht="15.75" customHeight="1">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row>
    <row r="133" ht="15.75" customHeight="1">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row>
    <row r="134" ht="15.75" customHeight="1">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row>
    <row r="135" ht="15.75" customHeight="1">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row>
    <row r="136" ht="15.75" customHeight="1">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row>
    <row r="137" ht="15.75" customHeight="1">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row>
    <row r="138" ht="15.75" customHeight="1">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row>
    <row r="139" ht="15.75" customHeight="1">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row>
    <row r="140" ht="15.75" customHeight="1">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row>
    <row r="141" ht="15.75" customHeight="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row>
    <row r="142" ht="15.75" customHeight="1">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row>
    <row r="143" ht="15.75" customHeight="1">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row>
    <row r="144" ht="15.75" customHeight="1">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row>
    <row r="145" ht="15.75" customHeight="1">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row>
    <row r="146" ht="15.75" customHeight="1">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row>
    <row r="147" ht="15.75" customHeight="1">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row>
    <row r="148" ht="15.75" customHeight="1">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row>
    <row r="149" ht="15.75" customHeight="1">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row>
    <row r="150" ht="15.75" customHeight="1">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row>
    <row r="151" ht="15.75" customHeight="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row>
    <row r="152" ht="15.75" customHeight="1">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row>
    <row r="153" ht="15.75" customHeight="1">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row>
    <row r="154" ht="15.75" customHeight="1">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row>
    <row r="155" ht="15.75" customHeight="1">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row>
    <row r="156" ht="15.75" customHeight="1">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row>
    <row r="157" ht="15.75" customHeight="1">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row>
    <row r="158" ht="15.75" customHeight="1">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row>
    <row r="159" ht="15.75" customHeight="1">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row>
    <row r="160" ht="15.75" customHeight="1">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row>
    <row r="161" ht="15.75" customHeight="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row>
    <row r="162" ht="15.75" customHeight="1">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row>
    <row r="163" ht="15.75" customHeight="1">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row>
    <row r="164" ht="15.75" customHeight="1">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row>
    <row r="165" ht="15.75" customHeight="1">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row>
    <row r="166" ht="15.75" customHeight="1">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row>
    <row r="167" ht="15.75" customHeight="1">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row>
    <row r="168" ht="15.75" customHeight="1">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row>
    <row r="169" ht="15.75" customHeight="1">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row>
    <row r="170" ht="15.75" customHeight="1">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row>
    <row r="171" ht="15.75" customHeight="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row>
    <row r="172" ht="15.75" customHeight="1">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row>
    <row r="173" ht="15.75" customHeight="1">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row>
    <row r="174" ht="15.75" customHeight="1">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row>
    <row r="175" ht="15.75" customHeight="1">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row>
    <row r="176" ht="15.75" customHeight="1">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row>
    <row r="177" ht="15.75" customHeight="1">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row>
    <row r="178" ht="15.75" customHeight="1">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row>
    <row r="179" ht="15.75" customHeight="1">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row>
    <row r="180" ht="15.75" customHeight="1">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row>
    <row r="181" ht="15.75" customHeight="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row>
    <row r="182" ht="15.75" customHeight="1">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row>
    <row r="183" ht="15.75" customHeight="1">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row>
    <row r="184" ht="15.75" customHeight="1">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row>
    <row r="185" ht="15.75" customHeight="1">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row>
    <row r="186" ht="15.75" customHeight="1">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row>
    <row r="187" ht="15.75" customHeight="1">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row>
    <row r="188" ht="15.75" customHeight="1">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row>
    <row r="189" ht="15.75" customHeight="1">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row>
    <row r="190" ht="15.75" customHeight="1">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row>
    <row r="191" ht="15.75" customHeight="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row>
    <row r="192" ht="15.75" customHeight="1">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row>
    <row r="193" ht="15.75" customHeight="1">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row>
    <row r="194" ht="15.75" customHeight="1">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row>
    <row r="195" ht="15.75" customHeight="1">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row>
    <row r="196" ht="15.75" customHeight="1">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row>
    <row r="197" ht="15.75" customHeight="1">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row>
    <row r="198" ht="15.75" customHeight="1">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row>
    <row r="199" ht="15.75" customHeight="1">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row>
    <row r="200" ht="15.75" customHeight="1">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row>
    <row r="201" ht="15.75" customHeight="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row>
    <row r="202" ht="15.75" customHeight="1">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row>
    <row r="203" ht="15.75" customHeight="1">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row>
    <row r="204" ht="15.75" customHeight="1">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row>
    <row r="205" ht="15.75" customHeight="1">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row>
    <row r="206" ht="15.75" customHeight="1">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row>
    <row r="207" ht="15.75" customHeight="1">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row>
    <row r="208" ht="15.75" customHeight="1">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row>
    <row r="209" ht="15.75" customHeight="1">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row>
    <row r="210" ht="15.75" customHeight="1">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row>
    <row r="211" ht="15.75" customHeight="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row>
    <row r="212" ht="15.75" customHeight="1">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row>
    <row r="213" ht="15.75" customHeight="1">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row>
    <row r="214" ht="15.75" customHeight="1">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row>
    <row r="215" ht="15.75" customHeight="1">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row>
    <row r="216" ht="15.75"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row>
    <row r="217" ht="15.7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ht="15.7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ht="15.7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ht="15.7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ht="15.75" customHeight="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row>
    <row r="222" ht="15.75" customHeight="1">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row>
    <row r="223" ht="15.75" customHeight="1">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row>
    <row r="224" ht="15.75" customHeight="1">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row>
    <row r="225" ht="15.75" customHeight="1">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row>
    <row r="226" ht="15.75" customHeight="1">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row>
    <row r="227" ht="15.75" customHeight="1">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row>
    <row r="228" ht="15.75" customHeight="1">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row>
    <row r="229" ht="15.75" customHeight="1">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row>
    <row r="230" ht="15.75" customHeight="1">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row>
    <row r="231" ht="15.75" customHeight="1">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row>
    <row r="232" ht="15.75" customHeight="1">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row>
    <row r="233" ht="15.75" customHeight="1">
      <c r="A233" s="118"/>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row>
    <row r="234" ht="15.75" customHeight="1">
      <c r="A234" s="118"/>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row>
    <row r="235" ht="15.75" customHeight="1">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row>
    <row r="236" ht="15.75" customHeight="1">
      <c r="A236" s="118"/>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row>
    <row r="237" ht="15.75" customHeight="1">
      <c r="A237" s="118"/>
      <c r="B237" s="118"/>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118"/>
      <c r="Z237" s="118"/>
    </row>
    <row r="238" ht="15.75" customHeight="1">
      <c r="A238" s="118"/>
      <c r="B238" s="118"/>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118"/>
      <c r="Z238" s="118"/>
    </row>
    <row r="239" ht="15.75" customHeight="1">
      <c r="A239" s="118"/>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row>
    <row r="240" ht="15.75" customHeight="1">
      <c r="A240" s="118"/>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row>
    <row r="241" ht="15.75" customHeight="1">
      <c r="A241" s="118"/>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row>
    <row r="242" ht="15.75" customHeight="1">
      <c r="A242" s="118"/>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row>
    <row r="243" ht="15.75" customHeight="1">
      <c r="A243" s="118"/>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row>
    <row r="244" ht="15.75" customHeight="1">
      <c r="A244" s="118"/>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row>
    <row r="245" ht="15.75" customHeight="1">
      <c r="A245" s="118"/>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row>
    <row r="246" ht="15.75" customHeight="1">
      <c r="A246" s="118"/>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row>
    <row r="247" ht="15.75" customHeight="1">
      <c r="A247" s="118"/>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row>
    <row r="248" ht="15.75" customHeight="1">
      <c r="A248" s="118"/>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row>
    <row r="249" ht="15.75" customHeight="1">
      <c r="A249" s="118"/>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row>
    <row r="250" ht="15.75" customHeight="1">
      <c r="A250" s="118"/>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row>
    <row r="251" ht="15.75" customHeight="1">
      <c r="A251" s="118"/>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row>
    <row r="252" ht="15.75" customHeight="1">
      <c r="A252" s="118"/>
      <c r="B252" s="118"/>
      <c r="C252" s="118"/>
      <c r="D252" s="118"/>
      <c r="E252" s="118"/>
      <c r="F252" s="118"/>
      <c r="G252" s="118"/>
      <c r="H252" s="118"/>
      <c r="I252" s="118"/>
      <c r="J252" s="118"/>
      <c r="K252" s="118"/>
      <c r="L252" s="118"/>
      <c r="M252" s="118"/>
      <c r="N252" s="118"/>
      <c r="O252" s="118"/>
      <c r="P252" s="118"/>
      <c r="Q252" s="118"/>
      <c r="R252" s="118"/>
      <c r="S252" s="118"/>
      <c r="T252" s="118"/>
      <c r="U252" s="118"/>
      <c r="V252" s="118"/>
      <c r="W252" s="118"/>
      <c r="X252" s="118"/>
      <c r="Y252" s="118"/>
      <c r="Z252" s="118"/>
    </row>
    <row r="253" ht="15.75" customHeight="1">
      <c r="A253" s="118"/>
      <c r="B253" s="118"/>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row>
    <row r="254" ht="15.75" customHeight="1">
      <c r="A254" s="118"/>
      <c r="B254" s="118"/>
      <c r="C254" s="118"/>
      <c r="D254" s="118"/>
      <c r="E254" s="118"/>
      <c r="F254" s="118"/>
      <c r="G254" s="118"/>
      <c r="H254" s="118"/>
      <c r="I254" s="118"/>
      <c r="J254" s="118"/>
      <c r="K254" s="118"/>
      <c r="L254" s="118"/>
      <c r="M254" s="118"/>
      <c r="N254" s="118"/>
      <c r="O254" s="118"/>
      <c r="P254" s="118"/>
      <c r="Q254" s="118"/>
      <c r="R254" s="118"/>
      <c r="S254" s="118"/>
      <c r="T254" s="118"/>
      <c r="U254" s="118"/>
      <c r="V254" s="118"/>
      <c r="W254" s="118"/>
      <c r="X254" s="118"/>
      <c r="Y254" s="118"/>
      <c r="Z254" s="118"/>
    </row>
    <row r="255" ht="15.75" customHeight="1">
      <c r="A255" s="118"/>
      <c r="B255" s="118"/>
      <c r="C255" s="118"/>
      <c r="D255" s="118"/>
      <c r="E255" s="118"/>
      <c r="F255" s="118"/>
      <c r="G255" s="118"/>
      <c r="H255" s="118"/>
      <c r="I255" s="118"/>
      <c r="J255" s="118"/>
      <c r="K255" s="118"/>
      <c r="L255" s="118"/>
      <c r="M255" s="118"/>
      <c r="N255" s="118"/>
      <c r="O255" s="118"/>
      <c r="P255" s="118"/>
      <c r="Q255" s="118"/>
      <c r="R255" s="118"/>
      <c r="S255" s="118"/>
      <c r="T255" s="118"/>
      <c r="U255" s="118"/>
      <c r="V255" s="118"/>
      <c r="W255" s="118"/>
      <c r="X255" s="118"/>
      <c r="Y255" s="118"/>
      <c r="Z255" s="118"/>
    </row>
    <row r="256" ht="15.75" customHeight="1">
      <c r="A256" s="118"/>
      <c r="B256" s="118"/>
      <c r="C256" s="118"/>
      <c r="D256" s="118"/>
      <c r="E256" s="118"/>
      <c r="F256" s="118"/>
      <c r="G256" s="118"/>
      <c r="H256" s="118"/>
      <c r="I256" s="118"/>
      <c r="J256" s="118"/>
      <c r="K256" s="118"/>
      <c r="L256" s="118"/>
      <c r="M256" s="118"/>
      <c r="N256" s="118"/>
      <c r="O256" s="118"/>
      <c r="P256" s="118"/>
      <c r="Q256" s="118"/>
      <c r="R256" s="118"/>
      <c r="S256" s="118"/>
      <c r="T256" s="118"/>
      <c r="U256" s="118"/>
      <c r="V256" s="118"/>
      <c r="W256" s="118"/>
      <c r="X256" s="118"/>
      <c r="Y256" s="118"/>
      <c r="Z256" s="118"/>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35:A47"/>
    <mergeCell ref="A48:A53"/>
    <mergeCell ref="B48:B53"/>
    <mergeCell ref="A1:H1"/>
    <mergeCell ref="I2:J2"/>
    <mergeCell ref="A3:A26"/>
    <mergeCell ref="B3:B26"/>
    <mergeCell ref="A27:A34"/>
    <mergeCell ref="B27:B34"/>
    <mergeCell ref="B35:B47"/>
    <mergeCell ref="H49:H53"/>
  </mergeCells>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workbookViewId="0">
      <pane ySplit="11.0" topLeftCell="A12" activePane="bottomLeft" state="frozen"/>
      <selection activeCell="B13" sqref="B13" pane="bottomLeft"/>
    </sheetView>
  </sheetViews>
  <sheetFormatPr customHeight="1" defaultColWidth="12.63" defaultRowHeight="15.0"/>
  <cols>
    <col customWidth="1" min="1" max="1" width="5.88"/>
    <col customWidth="1" min="2" max="2" width="32.13"/>
    <col customWidth="1" min="3" max="3" width="17.0"/>
    <col customWidth="1" min="4" max="4" width="7.0"/>
    <col customWidth="1" min="5" max="5" width="10.5"/>
    <col customWidth="1" min="6" max="6" width="11.0"/>
    <col customWidth="1" min="7" max="7" width="20.88"/>
    <col customWidth="1" min="8" max="8" width="18.13"/>
    <col customWidth="1" min="11" max="11" width="32.13"/>
    <col customWidth="1" min="12" max="12" width="13.13"/>
    <col customWidth="1" hidden="1" min="13" max="13" width="12.63"/>
  </cols>
  <sheetData>
    <row r="1" ht="15.75" customHeight="1">
      <c r="A1" s="356" t="s">
        <v>426</v>
      </c>
      <c r="B1" s="394"/>
      <c r="C1" s="356" t="s">
        <v>106</v>
      </c>
      <c r="D1" s="205"/>
      <c r="E1" s="31"/>
      <c r="F1" s="31"/>
      <c r="G1" s="205"/>
      <c r="H1" s="205"/>
    </row>
    <row r="2" ht="15.75" customHeight="1">
      <c r="A2" s="356" t="s">
        <v>925</v>
      </c>
      <c r="B2" s="394"/>
      <c r="C2" s="511">
        <v>45382.0</v>
      </c>
      <c r="D2" s="205"/>
      <c r="E2" s="31"/>
      <c r="F2" s="31"/>
      <c r="G2" s="205"/>
      <c r="H2" s="205"/>
    </row>
    <row r="3" ht="15.75" customHeight="1">
      <c r="A3" s="356" t="s">
        <v>387</v>
      </c>
      <c r="B3" s="394"/>
      <c r="C3" s="356" t="s">
        <v>926</v>
      </c>
      <c r="D3" s="356" t="s">
        <v>136</v>
      </c>
      <c r="E3" s="356" t="s">
        <v>927</v>
      </c>
      <c r="F3" s="397" t="s">
        <v>137</v>
      </c>
      <c r="G3" s="356" t="s">
        <v>928</v>
      </c>
      <c r="H3" s="205"/>
    </row>
    <row r="4" ht="15.75" customHeight="1">
      <c r="A4" s="356" t="s">
        <v>389</v>
      </c>
      <c r="B4" s="394"/>
      <c r="C4" s="356" t="s">
        <v>929</v>
      </c>
      <c r="D4" s="205"/>
      <c r="E4" s="31"/>
      <c r="F4" s="31"/>
      <c r="G4" s="205"/>
      <c r="H4" s="205"/>
    </row>
    <row r="5" ht="15.75" customHeight="1">
      <c r="A5" s="356" t="s">
        <v>393</v>
      </c>
      <c r="B5" s="394"/>
      <c r="C5" s="356" t="s">
        <v>930</v>
      </c>
      <c r="D5" s="205"/>
      <c r="E5" s="355" t="s">
        <v>931</v>
      </c>
      <c r="F5" s="31"/>
      <c r="G5" s="205"/>
      <c r="H5" s="205"/>
    </row>
    <row r="6" ht="15.75" customHeight="1">
      <c r="A6" s="356" t="s">
        <v>398</v>
      </c>
      <c r="B6" s="394"/>
      <c r="C6" s="356" t="s">
        <v>932</v>
      </c>
      <c r="D6" s="205"/>
      <c r="E6" s="31"/>
      <c r="F6" s="31"/>
      <c r="G6" s="205"/>
      <c r="H6" s="205"/>
    </row>
    <row r="7" ht="15.75" customHeight="1">
      <c r="A7" s="356" t="s">
        <v>400</v>
      </c>
      <c r="B7" s="397"/>
      <c r="C7" s="355" t="str">
        <f>_xludf.DAYS(C2, TODAY())</f>
        <v>#NAME?</v>
      </c>
      <c r="D7" s="356" t="s">
        <v>933</v>
      </c>
      <c r="E7" s="355"/>
      <c r="F7" s="355"/>
      <c r="G7" s="205"/>
      <c r="H7" s="205"/>
    </row>
    <row r="8" ht="15.75" customHeight="1">
      <c r="A8" s="205"/>
      <c r="B8" s="397" t="s">
        <v>401</v>
      </c>
      <c r="C8" s="526">
        <f>TODAY()</f>
        <v>45912</v>
      </c>
      <c r="D8" s="205"/>
      <c r="E8" s="31"/>
      <c r="F8" s="31"/>
      <c r="G8" s="205"/>
      <c r="H8" s="205"/>
    </row>
    <row r="9" ht="15.75" customHeight="1">
      <c r="A9" s="402" t="s">
        <v>402</v>
      </c>
      <c r="B9" s="403" t="s">
        <v>403</v>
      </c>
      <c r="C9" s="402" t="s">
        <v>404</v>
      </c>
      <c r="D9" s="402" t="s">
        <v>272</v>
      </c>
      <c r="E9" s="404" t="s">
        <v>405</v>
      </c>
      <c r="F9" s="404" t="s">
        <v>406</v>
      </c>
      <c r="G9" s="402" t="s">
        <v>407</v>
      </c>
      <c r="H9" s="402" t="s">
        <v>408</v>
      </c>
      <c r="I9" s="402" t="s">
        <v>409</v>
      </c>
      <c r="J9" s="402" t="s">
        <v>410</v>
      </c>
      <c r="K9" s="402" t="s">
        <v>411</v>
      </c>
      <c r="L9" s="402" t="s">
        <v>412</v>
      </c>
      <c r="M9" s="405" t="s">
        <v>413</v>
      </c>
      <c r="N9" s="407"/>
      <c r="O9" s="407"/>
      <c r="P9" s="407"/>
      <c r="Q9" s="407"/>
      <c r="R9" s="407"/>
      <c r="S9" s="407"/>
      <c r="T9" s="407"/>
      <c r="U9" s="407"/>
      <c r="V9" s="407"/>
      <c r="W9" s="407"/>
      <c r="X9" s="407"/>
      <c r="Y9" s="407"/>
      <c r="Z9" s="407"/>
      <c r="AA9" s="407"/>
      <c r="AB9" s="407"/>
    </row>
    <row r="10" ht="31.5" customHeight="1">
      <c r="A10" s="360"/>
      <c r="B10" s="360"/>
      <c r="C10" s="360"/>
      <c r="D10" s="360"/>
      <c r="E10" s="360"/>
      <c r="F10" s="360"/>
      <c r="G10" s="360"/>
      <c r="H10" s="360"/>
      <c r="I10" s="360"/>
      <c r="J10" s="360"/>
      <c r="K10" s="360"/>
      <c r="L10" s="360"/>
      <c r="M10" s="408">
        <f>NOW()</f>
        <v>45912.1051</v>
      </c>
      <c r="N10" s="407"/>
      <c r="O10" s="407"/>
      <c r="P10" s="407"/>
      <c r="Q10" s="407"/>
      <c r="R10" s="407"/>
      <c r="S10" s="407"/>
      <c r="T10" s="407"/>
      <c r="U10" s="407"/>
      <c r="V10" s="407"/>
      <c r="W10" s="407"/>
      <c r="X10" s="407"/>
      <c r="Y10" s="407"/>
      <c r="Z10" s="407"/>
      <c r="AA10" s="407"/>
      <c r="AB10" s="407"/>
    </row>
    <row r="11" ht="15.75" customHeight="1">
      <c r="A11" s="223"/>
      <c r="B11" s="364"/>
      <c r="C11" s="223"/>
      <c r="D11" s="223"/>
      <c r="E11" s="206"/>
      <c r="F11" s="224"/>
      <c r="G11" s="223"/>
      <c r="H11" s="223"/>
      <c r="I11" s="223"/>
      <c r="J11" s="223"/>
      <c r="K11" s="223"/>
      <c r="L11" s="223"/>
      <c r="M11" s="364"/>
    </row>
    <row r="12" ht="15.75" customHeight="1">
      <c r="A12" s="223">
        <v>1.0</v>
      </c>
      <c r="B12" s="412" t="s">
        <v>934</v>
      </c>
      <c r="C12" s="223"/>
      <c r="D12" s="223"/>
      <c r="E12" s="206" t="str">
        <f>C7</f>
        <v>#NAME?</v>
      </c>
      <c r="F12" s="224"/>
      <c r="G12" s="223"/>
      <c r="H12" s="223"/>
      <c r="I12" s="223"/>
      <c r="J12" s="223"/>
      <c r="K12" s="364" t="s">
        <v>935</v>
      </c>
      <c r="L12" s="223"/>
      <c r="M12" s="364"/>
    </row>
    <row r="13" ht="15.75" customHeight="1">
      <c r="A13" s="223"/>
      <c r="B13" s="364"/>
      <c r="C13" s="223"/>
      <c r="D13" s="223"/>
      <c r="E13" s="206"/>
      <c r="F13" s="224"/>
      <c r="G13" s="223"/>
      <c r="H13" s="223"/>
      <c r="I13" s="223"/>
      <c r="J13" s="223"/>
      <c r="K13" s="223"/>
      <c r="L13" s="223"/>
      <c r="M13" s="223"/>
    </row>
    <row r="14" ht="15.75" customHeight="1">
      <c r="B14" s="394"/>
      <c r="E14" s="31"/>
      <c r="F14" s="31"/>
    </row>
    <row r="15" ht="15.75" customHeight="1">
      <c r="B15" s="397" t="s">
        <v>936</v>
      </c>
      <c r="C15" s="527">
        <f>NOW()</f>
        <v>45912.1051</v>
      </c>
      <c r="E15" s="31"/>
      <c r="F15" s="31"/>
    </row>
    <row r="16" ht="15.75" customHeight="1">
      <c r="B16" s="412" t="s">
        <v>937</v>
      </c>
      <c r="C16" s="222" t="s">
        <v>938</v>
      </c>
      <c r="E16" s="31"/>
      <c r="F16" s="31"/>
      <c r="G16" s="356" t="s">
        <v>939</v>
      </c>
    </row>
    <row r="17" ht="15.75" customHeight="1">
      <c r="B17" s="412" t="s">
        <v>940</v>
      </c>
      <c r="C17" s="222">
        <v>3.0</v>
      </c>
      <c r="E17" s="31"/>
      <c r="F17" s="31"/>
      <c r="G17" s="356">
        <v>0.76</v>
      </c>
    </row>
    <row r="18" ht="15.75" customHeight="1">
      <c r="B18" s="364"/>
      <c r="C18" s="223"/>
      <c r="E18" s="31"/>
      <c r="F18" s="31"/>
      <c r="G18" s="356"/>
    </row>
    <row r="19" ht="15.75" customHeight="1">
      <c r="B19" s="412" t="s">
        <v>941</v>
      </c>
      <c r="C19" s="222">
        <v>140.0</v>
      </c>
      <c r="E19" s="31"/>
      <c r="F19" s="31"/>
      <c r="G19" s="356">
        <v>140.0</v>
      </c>
    </row>
    <row r="20" ht="15.75" customHeight="1">
      <c r="B20" s="412" t="s">
        <v>942</v>
      </c>
      <c r="C20" s="223">
        <v>30.0</v>
      </c>
      <c r="E20" s="31"/>
      <c r="F20" s="31"/>
      <c r="G20" s="356">
        <v>30.0</v>
      </c>
    </row>
    <row r="21" ht="15.75" customHeight="1">
      <c r="B21" s="412" t="s">
        <v>943</v>
      </c>
      <c r="C21" s="223">
        <v>50.0</v>
      </c>
      <c r="E21" s="31"/>
      <c r="F21" s="31"/>
      <c r="G21" s="356">
        <v>50.0</v>
      </c>
    </row>
    <row r="22" ht="15.75" customHeight="1">
      <c r="B22" s="364" t="s">
        <v>944</v>
      </c>
      <c r="C22" s="223">
        <v>150.0</v>
      </c>
      <c r="E22" s="31"/>
      <c r="F22" s="31"/>
      <c r="G22" s="356">
        <v>150.0</v>
      </c>
    </row>
    <row r="23" ht="15.75" customHeight="1">
      <c r="B23" s="528" t="s">
        <v>230</v>
      </c>
      <c r="C23" s="529">
        <f>SUM(C17:C22)</f>
        <v>373</v>
      </c>
      <c r="E23" s="31"/>
      <c r="F23" s="355">
        <v>4.32</v>
      </c>
      <c r="G23" s="356">
        <f>SUM(G17:G22)</f>
        <v>370.76</v>
      </c>
    </row>
    <row r="24" ht="15.75" customHeight="1">
      <c r="B24" s="394"/>
      <c r="E24" s="31"/>
      <c r="F24" s="31"/>
    </row>
    <row r="25" ht="15.75" customHeight="1">
      <c r="B25" s="394"/>
      <c r="E25" s="31"/>
      <c r="F25" s="31"/>
    </row>
    <row r="26" ht="15.75" customHeight="1">
      <c r="B26" s="394"/>
      <c r="E26" s="31"/>
      <c r="F26" s="31"/>
    </row>
    <row r="27" ht="15.75" customHeight="1">
      <c r="B27" s="394"/>
      <c r="E27" s="31"/>
      <c r="F27" s="31"/>
    </row>
    <row r="28" ht="15.75" customHeight="1">
      <c r="B28" s="394"/>
      <c r="E28" s="31"/>
      <c r="F28" s="31"/>
    </row>
    <row r="29" ht="15.75" customHeight="1">
      <c r="B29" s="394"/>
      <c r="E29" s="31"/>
      <c r="F29" s="31"/>
    </row>
    <row r="30" ht="15.75" customHeight="1">
      <c r="B30" s="394"/>
      <c r="E30" s="31"/>
      <c r="F30" s="31"/>
    </row>
    <row r="31" ht="15.75" customHeight="1">
      <c r="B31" s="394"/>
      <c r="E31" s="31"/>
      <c r="F31" s="31"/>
    </row>
    <row r="32" ht="15.75" customHeight="1">
      <c r="B32" s="394"/>
      <c r="E32" s="31"/>
      <c r="F32" s="31"/>
    </row>
    <row r="33" ht="15.75" customHeight="1">
      <c r="B33" s="394"/>
      <c r="E33" s="31"/>
      <c r="F33" s="31"/>
    </row>
    <row r="34" ht="15.75" customHeight="1">
      <c r="B34" s="394"/>
      <c r="E34" s="31"/>
      <c r="F34" s="31"/>
    </row>
    <row r="35" ht="15.75" customHeight="1">
      <c r="B35" s="394"/>
      <c r="E35" s="31"/>
      <c r="F35" s="31"/>
    </row>
    <row r="36" ht="15.75" customHeight="1">
      <c r="B36" s="394"/>
      <c r="E36" s="31"/>
      <c r="F36" s="31"/>
    </row>
    <row r="37" ht="15.75" customHeight="1">
      <c r="B37" s="394"/>
      <c r="E37" s="31"/>
      <c r="F37" s="31"/>
    </row>
    <row r="38" ht="15.75" customHeight="1">
      <c r="B38" s="394"/>
      <c r="E38" s="31"/>
      <c r="F38" s="31"/>
    </row>
    <row r="39" ht="15.75" customHeight="1">
      <c r="B39" s="394"/>
      <c r="E39" s="31"/>
      <c r="F39" s="31"/>
    </row>
    <row r="40" ht="15.75" customHeight="1">
      <c r="B40" s="394"/>
      <c r="E40" s="31"/>
      <c r="F40" s="31"/>
    </row>
    <row r="41" ht="15.75" customHeight="1">
      <c r="B41" s="394"/>
      <c r="E41" s="31"/>
      <c r="F41" s="31"/>
    </row>
    <row r="42" ht="15.75" customHeight="1">
      <c r="B42" s="394"/>
      <c r="E42" s="31"/>
      <c r="F42" s="31"/>
    </row>
    <row r="43" ht="15.75" customHeight="1">
      <c r="B43" s="394"/>
      <c r="E43" s="31"/>
      <c r="F43" s="31"/>
    </row>
    <row r="44" ht="15.75" customHeight="1">
      <c r="B44" s="394"/>
      <c r="E44" s="31"/>
      <c r="F44" s="31"/>
    </row>
    <row r="45" ht="15.75" customHeight="1">
      <c r="B45" s="394"/>
      <c r="E45" s="31"/>
      <c r="F45" s="31"/>
    </row>
    <row r="46" ht="15.75" customHeight="1">
      <c r="B46" s="394"/>
      <c r="E46" s="31"/>
      <c r="F46" s="31"/>
    </row>
    <row r="47" ht="15.75" customHeight="1">
      <c r="B47" s="394"/>
      <c r="E47" s="31"/>
      <c r="F47" s="31"/>
    </row>
    <row r="48" ht="15.75" customHeight="1">
      <c r="B48" s="394"/>
      <c r="E48" s="31"/>
      <c r="F48" s="31"/>
    </row>
    <row r="49" ht="15.75" customHeight="1">
      <c r="B49" s="394"/>
      <c r="E49" s="31"/>
      <c r="F49" s="31"/>
    </row>
    <row r="50" ht="15.75" customHeight="1">
      <c r="B50" s="394"/>
      <c r="E50" s="31"/>
      <c r="F50" s="31"/>
    </row>
    <row r="51" ht="15.75" customHeight="1">
      <c r="B51" s="394"/>
      <c r="E51" s="31"/>
      <c r="F51" s="31"/>
    </row>
    <row r="52" ht="15.75" customHeight="1">
      <c r="B52" s="394"/>
      <c r="E52" s="31"/>
      <c r="F52" s="31"/>
    </row>
    <row r="53" ht="15.75" customHeight="1">
      <c r="B53" s="394"/>
      <c r="E53" s="31"/>
      <c r="F53" s="31"/>
    </row>
    <row r="54" ht="15.75" customHeight="1">
      <c r="B54" s="394"/>
      <c r="E54" s="31"/>
      <c r="F54" s="31"/>
    </row>
    <row r="55" ht="15.75" customHeight="1">
      <c r="B55" s="394"/>
      <c r="E55" s="31"/>
      <c r="F55" s="31"/>
    </row>
    <row r="56" ht="15.75" customHeight="1">
      <c r="B56" s="394"/>
      <c r="E56" s="31"/>
      <c r="F56" s="31"/>
    </row>
    <row r="57" ht="15.75" customHeight="1">
      <c r="B57" s="394"/>
      <c r="E57" s="31"/>
      <c r="F57" s="31"/>
    </row>
    <row r="58" ht="15.75" customHeight="1">
      <c r="B58" s="394"/>
      <c r="E58" s="31"/>
      <c r="F58" s="31"/>
    </row>
    <row r="59" ht="15.75" customHeight="1">
      <c r="B59" s="394"/>
      <c r="E59" s="31"/>
      <c r="F59" s="31"/>
    </row>
    <row r="60" ht="15.75" customHeight="1">
      <c r="B60" s="394"/>
      <c r="E60" s="31"/>
      <c r="F60" s="31"/>
    </row>
    <row r="61" ht="15.75" customHeight="1">
      <c r="B61" s="394"/>
      <c r="E61" s="31"/>
      <c r="F61" s="31"/>
    </row>
    <row r="62" ht="15.75" customHeight="1">
      <c r="B62" s="394"/>
      <c r="E62" s="31"/>
      <c r="F62" s="31"/>
    </row>
    <row r="63" ht="15.75" customHeight="1">
      <c r="B63" s="394"/>
      <c r="E63" s="31"/>
      <c r="F63" s="31"/>
    </row>
    <row r="64" ht="15.75" customHeight="1">
      <c r="B64" s="394"/>
      <c r="E64" s="31"/>
      <c r="F64" s="31"/>
    </row>
    <row r="65" ht="15.75" customHeight="1">
      <c r="B65" s="394"/>
      <c r="E65" s="31"/>
      <c r="F65" s="31"/>
    </row>
    <row r="66" ht="15.75" customHeight="1">
      <c r="B66" s="394"/>
      <c r="E66" s="31"/>
      <c r="F66" s="31"/>
    </row>
    <row r="67" ht="15.75" customHeight="1">
      <c r="B67" s="394"/>
      <c r="E67" s="31"/>
      <c r="F67" s="31"/>
    </row>
    <row r="68" ht="15.75" customHeight="1">
      <c r="B68" s="394"/>
      <c r="E68" s="31"/>
      <c r="F68" s="31"/>
    </row>
    <row r="69" ht="15.75" customHeight="1">
      <c r="B69" s="394"/>
      <c r="E69" s="31"/>
      <c r="F69" s="31"/>
    </row>
    <row r="70" ht="15.75" customHeight="1">
      <c r="B70" s="394"/>
      <c r="E70" s="31"/>
      <c r="F70" s="31"/>
    </row>
    <row r="71" ht="15.75" customHeight="1">
      <c r="B71" s="394"/>
      <c r="E71" s="31"/>
      <c r="F71" s="31"/>
    </row>
    <row r="72" ht="15.75" customHeight="1">
      <c r="B72" s="394"/>
      <c r="E72" s="31"/>
      <c r="F72" s="31"/>
    </row>
    <row r="73" ht="15.75" customHeight="1">
      <c r="B73" s="394"/>
      <c r="E73" s="31"/>
      <c r="F73" s="31"/>
    </row>
    <row r="74" ht="15.75" customHeight="1">
      <c r="B74" s="394"/>
      <c r="E74" s="31"/>
      <c r="F74" s="31"/>
    </row>
    <row r="75" ht="15.75" customHeight="1">
      <c r="B75" s="394"/>
      <c r="E75" s="31"/>
      <c r="F75" s="31"/>
    </row>
    <row r="76" ht="15.75" customHeight="1">
      <c r="B76" s="394"/>
      <c r="E76" s="31"/>
      <c r="F76" s="31"/>
    </row>
    <row r="77" ht="15.75" customHeight="1">
      <c r="B77" s="394"/>
      <c r="E77" s="31"/>
      <c r="F77" s="31"/>
    </row>
    <row r="78" ht="15.75" customHeight="1">
      <c r="B78" s="394"/>
      <c r="E78" s="31"/>
      <c r="F78" s="31"/>
    </row>
    <row r="79" ht="15.75" customHeight="1">
      <c r="B79" s="394"/>
      <c r="E79" s="31"/>
      <c r="F79" s="31"/>
    </row>
    <row r="80" ht="15.75" customHeight="1">
      <c r="B80" s="394"/>
      <c r="E80" s="31"/>
      <c r="F80" s="31"/>
    </row>
    <row r="81" ht="15.75" customHeight="1">
      <c r="B81" s="394"/>
      <c r="E81" s="31"/>
      <c r="F81" s="31"/>
    </row>
    <row r="82" ht="15.75" customHeight="1">
      <c r="B82" s="394"/>
      <c r="E82" s="31"/>
      <c r="F82" s="31"/>
    </row>
    <row r="83" ht="15.75" customHeight="1">
      <c r="B83" s="394"/>
      <c r="E83" s="31"/>
      <c r="F83" s="31"/>
    </row>
    <row r="84" ht="15.75" customHeight="1">
      <c r="B84" s="394"/>
      <c r="E84" s="31"/>
      <c r="F84" s="31"/>
    </row>
    <row r="85" ht="15.75" customHeight="1">
      <c r="B85" s="394"/>
      <c r="E85" s="31"/>
      <c r="F85" s="31"/>
    </row>
    <row r="86" ht="15.75" customHeight="1">
      <c r="B86" s="394"/>
      <c r="E86" s="31"/>
      <c r="F86" s="31"/>
    </row>
    <row r="87" ht="15.75" customHeight="1">
      <c r="B87" s="394"/>
      <c r="E87" s="31"/>
      <c r="F87" s="31"/>
    </row>
    <row r="88" ht="15.75" customHeight="1">
      <c r="B88" s="394"/>
      <c r="E88" s="31"/>
      <c r="F88" s="31"/>
    </row>
    <row r="89" ht="15.75" customHeight="1">
      <c r="B89" s="394"/>
      <c r="E89" s="31"/>
      <c r="F89" s="31"/>
    </row>
    <row r="90" ht="15.75" customHeight="1">
      <c r="B90" s="394"/>
      <c r="E90" s="31"/>
      <c r="F90" s="31"/>
    </row>
    <row r="91" ht="15.75" customHeight="1">
      <c r="B91" s="394"/>
      <c r="E91" s="31"/>
      <c r="F91" s="31"/>
    </row>
    <row r="92" ht="15.75" customHeight="1">
      <c r="B92" s="394"/>
      <c r="E92" s="31"/>
      <c r="F92" s="31"/>
    </row>
    <row r="93" ht="15.75" customHeight="1">
      <c r="B93" s="394"/>
      <c r="E93" s="31"/>
      <c r="F93" s="31"/>
    </row>
    <row r="94" ht="15.75" customHeight="1">
      <c r="B94" s="394"/>
      <c r="E94" s="31"/>
      <c r="F94" s="31"/>
    </row>
    <row r="95" ht="15.75" customHeight="1">
      <c r="B95" s="394"/>
      <c r="E95" s="31"/>
      <c r="F95" s="31"/>
    </row>
    <row r="96" ht="15.75" customHeight="1">
      <c r="B96" s="394"/>
      <c r="E96" s="31"/>
      <c r="F96" s="31"/>
    </row>
    <row r="97" ht="15.75" customHeight="1">
      <c r="B97" s="394"/>
      <c r="E97" s="31"/>
      <c r="F97" s="31"/>
    </row>
    <row r="98" ht="15.75" customHeight="1">
      <c r="B98" s="394"/>
      <c r="E98" s="31"/>
      <c r="F98" s="31"/>
    </row>
    <row r="99" ht="15.75" customHeight="1">
      <c r="B99" s="394"/>
      <c r="E99" s="31"/>
      <c r="F99" s="31"/>
    </row>
    <row r="100" ht="15.75" customHeight="1">
      <c r="B100" s="394"/>
      <c r="E100" s="31"/>
      <c r="F100" s="31"/>
    </row>
    <row r="101" ht="15.75" customHeight="1">
      <c r="B101" s="394"/>
      <c r="E101" s="31"/>
      <c r="F101" s="31"/>
    </row>
    <row r="102" ht="15.75" customHeight="1">
      <c r="B102" s="394"/>
      <c r="E102" s="31"/>
      <c r="F102" s="31"/>
    </row>
    <row r="103" ht="15.75" customHeight="1">
      <c r="B103" s="394"/>
      <c r="E103" s="31"/>
      <c r="F103" s="31"/>
    </row>
    <row r="104" ht="15.75" customHeight="1">
      <c r="B104" s="394"/>
      <c r="E104" s="31"/>
      <c r="F104" s="31"/>
    </row>
    <row r="105" ht="15.75" customHeight="1">
      <c r="B105" s="394"/>
      <c r="E105" s="31"/>
      <c r="F105" s="31"/>
    </row>
    <row r="106" ht="15.75" customHeight="1">
      <c r="B106" s="394"/>
      <c r="E106" s="31"/>
      <c r="F106" s="31"/>
    </row>
    <row r="107" ht="15.75" customHeight="1">
      <c r="B107" s="394"/>
      <c r="E107" s="31"/>
      <c r="F107" s="31"/>
    </row>
    <row r="108" ht="15.75" customHeight="1">
      <c r="B108" s="394"/>
      <c r="E108" s="31"/>
      <c r="F108" s="31"/>
    </row>
    <row r="109" ht="15.75" customHeight="1">
      <c r="B109" s="394"/>
      <c r="E109" s="31"/>
      <c r="F109" s="31"/>
    </row>
    <row r="110" ht="15.75" customHeight="1">
      <c r="B110" s="394"/>
      <c r="E110" s="31"/>
      <c r="F110" s="31"/>
    </row>
    <row r="111" ht="15.75" customHeight="1">
      <c r="B111" s="394"/>
      <c r="E111" s="31"/>
      <c r="F111" s="31"/>
    </row>
    <row r="112" ht="15.75" customHeight="1">
      <c r="B112" s="394"/>
      <c r="E112" s="31"/>
      <c r="F112" s="31"/>
    </row>
    <row r="113" ht="15.75" customHeight="1">
      <c r="B113" s="394"/>
      <c r="E113" s="31"/>
      <c r="F113" s="31"/>
    </row>
    <row r="114" ht="15.75" customHeight="1">
      <c r="B114" s="394"/>
      <c r="E114" s="31"/>
      <c r="F114" s="31"/>
    </row>
    <row r="115" ht="15.75" customHeight="1">
      <c r="B115" s="394"/>
      <c r="E115" s="31"/>
      <c r="F115" s="31"/>
    </row>
    <row r="116" ht="15.75" customHeight="1">
      <c r="B116" s="394"/>
      <c r="E116" s="31"/>
      <c r="F116" s="31"/>
    </row>
    <row r="117" ht="15.75" customHeight="1">
      <c r="B117" s="394"/>
      <c r="E117" s="31"/>
      <c r="F117" s="31"/>
    </row>
    <row r="118" ht="15.75" customHeight="1">
      <c r="B118" s="394"/>
      <c r="E118" s="31"/>
      <c r="F118" s="31"/>
    </row>
    <row r="119" ht="15.75" customHeight="1">
      <c r="B119" s="394"/>
      <c r="E119" s="31"/>
      <c r="F119" s="31"/>
    </row>
    <row r="120" ht="15.75" customHeight="1">
      <c r="B120" s="394"/>
      <c r="E120" s="31"/>
      <c r="F120" s="31"/>
    </row>
    <row r="121" ht="15.75" customHeight="1">
      <c r="B121" s="394"/>
      <c r="E121" s="31"/>
      <c r="F121" s="31"/>
    </row>
    <row r="122" ht="15.75" customHeight="1">
      <c r="B122" s="394"/>
      <c r="E122" s="31"/>
      <c r="F122" s="31"/>
    </row>
    <row r="123" ht="15.75" customHeight="1">
      <c r="B123" s="394"/>
      <c r="E123" s="31"/>
      <c r="F123" s="31"/>
    </row>
    <row r="124" ht="15.75" customHeight="1">
      <c r="B124" s="394"/>
      <c r="E124" s="31"/>
      <c r="F124" s="31"/>
    </row>
    <row r="125" ht="15.75" customHeight="1">
      <c r="B125" s="394"/>
      <c r="E125" s="31"/>
      <c r="F125" s="31"/>
    </row>
    <row r="126" ht="15.75" customHeight="1">
      <c r="B126" s="394"/>
      <c r="E126" s="31"/>
      <c r="F126" s="31"/>
    </row>
    <row r="127" ht="15.75" customHeight="1">
      <c r="B127" s="394"/>
      <c r="E127" s="31"/>
      <c r="F127" s="31"/>
    </row>
    <row r="128" ht="15.75" customHeight="1">
      <c r="B128" s="394"/>
      <c r="E128" s="31"/>
      <c r="F128" s="31"/>
    </row>
    <row r="129" ht="15.75" customHeight="1">
      <c r="B129" s="394"/>
      <c r="E129" s="31"/>
      <c r="F129" s="31"/>
    </row>
    <row r="130" ht="15.75" customHeight="1">
      <c r="B130" s="394"/>
      <c r="E130" s="31"/>
      <c r="F130" s="31"/>
    </row>
    <row r="131" ht="15.75" customHeight="1">
      <c r="B131" s="394"/>
      <c r="E131" s="31"/>
      <c r="F131" s="31"/>
    </row>
    <row r="132" ht="15.75" customHeight="1">
      <c r="B132" s="394"/>
      <c r="E132" s="31"/>
      <c r="F132" s="31"/>
    </row>
    <row r="133" ht="15.75" customHeight="1">
      <c r="B133" s="394"/>
      <c r="E133" s="31"/>
      <c r="F133" s="31"/>
    </row>
    <row r="134" ht="15.75" customHeight="1">
      <c r="B134" s="394"/>
      <c r="E134" s="31"/>
      <c r="F134" s="31"/>
    </row>
    <row r="135" ht="15.75" customHeight="1">
      <c r="B135" s="394"/>
      <c r="E135" s="31"/>
      <c r="F135" s="31"/>
    </row>
    <row r="136" ht="15.75" customHeight="1">
      <c r="B136" s="394"/>
      <c r="E136" s="31"/>
      <c r="F136" s="31"/>
    </row>
    <row r="137" ht="15.75" customHeight="1">
      <c r="B137" s="394"/>
      <c r="E137" s="31"/>
      <c r="F137" s="31"/>
    </row>
    <row r="138" ht="15.75" customHeight="1">
      <c r="B138" s="394"/>
      <c r="E138" s="31"/>
      <c r="F138" s="31"/>
    </row>
    <row r="139" ht="15.75" customHeight="1">
      <c r="B139" s="394"/>
      <c r="E139" s="31"/>
      <c r="F139" s="31"/>
    </row>
    <row r="140" ht="15.75" customHeight="1">
      <c r="B140" s="394"/>
      <c r="E140" s="31"/>
      <c r="F140" s="31"/>
    </row>
    <row r="141" ht="15.75" customHeight="1">
      <c r="B141" s="394"/>
      <c r="E141" s="31"/>
      <c r="F141" s="31"/>
    </row>
    <row r="142" ht="15.75" customHeight="1">
      <c r="B142" s="394"/>
      <c r="E142" s="31"/>
      <c r="F142" s="31"/>
    </row>
    <row r="143" ht="15.75" customHeight="1">
      <c r="B143" s="394"/>
      <c r="E143" s="31"/>
      <c r="F143" s="31"/>
    </row>
    <row r="144" ht="15.75" customHeight="1">
      <c r="B144" s="394"/>
      <c r="E144" s="31"/>
      <c r="F144" s="31"/>
    </row>
    <row r="145" ht="15.75" customHeight="1">
      <c r="B145" s="394"/>
      <c r="E145" s="31"/>
      <c r="F145" s="31"/>
    </row>
    <row r="146" ht="15.75" customHeight="1">
      <c r="B146" s="394"/>
      <c r="E146" s="31"/>
      <c r="F146" s="31"/>
    </row>
    <row r="147" ht="15.75" customHeight="1">
      <c r="B147" s="394"/>
      <c r="E147" s="31"/>
      <c r="F147" s="31"/>
    </row>
    <row r="148" ht="15.75" customHeight="1">
      <c r="B148" s="394"/>
      <c r="E148" s="31"/>
      <c r="F148" s="31"/>
    </row>
    <row r="149" ht="15.75" customHeight="1">
      <c r="B149" s="394"/>
      <c r="E149" s="31"/>
      <c r="F149" s="31"/>
    </row>
    <row r="150" ht="15.75" customHeight="1">
      <c r="B150" s="394"/>
      <c r="E150" s="31"/>
      <c r="F150" s="31"/>
    </row>
    <row r="151" ht="15.75" customHeight="1">
      <c r="B151" s="394"/>
      <c r="E151" s="31"/>
      <c r="F151" s="31"/>
    </row>
    <row r="152" ht="15.75" customHeight="1">
      <c r="B152" s="394"/>
      <c r="E152" s="31"/>
      <c r="F152" s="31"/>
    </row>
    <row r="153" ht="15.75" customHeight="1">
      <c r="B153" s="394"/>
      <c r="E153" s="31"/>
      <c r="F153" s="31"/>
    </row>
    <row r="154" ht="15.75" customHeight="1">
      <c r="B154" s="394"/>
      <c r="E154" s="31"/>
      <c r="F154" s="31"/>
    </row>
    <row r="155" ht="15.75" customHeight="1">
      <c r="B155" s="394"/>
      <c r="E155" s="31"/>
      <c r="F155" s="31"/>
    </row>
    <row r="156" ht="15.75" customHeight="1">
      <c r="B156" s="394"/>
      <c r="E156" s="31"/>
      <c r="F156" s="31"/>
    </row>
    <row r="157" ht="15.75" customHeight="1">
      <c r="B157" s="394"/>
      <c r="E157" s="31"/>
      <c r="F157" s="31"/>
    </row>
    <row r="158" ht="15.75" customHeight="1">
      <c r="B158" s="394"/>
      <c r="E158" s="31"/>
      <c r="F158" s="31"/>
    </row>
    <row r="159" ht="15.75" customHeight="1">
      <c r="B159" s="394"/>
      <c r="E159" s="31"/>
      <c r="F159" s="31"/>
    </row>
    <row r="160" ht="15.75" customHeight="1">
      <c r="B160" s="394"/>
      <c r="E160" s="31"/>
      <c r="F160" s="31"/>
    </row>
    <row r="161" ht="15.75" customHeight="1">
      <c r="B161" s="394"/>
      <c r="E161" s="31"/>
      <c r="F161" s="31"/>
    </row>
    <row r="162" ht="15.75" customHeight="1">
      <c r="B162" s="394"/>
      <c r="E162" s="31"/>
      <c r="F162" s="31"/>
    </row>
    <row r="163" ht="15.75" customHeight="1">
      <c r="B163" s="394"/>
      <c r="E163" s="31"/>
      <c r="F163" s="31"/>
    </row>
    <row r="164" ht="15.75" customHeight="1">
      <c r="B164" s="394"/>
      <c r="E164" s="31"/>
      <c r="F164" s="31"/>
    </row>
    <row r="165" ht="15.75" customHeight="1">
      <c r="B165" s="394"/>
      <c r="E165" s="31"/>
      <c r="F165" s="31"/>
    </row>
    <row r="166" ht="15.75" customHeight="1">
      <c r="B166" s="394"/>
      <c r="E166" s="31"/>
      <c r="F166" s="31"/>
    </row>
    <row r="167" ht="15.75" customHeight="1">
      <c r="B167" s="394"/>
      <c r="E167" s="31"/>
      <c r="F167" s="31"/>
    </row>
    <row r="168" ht="15.75" customHeight="1">
      <c r="B168" s="394"/>
      <c r="E168" s="31"/>
      <c r="F168" s="31"/>
    </row>
    <row r="169" ht="15.75" customHeight="1">
      <c r="B169" s="394"/>
      <c r="E169" s="31"/>
      <c r="F169" s="31"/>
    </row>
    <row r="170" ht="15.75" customHeight="1">
      <c r="B170" s="394"/>
      <c r="E170" s="31"/>
      <c r="F170" s="31"/>
    </row>
    <row r="171" ht="15.75" customHeight="1">
      <c r="B171" s="394"/>
      <c r="E171" s="31"/>
      <c r="F171" s="31"/>
    </row>
    <row r="172" ht="15.75" customHeight="1">
      <c r="B172" s="394"/>
      <c r="E172" s="31"/>
      <c r="F172" s="31"/>
    </row>
    <row r="173" ht="15.75" customHeight="1">
      <c r="B173" s="394"/>
      <c r="E173" s="31"/>
      <c r="F173" s="31"/>
    </row>
    <row r="174" ht="15.75" customHeight="1">
      <c r="B174" s="394"/>
      <c r="E174" s="31"/>
      <c r="F174" s="31"/>
    </row>
    <row r="175" ht="15.75" customHeight="1">
      <c r="B175" s="394"/>
      <c r="E175" s="31"/>
      <c r="F175" s="31"/>
    </row>
    <row r="176" ht="15.75" customHeight="1">
      <c r="B176" s="394"/>
      <c r="E176" s="31"/>
      <c r="F176" s="31"/>
    </row>
    <row r="177" ht="15.75" customHeight="1">
      <c r="B177" s="394"/>
      <c r="E177" s="31"/>
      <c r="F177" s="31"/>
    </row>
    <row r="178" ht="15.75" customHeight="1">
      <c r="B178" s="394"/>
      <c r="E178" s="31"/>
      <c r="F178" s="31"/>
    </row>
    <row r="179" ht="15.75" customHeight="1">
      <c r="B179" s="394"/>
      <c r="E179" s="31"/>
      <c r="F179" s="31"/>
    </row>
    <row r="180" ht="15.75" customHeight="1">
      <c r="B180" s="394"/>
      <c r="E180" s="31"/>
      <c r="F180" s="31"/>
    </row>
    <row r="181" ht="15.75" customHeight="1">
      <c r="B181" s="394"/>
      <c r="E181" s="31"/>
      <c r="F181" s="31"/>
    </row>
    <row r="182" ht="15.75" customHeight="1">
      <c r="B182" s="394"/>
      <c r="E182" s="31"/>
      <c r="F182" s="31"/>
    </row>
    <row r="183" ht="15.75" customHeight="1">
      <c r="B183" s="394"/>
      <c r="E183" s="31"/>
      <c r="F183" s="31"/>
    </row>
    <row r="184" ht="15.75" customHeight="1">
      <c r="B184" s="394"/>
      <c r="E184" s="31"/>
      <c r="F184" s="31"/>
    </row>
    <row r="185" ht="15.75" customHeight="1">
      <c r="B185" s="394"/>
      <c r="E185" s="31"/>
      <c r="F185" s="31"/>
    </row>
    <row r="186" ht="15.75" customHeight="1">
      <c r="B186" s="394"/>
      <c r="E186" s="31"/>
      <c r="F186" s="31"/>
    </row>
    <row r="187" ht="15.75" customHeight="1">
      <c r="B187" s="394"/>
      <c r="E187" s="31"/>
      <c r="F187" s="31"/>
    </row>
    <row r="188" ht="15.75" customHeight="1">
      <c r="B188" s="394"/>
      <c r="E188" s="31"/>
      <c r="F188" s="31"/>
    </row>
    <row r="189" ht="15.75" customHeight="1">
      <c r="B189" s="394"/>
      <c r="E189" s="31"/>
      <c r="F189" s="31"/>
    </row>
    <row r="190" ht="15.75" customHeight="1">
      <c r="B190" s="394"/>
      <c r="E190" s="31"/>
      <c r="F190" s="31"/>
    </row>
    <row r="191" ht="15.75" customHeight="1">
      <c r="B191" s="394"/>
      <c r="E191" s="31"/>
      <c r="F191" s="31"/>
    </row>
    <row r="192" ht="15.75" customHeight="1">
      <c r="B192" s="394"/>
      <c r="E192" s="31"/>
      <c r="F192" s="31"/>
    </row>
    <row r="193" ht="15.75" customHeight="1">
      <c r="B193" s="394"/>
      <c r="E193" s="31"/>
      <c r="F193" s="31"/>
    </row>
    <row r="194" ht="15.75" customHeight="1">
      <c r="B194" s="394"/>
      <c r="E194" s="31"/>
      <c r="F194" s="31"/>
    </row>
    <row r="195" ht="15.75" customHeight="1">
      <c r="B195" s="394"/>
      <c r="E195" s="31"/>
      <c r="F195" s="31"/>
    </row>
    <row r="196" ht="15.75" customHeight="1">
      <c r="B196" s="394"/>
      <c r="E196" s="31"/>
      <c r="F196" s="31"/>
    </row>
    <row r="197" ht="15.75" customHeight="1">
      <c r="B197" s="394"/>
      <c r="E197" s="31"/>
      <c r="F197" s="31"/>
    </row>
    <row r="198" ht="15.75" customHeight="1">
      <c r="B198" s="394"/>
      <c r="E198" s="31"/>
      <c r="F198" s="31"/>
    </row>
    <row r="199" ht="15.75" customHeight="1">
      <c r="B199" s="394"/>
      <c r="E199" s="31"/>
      <c r="F199" s="31"/>
    </row>
    <row r="200" ht="15.75" customHeight="1">
      <c r="B200" s="394"/>
      <c r="E200" s="31"/>
      <c r="F200" s="31"/>
    </row>
    <row r="201" ht="15.75" customHeight="1">
      <c r="B201" s="394"/>
      <c r="E201" s="31"/>
      <c r="F201" s="31"/>
    </row>
    <row r="202" ht="15.75" customHeight="1">
      <c r="B202" s="394"/>
      <c r="E202" s="31"/>
      <c r="F202" s="31"/>
    </row>
    <row r="203" ht="15.75" customHeight="1">
      <c r="B203" s="394"/>
      <c r="E203" s="31"/>
      <c r="F203" s="31"/>
    </row>
    <row r="204" ht="15.75" customHeight="1">
      <c r="B204" s="394"/>
      <c r="E204" s="31"/>
      <c r="F204" s="31"/>
    </row>
    <row r="205" ht="15.75" customHeight="1">
      <c r="B205" s="394"/>
      <c r="E205" s="31"/>
      <c r="F205" s="31"/>
    </row>
    <row r="206" ht="15.75" customHeight="1">
      <c r="B206" s="394"/>
      <c r="E206" s="31"/>
      <c r="F206" s="31"/>
    </row>
    <row r="207" ht="15.75" customHeight="1">
      <c r="B207" s="394"/>
      <c r="E207" s="31"/>
      <c r="F207" s="31"/>
    </row>
    <row r="208" ht="15.75" customHeight="1">
      <c r="B208" s="394"/>
      <c r="E208" s="31"/>
      <c r="F208" s="31"/>
    </row>
    <row r="209" ht="15.75" customHeight="1">
      <c r="B209" s="394"/>
      <c r="E209" s="31"/>
      <c r="F209" s="31"/>
    </row>
    <row r="210" ht="15.75" customHeight="1">
      <c r="B210" s="394"/>
      <c r="E210" s="31"/>
      <c r="F210" s="31"/>
    </row>
    <row r="211" ht="15.75" customHeight="1">
      <c r="B211" s="394"/>
      <c r="E211" s="31"/>
      <c r="F211" s="31"/>
    </row>
    <row r="212" ht="15.75" customHeight="1">
      <c r="B212" s="394"/>
      <c r="E212" s="31"/>
      <c r="F212" s="31"/>
    </row>
    <row r="213" ht="15.75" customHeight="1">
      <c r="B213" s="394"/>
      <c r="E213" s="31"/>
      <c r="F213" s="31"/>
    </row>
    <row r="214" ht="15.75" customHeight="1">
      <c r="B214" s="394"/>
      <c r="E214" s="31"/>
      <c r="F214" s="31"/>
    </row>
    <row r="215" ht="15.75" customHeight="1">
      <c r="B215" s="394"/>
      <c r="E215" s="31"/>
      <c r="F215" s="31"/>
    </row>
    <row r="216" ht="15.75" customHeight="1">
      <c r="B216" s="394"/>
      <c r="E216" s="31"/>
      <c r="F216" s="31"/>
    </row>
    <row r="217" ht="15.75" customHeight="1">
      <c r="B217" s="394"/>
      <c r="E217" s="31"/>
      <c r="F217" s="31"/>
    </row>
    <row r="218" ht="15.75" customHeight="1">
      <c r="B218" s="394"/>
      <c r="E218" s="31"/>
      <c r="F218" s="31"/>
    </row>
    <row r="219" ht="15.75" customHeight="1">
      <c r="B219" s="394"/>
      <c r="E219" s="31"/>
      <c r="F219" s="31"/>
    </row>
    <row r="220" ht="15.75" customHeight="1">
      <c r="B220" s="394"/>
      <c r="E220" s="31"/>
      <c r="F220" s="31"/>
    </row>
    <row r="221" ht="15.75" customHeight="1">
      <c r="B221" s="394"/>
      <c r="E221" s="31"/>
      <c r="F221" s="31"/>
    </row>
    <row r="222" ht="15.75" customHeight="1">
      <c r="B222" s="394"/>
      <c r="E222" s="31"/>
      <c r="F222" s="31"/>
    </row>
    <row r="223" ht="15.75" customHeight="1">
      <c r="B223" s="394"/>
      <c r="E223" s="31"/>
      <c r="F223" s="31"/>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H9:H10"/>
    <mergeCell ref="I9:I10"/>
    <mergeCell ref="J9:J10"/>
    <mergeCell ref="K9:K10"/>
    <mergeCell ref="L9:L10"/>
    <mergeCell ref="A9:A10"/>
    <mergeCell ref="B9:B10"/>
    <mergeCell ref="C9:C10"/>
    <mergeCell ref="D9:D10"/>
    <mergeCell ref="E9:E10"/>
    <mergeCell ref="F9:F10"/>
    <mergeCell ref="G9:G10"/>
  </mergeCells>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workbookViewId="0">
      <pane ySplit="11.0" topLeftCell="A12" activePane="bottomLeft" state="frozen"/>
      <selection activeCell="B13" sqref="B13" pane="bottomLeft"/>
    </sheetView>
  </sheetViews>
  <sheetFormatPr customHeight="1" defaultColWidth="12.63" defaultRowHeight="15.0"/>
  <cols>
    <col customWidth="1" min="1" max="1" width="5.88"/>
    <col customWidth="1" min="2" max="2" width="32.13"/>
    <col customWidth="1" min="3" max="3" width="11.13"/>
    <col customWidth="1" min="4" max="4" width="7.0"/>
    <col customWidth="1" min="5" max="5" width="10.5"/>
    <col customWidth="1" min="6" max="6" width="11.0"/>
    <col customWidth="1" min="7" max="7" width="20.88"/>
    <col customWidth="1" min="8" max="8" width="18.13"/>
    <col customWidth="1" min="11" max="11" width="32.13"/>
    <col customWidth="1" min="12" max="12" width="13.13"/>
    <col customWidth="1" hidden="1" min="13" max="13" width="12.63"/>
  </cols>
  <sheetData>
    <row r="1" ht="15.75" customHeight="1">
      <c r="A1" s="356" t="s">
        <v>426</v>
      </c>
      <c r="B1" s="394"/>
      <c r="C1" s="356" t="s">
        <v>107</v>
      </c>
      <c r="D1" s="205"/>
      <c r="E1" s="31"/>
      <c r="F1" s="31"/>
      <c r="G1" s="205"/>
      <c r="H1" s="205"/>
    </row>
    <row r="2" ht="15.75" customHeight="1">
      <c r="A2" s="356" t="s">
        <v>925</v>
      </c>
      <c r="B2" s="394"/>
      <c r="C2" s="511">
        <v>45747.0</v>
      </c>
      <c r="D2" s="205"/>
      <c r="E2" s="31"/>
      <c r="F2" s="31"/>
      <c r="G2" s="205"/>
      <c r="H2" s="205"/>
    </row>
    <row r="3" ht="15.75" customHeight="1">
      <c r="A3" s="356" t="s">
        <v>387</v>
      </c>
      <c r="B3" s="394"/>
      <c r="C3" s="356" t="s">
        <v>945</v>
      </c>
      <c r="D3" s="356" t="s">
        <v>136</v>
      </c>
      <c r="E3" s="356">
        <v>23.52</v>
      </c>
      <c r="F3" s="397" t="s">
        <v>946</v>
      </c>
      <c r="G3" s="356"/>
      <c r="H3" s="205"/>
    </row>
    <row r="4" ht="15.75" customHeight="1">
      <c r="A4" s="356" t="s">
        <v>389</v>
      </c>
      <c r="B4" s="394"/>
      <c r="C4" s="356" t="s">
        <v>947</v>
      </c>
      <c r="D4" s="205"/>
      <c r="E4" s="31"/>
      <c r="F4" s="31"/>
      <c r="G4" s="205"/>
      <c r="H4" s="205"/>
    </row>
    <row r="5" ht="15.75" customHeight="1">
      <c r="A5" s="356" t="s">
        <v>393</v>
      </c>
      <c r="B5" s="394"/>
      <c r="C5" s="356" t="s">
        <v>948</v>
      </c>
      <c r="D5" s="205"/>
      <c r="E5" s="355" t="s">
        <v>949</v>
      </c>
      <c r="F5" s="31"/>
      <c r="G5" s="205"/>
      <c r="H5" s="205"/>
    </row>
    <row r="6" ht="15.75" customHeight="1">
      <c r="A6" s="356" t="s">
        <v>398</v>
      </c>
      <c r="B6" s="394"/>
      <c r="C6" s="356" t="s">
        <v>950</v>
      </c>
      <c r="D6" s="205"/>
      <c r="E6" s="31"/>
      <c r="F6" s="31"/>
      <c r="G6" s="205"/>
      <c r="H6" s="205"/>
    </row>
    <row r="7" ht="15.75" customHeight="1">
      <c r="A7" s="356" t="s">
        <v>400</v>
      </c>
      <c r="B7" s="397"/>
      <c r="C7" s="355" t="str">
        <f>_xludf.DAYS(C2, TODAY())</f>
        <v>#NAME?</v>
      </c>
      <c r="D7" s="356"/>
      <c r="E7" s="355"/>
      <c r="F7" s="355"/>
      <c r="G7" s="205"/>
      <c r="H7" s="205"/>
    </row>
    <row r="8" ht="15.75" customHeight="1">
      <c r="A8" s="205"/>
      <c r="B8" s="397" t="s">
        <v>401</v>
      </c>
      <c r="C8" s="526">
        <f>TODAY()</f>
        <v>45912</v>
      </c>
      <c r="D8" s="205"/>
      <c r="E8" s="31"/>
      <c r="F8" s="31"/>
      <c r="G8" s="205"/>
      <c r="H8" s="205"/>
    </row>
    <row r="9" ht="15.75" customHeight="1">
      <c r="A9" s="402" t="s">
        <v>402</v>
      </c>
      <c r="B9" s="403" t="s">
        <v>403</v>
      </c>
      <c r="C9" s="402" t="s">
        <v>404</v>
      </c>
      <c r="D9" s="402" t="s">
        <v>272</v>
      </c>
      <c r="E9" s="404" t="s">
        <v>405</v>
      </c>
      <c r="F9" s="404" t="s">
        <v>406</v>
      </c>
      <c r="G9" s="402" t="s">
        <v>407</v>
      </c>
      <c r="H9" s="402" t="s">
        <v>408</v>
      </c>
      <c r="I9" s="402" t="s">
        <v>409</v>
      </c>
      <c r="J9" s="402" t="s">
        <v>410</v>
      </c>
      <c r="K9" s="402" t="s">
        <v>411</v>
      </c>
      <c r="L9" s="402" t="s">
        <v>412</v>
      </c>
      <c r="M9" s="405" t="s">
        <v>413</v>
      </c>
      <c r="N9" s="407"/>
      <c r="O9" s="407"/>
      <c r="P9" s="407"/>
      <c r="Q9" s="407"/>
      <c r="R9" s="407"/>
      <c r="S9" s="407"/>
      <c r="T9" s="407"/>
      <c r="U9" s="407"/>
      <c r="V9" s="407"/>
      <c r="W9" s="407"/>
      <c r="X9" s="407"/>
      <c r="Y9" s="407"/>
      <c r="Z9" s="407"/>
      <c r="AA9" s="407"/>
      <c r="AB9" s="407"/>
    </row>
    <row r="10" ht="31.5" customHeight="1">
      <c r="A10" s="360"/>
      <c r="B10" s="360"/>
      <c r="C10" s="360"/>
      <c r="D10" s="360"/>
      <c r="E10" s="360"/>
      <c r="F10" s="360"/>
      <c r="G10" s="360"/>
      <c r="H10" s="360"/>
      <c r="I10" s="360"/>
      <c r="J10" s="360"/>
      <c r="K10" s="360"/>
      <c r="L10" s="360"/>
      <c r="M10" s="408">
        <f>NOW()</f>
        <v>45912.1051</v>
      </c>
      <c r="N10" s="407"/>
      <c r="O10" s="407"/>
      <c r="P10" s="407"/>
      <c r="Q10" s="407"/>
      <c r="R10" s="407"/>
      <c r="S10" s="407"/>
      <c r="T10" s="407"/>
      <c r="U10" s="407"/>
      <c r="V10" s="407"/>
      <c r="W10" s="407"/>
      <c r="X10" s="407"/>
      <c r="Y10" s="407"/>
      <c r="Z10" s="407"/>
      <c r="AA10" s="407"/>
      <c r="AB10" s="407"/>
    </row>
    <row r="11" ht="15.75" customHeight="1">
      <c r="A11" s="223"/>
      <c r="B11" s="364"/>
      <c r="C11" s="223"/>
      <c r="D11" s="223"/>
      <c r="E11" s="206"/>
      <c r="F11" s="224"/>
      <c r="G11" s="223"/>
      <c r="H11" s="223"/>
      <c r="I11" s="223"/>
      <c r="J11" s="223"/>
      <c r="K11" s="223"/>
      <c r="L11" s="223"/>
      <c r="M11" s="364"/>
    </row>
    <row r="12" ht="15.75" customHeight="1">
      <c r="A12" s="223">
        <v>1.0</v>
      </c>
      <c r="B12" s="412" t="s">
        <v>951</v>
      </c>
      <c r="C12" s="223"/>
      <c r="D12" s="223"/>
      <c r="E12" s="206" t="str">
        <f>C7</f>
        <v>#NAME?</v>
      </c>
      <c r="F12" s="224"/>
      <c r="G12" s="223"/>
      <c r="H12" s="223"/>
      <c r="I12" s="223"/>
      <c r="J12" s="223"/>
      <c r="K12" s="364"/>
      <c r="L12" s="223"/>
      <c r="M12" s="364"/>
    </row>
    <row r="13" ht="15.75" customHeight="1">
      <c r="A13" s="223"/>
      <c r="B13" s="364"/>
      <c r="C13" s="223"/>
      <c r="D13" s="223"/>
      <c r="E13" s="206"/>
      <c r="F13" s="224"/>
      <c r="G13" s="223"/>
      <c r="H13" s="223"/>
      <c r="I13" s="223"/>
      <c r="J13" s="223"/>
      <c r="K13" s="223"/>
      <c r="L13" s="223"/>
      <c r="M13" s="223"/>
    </row>
    <row r="14" ht="15.75" customHeight="1">
      <c r="B14" s="394"/>
      <c r="E14" s="31"/>
      <c r="F14" s="31"/>
    </row>
    <row r="15" ht="15.75" customHeight="1">
      <c r="B15" s="397" t="s">
        <v>936</v>
      </c>
      <c r="C15" s="527">
        <f>NOW()</f>
        <v>45912.1051</v>
      </c>
      <c r="E15" s="31"/>
      <c r="F15" s="31"/>
    </row>
    <row r="16" ht="15.75" customHeight="1">
      <c r="B16" s="412" t="s">
        <v>937</v>
      </c>
      <c r="C16" s="222" t="s">
        <v>938</v>
      </c>
      <c r="E16" s="31"/>
      <c r="F16" s="31"/>
    </row>
    <row r="17" ht="15.75" customHeight="1">
      <c r="B17" s="412" t="s">
        <v>940</v>
      </c>
      <c r="C17" s="222">
        <v>40.0</v>
      </c>
      <c r="E17" s="31"/>
      <c r="F17" s="31"/>
    </row>
    <row r="18" ht="15.75" customHeight="1">
      <c r="B18" s="364"/>
      <c r="C18" s="223"/>
      <c r="E18" s="355">
        <f>37+11</f>
        <v>48</v>
      </c>
      <c r="F18" s="31"/>
    </row>
    <row r="19" ht="15.75" customHeight="1">
      <c r="B19" s="412" t="s">
        <v>952</v>
      </c>
      <c r="C19" s="222">
        <v>140.0</v>
      </c>
      <c r="E19" s="31"/>
      <c r="F19" s="31"/>
    </row>
    <row r="20" ht="15.75" customHeight="1">
      <c r="B20" s="412" t="s">
        <v>953</v>
      </c>
      <c r="C20" s="222">
        <v>220.0</v>
      </c>
      <c r="E20" s="31"/>
      <c r="F20" s="31">
        <f>6*38</f>
        <v>228</v>
      </c>
      <c r="H20" s="530" t="s">
        <v>954</v>
      </c>
      <c r="I20" s="530" t="s">
        <v>955</v>
      </c>
      <c r="J20" s="531">
        <v>2046017.0</v>
      </c>
      <c r="K20" s="354" t="s">
        <v>956</v>
      </c>
    </row>
    <row r="21" ht="15.75" customHeight="1">
      <c r="B21" s="412" t="s">
        <v>957</v>
      </c>
      <c r="C21" s="222">
        <v>30.0</v>
      </c>
      <c r="E21" s="31"/>
      <c r="F21" s="31">
        <v>136.0</v>
      </c>
    </row>
    <row r="22" ht="15.75" customHeight="1">
      <c r="B22" s="412" t="s">
        <v>230</v>
      </c>
      <c r="C22" s="222">
        <f>SUM(C17:C21)</f>
        <v>430</v>
      </c>
      <c r="E22" s="31"/>
      <c r="F22" s="31"/>
      <c r="I22" s="205">
        <f>3.64+2.04</f>
        <v>5.68</v>
      </c>
    </row>
    <row r="23" ht="15.75" customHeight="1">
      <c r="B23" s="364"/>
      <c r="C23" s="223"/>
      <c r="E23" s="31"/>
      <c r="F23" s="31"/>
    </row>
    <row r="24" ht="15.75" customHeight="1">
      <c r="B24" s="528" t="s">
        <v>230</v>
      </c>
      <c r="C24" s="529"/>
      <c r="E24" s="31"/>
      <c r="F24" s="31"/>
    </row>
    <row r="25" ht="15.75" customHeight="1">
      <c r="B25" s="394"/>
      <c r="E25" s="31"/>
      <c r="F25" s="31"/>
    </row>
    <row r="26" ht="15.75" customHeight="1">
      <c r="B26" s="394"/>
      <c r="E26" s="31"/>
      <c r="F26" s="31"/>
    </row>
    <row r="27" ht="15.75" customHeight="1">
      <c r="B27" s="394"/>
      <c r="E27" s="31"/>
      <c r="F27" s="31"/>
    </row>
    <row r="28" ht="15.75" customHeight="1">
      <c r="B28" s="394"/>
      <c r="E28" s="31"/>
      <c r="F28" s="31"/>
    </row>
    <row r="29" ht="15.75" customHeight="1">
      <c r="B29" s="394"/>
      <c r="E29" s="31"/>
      <c r="F29" s="31"/>
    </row>
    <row r="30" ht="15.75" customHeight="1">
      <c r="B30" s="394"/>
      <c r="E30" s="31"/>
      <c r="F30" s="31"/>
    </row>
    <row r="31" ht="15.75" customHeight="1">
      <c r="B31" s="394"/>
      <c r="E31" s="31"/>
      <c r="F31" s="31"/>
    </row>
    <row r="32" ht="15.75" customHeight="1">
      <c r="B32" s="394"/>
      <c r="E32" s="31"/>
      <c r="F32" s="31"/>
    </row>
    <row r="33" ht="15.75" customHeight="1">
      <c r="B33" s="394"/>
      <c r="E33" s="31"/>
      <c r="F33" s="31"/>
    </row>
    <row r="34" ht="15.75" customHeight="1">
      <c r="B34" s="394"/>
      <c r="E34" s="31"/>
      <c r="F34" s="31"/>
    </row>
    <row r="35" ht="15.75" customHeight="1">
      <c r="B35" s="394"/>
      <c r="E35" s="31"/>
      <c r="F35" s="31"/>
    </row>
    <row r="36" ht="15.75" customHeight="1">
      <c r="B36" s="394"/>
      <c r="E36" s="31"/>
      <c r="F36" s="31"/>
    </row>
    <row r="37" ht="15.75" customHeight="1">
      <c r="B37" s="394"/>
      <c r="E37" s="31"/>
      <c r="F37" s="31"/>
    </row>
    <row r="38" ht="15.75" customHeight="1">
      <c r="B38" s="394"/>
      <c r="E38" s="31"/>
      <c r="F38" s="31"/>
    </row>
    <row r="39" ht="15.75" customHeight="1">
      <c r="B39" s="394"/>
      <c r="E39" s="31"/>
      <c r="F39" s="31"/>
    </row>
    <row r="40" ht="15.75" customHeight="1">
      <c r="B40" s="394"/>
      <c r="E40" s="31"/>
      <c r="F40" s="31"/>
    </row>
    <row r="41" ht="15.75" customHeight="1">
      <c r="B41" s="394"/>
      <c r="E41" s="31"/>
      <c r="F41" s="31"/>
    </row>
    <row r="42" ht="15.75" customHeight="1">
      <c r="B42" s="394"/>
      <c r="E42" s="31"/>
      <c r="F42" s="31"/>
    </row>
    <row r="43" ht="15.75" customHeight="1">
      <c r="B43" s="394"/>
      <c r="E43" s="31"/>
      <c r="F43" s="31"/>
    </row>
    <row r="44" ht="15.75" customHeight="1">
      <c r="B44" s="394"/>
      <c r="E44" s="31"/>
      <c r="F44" s="31"/>
    </row>
    <row r="45" ht="15.75" customHeight="1">
      <c r="B45" s="394"/>
      <c r="E45" s="31"/>
      <c r="F45" s="31"/>
    </row>
    <row r="46" ht="15.75" customHeight="1">
      <c r="B46" s="394"/>
      <c r="E46" s="31"/>
      <c r="F46" s="31"/>
    </row>
    <row r="47" ht="15.75" customHeight="1">
      <c r="B47" s="394"/>
      <c r="E47" s="31"/>
      <c r="F47" s="31"/>
    </row>
    <row r="48" ht="15.75" customHeight="1">
      <c r="B48" s="394"/>
      <c r="E48" s="31"/>
      <c r="F48" s="31"/>
    </row>
    <row r="49" ht="15.75" customHeight="1">
      <c r="B49" s="394"/>
      <c r="E49" s="31"/>
      <c r="F49" s="31"/>
    </row>
    <row r="50" ht="15.75" customHeight="1">
      <c r="B50" s="394"/>
      <c r="E50" s="31"/>
      <c r="F50" s="31"/>
    </row>
    <row r="51" ht="15.75" customHeight="1">
      <c r="B51" s="394"/>
      <c r="E51" s="31"/>
      <c r="F51" s="31"/>
    </row>
    <row r="52" ht="15.75" customHeight="1">
      <c r="B52" s="394"/>
      <c r="E52" s="31"/>
      <c r="F52" s="31"/>
    </row>
    <row r="53" ht="15.75" customHeight="1">
      <c r="B53" s="394"/>
      <c r="E53" s="31"/>
      <c r="F53" s="31"/>
    </row>
    <row r="54" ht="15.75" customHeight="1">
      <c r="B54" s="394"/>
      <c r="E54" s="31"/>
      <c r="F54" s="31"/>
    </row>
    <row r="55" ht="15.75" customHeight="1">
      <c r="B55" s="394"/>
      <c r="E55" s="31"/>
      <c r="F55" s="31"/>
    </row>
    <row r="56" ht="15.75" customHeight="1">
      <c r="B56" s="394"/>
      <c r="E56" s="31"/>
      <c r="F56" s="31"/>
    </row>
    <row r="57" ht="15.75" customHeight="1">
      <c r="B57" s="394"/>
      <c r="E57" s="31"/>
      <c r="F57" s="31"/>
    </row>
    <row r="58" ht="15.75" customHeight="1">
      <c r="B58" s="394"/>
      <c r="E58" s="31"/>
      <c r="F58" s="31"/>
    </row>
    <row r="59" ht="15.75" customHeight="1">
      <c r="B59" s="394"/>
      <c r="E59" s="31"/>
      <c r="F59" s="31"/>
    </row>
    <row r="60" ht="15.75" customHeight="1">
      <c r="B60" s="394"/>
      <c r="E60" s="31"/>
      <c r="F60" s="31"/>
    </row>
    <row r="61" ht="15.75" customHeight="1">
      <c r="B61" s="394"/>
      <c r="E61" s="31"/>
      <c r="F61" s="31"/>
    </row>
    <row r="62" ht="15.75" customHeight="1">
      <c r="B62" s="394"/>
      <c r="E62" s="31"/>
      <c r="F62" s="31"/>
    </row>
    <row r="63" ht="15.75" customHeight="1">
      <c r="B63" s="394"/>
      <c r="E63" s="31"/>
      <c r="F63" s="31"/>
    </row>
    <row r="64" ht="15.75" customHeight="1">
      <c r="B64" s="394"/>
      <c r="E64" s="31"/>
      <c r="F64" s="31"/>
    </row>
    <row r="65" ht="15.75" customHeight="1">
      <c r="B65" s="394"/>
      <c r="E65" s="31"/>
      <c r="F65" s="31"/>
    </row>
    <row r="66" ht="15.75" customHeight="1">
      <c r="B66" s="394"/>
      <c r="E66" s="31"/>
      <c r="F66" s="31"/>
    </row>
    <row r="67" ht="15.75" customHeight="1">
      <c r="B67" s="394"/>
      <c r="E67" s="31"/>
      <c r="F67" s="31"/>
    </row>
    <row r="68" ht="15.75" customHeight="1">
      <c r="B68" s="394"/>
      <c r="E68" s="31"/>
      <c r="F68" s="31"/>
    </row>
    <row r="69" ht="15.75" customHeight="1">
      <c r="B69" s="394"/>
      <c r="E69" s="31"/>
      <c r="F69" s="31"/>
    </row>
    <row r="70" ht="15.75" customHeight="1">
      <c r="B70" s="394"/>
      <c r="E70" s="31"/>
      <c r="F70" s="31"/>
    </row>
    <row r="71" ht="15.75" customHeight="1">
      <c r="B71" s="394"/>
      <c r="E71" s="31"/>
      <c r="F71" s="31"/>
    </row>
    <row r="72" ht="15.75" customHeight="1">
      <c r="B72" s="394"/>
      <c r="E72" s="31"/>
      <c r="F72" s="31"/>
    </row>
    <row r="73" ht="15.75" customHeight="1">
      <c r="B73" s="394"/>
      <c r="E73" s="31"/>
      <c r="F73" s="31"/>
    </row>
    <row r="74" ht="15.75" customHeight="1">
      <c r="B74" s="394"/>
      <c r="E74" s="31"/>
      <c r="F74" s="31"/>
    </row>
    <row r="75" ht="15.75" customHeight="1">
      <c r="B75" s="394"/>
      <c r="E75" s="31"/>
      <c r="F75" s="31"/>
    </row>
    <row r="76" ht="15.75" customHeight="1">
      <c r="B76" s="394"/>
      <c r="E76" s="31"/>
      <c r="F76" s="31"/>
    </row>
    <row r="77" ht="15.75" customHeight="1">
      <c r="B77" s="394"/>
      <c r="E77" s="31"/>
      <c r="F77" s="31"/>
    </row>
    <row r="78" ht="15.75" customHeight="1">
      <c r="B78" s="394"/>
      <c r="E78" s="31"/>
      <c r="F78" s="31"/>
    </row>
    <row r="79" ht="15.75" customHeight="1">
      <c r="B79" s="394"/>
      <c r="E79" s="31"/>
      <c r="F79" s="31"/>
    </row>
    <row r="80" ht="15.75" customHeight="1">
      <c r="B80" s="394"/>
      <c r="E80" s="31"/>
      <c r="F80" s="31"/>
    </row>
    <row r="81" ht="15.75" customHeight="1">
      <c r="B81" s="394"/>
      <c r="E81" s="31"/>
      <c r="F81" s="31"/>
    </row>
    <row r="82" ht="15.75" customHeight="1">
      <c r="B82" s="394"/>
      <c r="E82" s="31"/>
      <c r="F82" s="31"/>
    </row>
    <row r="83" ht="15.75" customHeight="1">
      <c r="B83" s="394"/>
      <c r="E83" s="31"/>
      <c r="F83" s="31"/>
    </row>
    <row r="84" ht="15.75" customHeight="1">
      <c r="B84" s="394"/>
      <c r="E84" s="31"/>
      <c r="F84" s="31"/>
    </row>
    <row r="85" ht="15.75" customHeight="1">
      <c r="B85" s="394"/>
      <c r="E85" s="31"/>
      <c r="F85" s="31"/>
    </row>
    <row r="86" ht="15.75" customHeight="1">
      <c r="B86" s="394"/>
      <c r="E86" s="31"/>
      <c r="F86" s="31"/>
    </row>
    <row r="87" ht="15.75" customHeight="1">
      <c r="B87" s="394"/>
      <c r="E87" s="31"/>
      <c r="F87" s="31"/>
    </row>
    <row r="88" ht="15.75" customHeight="1">
      <c r="B88" s="394"/>
      <c r="E88" s="31"/>
      <c r="F88" s="31"/>
    </row>
    <row r="89" ht="15.75" customHeight="1">
      <c r="B89" s="394"/>
      <c r="E89" s="31"/>
      <c r="F89" s="31"/>
    </row>
    <row r="90" ht="15.75" customHeight="1">
      <c r="B90" s="394"/>
      <c r="E90" s="31"/>
      <c r="F90" s="31"/>
    </row>
    <row r="91" ht="15.75" customHeight="1">
      <c r="B91" s="394"/>
      <c r="E91" s="31"/>
      <c r="F91" s="31"/>
    </row>
    <row r="92" ht="15.75" customHeight="1">
      <c r="B92" s="394"/>
      <c r="E92" s="31"/>
      <c r="F92" s="31"/>
    </row>
    <row r="93" ht="15.75" customHeight="1">
      <c r="B93" s="394"/>
      <c r="E93" s="31"/>
      <c r="F93" s="31"/>
    </row>
    <row r="94" ht="15.75" customHeight="1">
      <c r="B94" s="394"/>
      <c r="E94" s="31"/>
      <c r="F94" s="31"/>
    </row>
    <row r="95" ht="15.75" customHeight="1">
      <c r="B95" s="394"/>
      <c r="E95" s="31"/>
      <c r="F95" s="31"/>
    </row>
    <row r="96" ht="15.75" customHeight="1">
      <c r="B96" s="394"/>
      <c r="E96" s="31"/>
      <c r="F96" s="31"/>
    </row>
    <row r="97" ht="15.75" customHeight="1">
      <c r="B97" s="394"/>
      <c r="E97" s="31"/>
      <c r="F97" s="31"/>
    </row>
    <row r="98" ht="15.75" customHeight="1">
      <c r="B98" s="394"/>
      <c r="E98" s="31"/>
      <c r="F98" s="31"/>
    </row>
    <row r="99" ht="15.75" customHeight="1">
      <c r="B99" s="394"/>
      <c r="E99" s="31"/>
      <c r="F99" s="31"/>
    </row>
    <row r="100" ht="15.75" customHeight="1">
      <c r="B100" s="394"/>
      <c r="E100" s="31"/>
      <c r="F100" s="31"/>
    </row>
    <row r="101" ht="15.75" customHeight="1">
      <c r="B101" s="394"/>
      <c r="E101" s="31"/>
      <c r="F101" s="31"/>
    </row>
    <row r="102" ht="15.75" customHeight="1">
      <c r="B102" s="394"/>
      <c r="E102" s="31"/>
      <c r="F102" s="31"/>
    </row>
    <row r="103" ht="15.75" customHeight="1">
      <c r="B103" s="394"/>
      <c r="E103" s="31"/>
      <c r="F103" s="31"/>
    </row>
    <row r="104" ht="15.75" customHeight="1">
      <c r="B104" s="394"/>
      <c r="E104" s="31"/>
      <c r="F104" s="31"/>
    </row>
    <row r="105" ht="15.75" customHeight="1">
      <c r="B105" s="394"/>
      <c r="E105" s="31"/>
      <c r="F105" s="31"/>
    </row>
    <row r="106" ht="15.75" customHeight="1">
      <c r="B106" s="394"/>
      <c r="E106" s="31"/>
      <c r="F106" s="31"/>
    </row>
    <row r="107" ht="15.75" customHeight="1">
      <c r="B107" s="394"/>
      <c r="E107" s="31"/>
      <c r="F107" s="31"/>
    </row>
    <row r="108" ht="15.75" customHeight="1">
      <c r="B108" s="394"/>
      <c r="E108" s="31"/>
      <c r="F108" s="31"/>
    </row>
    <row r="109" ht="15.75" customHeight="1">
      <c r="B109" s="394"/>
      <c r="E109" s="31"/>
      <c r="F109" s="31"/>
    </row>
    <row r="110" ht="15.75" customHeight="1">
      <c r="B110" s="394"/>
      <c r="E110" s="31"/>
      <c r="F110" s="31"/>
    </row>
    <row r="111" ht="15.75" customHeight="1">
      <c r="B111" s="394"/>
      <c r="E111" s="31"/>
      <c r="F111" s="31"/>
    </row>
    <row r="112" ht="15.75" customHeight="1">
      <c r="B112" s="394"/>
      <c r="E112" s="31"/>
      <c r="F112" s="31"/>
    </row>
    <row r="113" ht="15.75" customHeight="1">
      <c r="B113" s="394"/>
      <c r="E113" s="31"/>
      <c r="F113" s="31"/>
    </row>
    <row r="114" ht="15.75" customHeight="1">
      <c r="B114" s="394"/>
      <c r="E114" s="31"/>
      <c r="F114" s="31"/>
    </row>
    <row r="115" ht="15.75" customHeight="1">
      <c r="B115" s="394"/>
      <c r="E115" s="31"/>
      <c r="F115" s="31"/>
    </row>
    <row r="116" ht="15.75" customHeight="1">
      <c r="B116" s="394"/>
      <c r="E116" s="31"/>
      <c r="F116" s="31"/>
    </row>
    <row r="117" ht="15.75" customHeight="1">
      <c r="B117" s="394"/>
      <c r="E117" s="31"/>
      <c r="F117" s="31"/>
    </row>
    <row r="118" ht="15.75" customHeight="1">
      <c r="B118" s="394"/>
      <c r="E118" s="31"/>
      <c r="F118" s="31"/>
    </row>
    <row r="119" ht="15.75" customHeight="1">
      <c r="B119" s="394"/>
      <c r="E119" s="31"/>
      <c r="F119" s="31"/>
    </row>
    <row r="120" ht="15.75" customHeight="1">
      <c r="B120" s="394"/>
      <c r="E120" s="31"/>
      <c r="F120" s="31"/>
    </row>
    <row r="121" ht="15.75" customHeight="1">
      <c r="B121" s="394"/>
      <c r="E121" s="31"/>
      <c r="F121" s="31"/>
    </row>
    <row r="122" ht="15.75" customHeight="1">
      <c r="B122" s="394"/>
      <c r="E122" s="31"/>
      <c r="F122" s="31"/>
    </row>
    <row r="123" ht="15.75" customHeight="1">
      <c r="B123" s="394"/>
      <c r="E123" s="31"/>
      <c r="F123" s="31"/>
    </row>
    <row r="124" ht="15.75" customHeight="1">
      <c r="B124" s="394"/>
      <c r="E124" s="31"/>
      <c r="F124" s="31"/>
    </row>
    <row r="125" ht="15.75" customHeight="1">
      <c r="B125" s="394"/>
      <c r="E125" s="31"/>
      <c r="F125" s="31"/>
    </row>
    <row r="126" ht="15.75" customHeight="1">
      <c r="B126" s="394"/>
      <c r="E126" s="31"/>
      <c r="F126" s="31"/>
    </row>
    <row r="127" ht="15.75" customHeight="1">
      <c r="B127" s="394"/>
      <c r="E127" s="31"/>
      <c r="F127" s="31"/>
    </row>
    <row r="128" ht="15.75" customHeight="1">
      <c r="B128" s="394"/>
      <c r="E128" s="31"/>
      <c r="F128" s="31"/>
    </row>
    <row r="129" ht="15.75" customHeight="1">
      <c r="B129" s="394"/>
      <c r="E129" s="31"/>
      <c r="F129" s="31"/>
    </row>
    <row r="130" ht="15.75" customHeight="1">
      <c r="B130" s="394"/>
      <c r="E130" s="31"/>
      <c r="F130" s="31"/>
    </row>
    <row r="131" ht="15.75" customHeight="1">
      <c r="B131" s="394"/>
      <c r="E131" s="31"/>
      <c r="F131" s="31"/>
    </row>
    <row r="132" ht="15.75" customHeight="1">
      <c r="B132" s="394"/>
      <c r="E132" s="31"/>
      <c r="F132" s="31"/>
    </row>
    <row r="133" ht="15.75" customHeight="1">
      <c r="B133" s="394"/>
      <c r="E133" s="31"/>
      <c r="F133" s="31"/>
    </row>
    <row r="134" ht="15.75" customHeight="1">
      <c r="B134" s="394"/>
      <c r="E134" s="31"/>
      <c r="F134" s="31"/>
    </row>
    <row r="135" ht="15.75" customHeight="1">
      <c r="B135" s="394"/>
      <c r="E135" s="31"/>
      <c r="F135" s="31"/>
    </row>
    <row r="136" ht="15.75" customHeight="1">
      <c r="B136" s="394"/>
      <c r="E136" s="31"/>
      <c r="F136" s="31"/>
    </row>
    <row r="137" ht="15.75" customHeight="1">
      <c r="B137" s="394"/>
      <c r="E137" s="31"/>
      <c r="F137" s="31"/>
    </row>
    <row r="138" ht="15.75" customHeight="1">
      <c r="B138" s="394"/>
      <c r="E138" s="31"/>
      <c r="F138" s="31"/>
    </row>
    <row r="139" ht="15.75" customHeight="1">
      <c r="B139" s="394"/>
      <c r="E139" s="31"/>
      <c r="F139" s="31"/>
    </row>
    <row r="140" ht="15.75" customHeight="1">
      <c r="B140" s="394"/>
      <c r="E140" s="31"/>
      <c r="F140" s="31"/>
    </row>
    <row r="141" ht="15.75" customHeight="1">
      <c r="B141" s="394"/>
      <c r="E141" s="31"/>
      <c r="F141" s="31"/>
    </row>
    <row r="142" ht="15.75" customHeight="1">
      <c r="B142" s="394"/>
      <c r="E142" s="31"/>
      <c r="F142" s="31"/>
    </row>
    <row r="143" ht="15.75" customHeight="1">
      <c r="B143" s="394"/>
      <c r="E143" s="31"/>
      <c r="F143" s="31"/>
    </row>
    <row r="144" ht="15.75" customHeight="1">
      <c r="B144" s="394"/>
      <c r="E144" s="31"/>
      <c r="F144" s="31"/>
    </row>
    <row r="145" ht="15.75" customHeight="1">
      <c r="B145" s="394"/>
      <c r="E145" s="31"/>
      <c r="F145" s="31"/>
    </row>
    <row r="146" ht="15.75" customHeight="1">
      <c r="B146" s="394"/>
      <c r="E146" s="31"/>
      <c r="F146" s="31"/>
    </row>
    <row r="147" ht="15.75" customHeight="1">
      <c r="B147" s="394"/>
      <c r="E147" s="31"/>
      <c r="F147" s="31"/>
    </row>
    <row r="148" ht="15.75" customHeight="1">
      <c r="B148" s="394"/>
      <c r="E148" s="31"/>
      <c r="F148" s="31"/>
    </row>
    <row r="149" ht="15.75" customHeight="1">
      <c r="B149" s="394"/>
      <c r="E149" s="31"/>
      <c r="F149" s="31"/>
    </row>
    <row r="150" ht="15.75" customHeight="1">
      <c r="B150" s="394"/>
      <c r="E150" s="31"/>
      <c r="F150" s="31"/>
    </row>
    <row r="151" ht="15.75" customHeight="1">
      <c r="B151" s="394"/>
      <c r="E151" s="31"/>
      <c r="F151" s="31"/>
    </row>
    <row r="152" ht="15.75" customHeight="1">
      <c r="B152" s="394"/>
      <c r="E152" s="31"/>
      <c r="F152" s="31"/>
    </row>
    <row r="153" ht="15.75" customHeight="1">
      <c r="B153" s="394"/>
      <c r="E153" s="31"/>
      <c r="F153" s="31"/>
    </row>
    <row r="154" ht="15.75" customHeight="1">
      <c r="B154" s="394"/>
      <c r="E154" s="31"/>
      <c r="F154" s="31"/>
    </row>
    <row r="155" ht="15.75" customHeight="1">
      <c r="B155" s="394"/>
      <c r="E155" s="31"/>
      <c r="F155" s="31"/>
    </row>
    <row r="156" ht="15.75" customHeight="1">
      <c r="B156" s="394"/>
      <c r="E156" s="31"/>
      <c r="F156" s="31"/>
    </row>
    <row r="157" ht="15.75" customHeight="1">
      <c r="B157" s="394"/>
      <c r="E157" s="31"/>
      <c r="F157" s="31"/>
    </row>
    <row r="158" ht="15.75" customHeight="1">
      <c r="B158" s="394"/>
      <c r="E158" s="31"/>
      <c r="F158" s="31"/>
    </row>
    <row r="159" ht="15.75" customHeight="1">
      <c r="B159" s="394"/>
      <c r="E159" s="31"/>
      <c r="F159" s="31"/>
    </row>
    <row r="160" ht="15.75" customHeight="1">
      <c r="B160" s="394"/>
      <c r="E160" s="31"/>
      <c r="F160" s="31"/>
    </row>
    <row r="161" ht="15.75" customHeight="1">
      <c r="B161" s="394"/>
      <c r="E161" s="31"/>
      <c r="F161" s="31"/>
    </row>
    <row r="162" ht="15.75" customHeight="1">
      <c r="B162" s="394"/>
      <c r="E162" s="31"/>
      <c r="F162" s="31"/>
    </row>
    <row r="163" ht="15.75" customHeight="1">
      <c r="B163" s="394"/>
      <c r="E163" s="31"/>
      <c r="F163" s="31"/>
    </row>
    <row r="164" ht="15.75" customHeight="1">
      <c r="B164" s="394"/>
      <c r="E164" s="31"/>
      <c r="F164" s="31"/>
    </row>
    <row r="165" ht="15.75" customHeight="1">
      <c r="B165" s="394"/>
      <c r="E165" s="31"/>
      <c r="F165" s="31"/>
    </row>
    <row r="166" ht="15.75" customHeight="1">
      <c r="B166" s="394"/>
      <c r="E166" s="31"/>
      <c r="F166" s="31"/>
    </row>
    <row r="167" ht="15.75" customHeight="1">
      <c r="B167" s="394"/>
      <c r="E167" s="31"/>
      <c r="F167" s="31"/>
    </row>
    <row r="168" ht="15.75" customHeight="1">
      <c r="B168" s="394"/>
      <c r="E168" s="31"/>
      <c r="F168" s="31"/>
    </row>
    <row r="169" ht="15.75" customHeight="1">
      <c r="B169" s="394"/>
      <c r="E169" s="31"/>
      <c r="F169" s="31"/>
    </row>
    <row r="170" ht="15.75" customHeight="1">
      <c r="B170" s="394"/>
      <c r="E170" s="31"/>
      <c r="F170" s="31"/>
    </row>
    <row r="171" ht="15.75" customHeight="1">
      <c r="B171" s="394"/>
      <c r="E171" s="31"/>
      <c r="F171" s="31"/>
    </row>
    <row r="172" ht="15.75" customHeight="1">
      <c r="B172" s="394"/>
      <c r="E172" s="31"/>
      <c r="F172" s="31"/>
    </row>
    <row r="173" ht="15.75" customHeight="1">
      <c r="B173" s="394"/>
      <c r="E173" s="31"/>
      <c r="F173" s="31"/>
    </row>
    <row r="174" ht="15.75" customHeight="1">
      <c r="B174" s="394"/>
      <c r="E174" s="31"/>
      <c r="F174" s="31"/>
    </row>
    <row r="175" ht="15.75" customHeight="1">
      <c r="B175" s="394"/>
      <c r="E175" s="31"/>
      <c r="F175" s="31"/>
    </row>
    <row r="176" ht="15.75" customHeight="1">
      <c r="B176" s="394"/>
      <c r="E176" s="31"/>
      <c r="F176" s="31"/>
    </row>
    <row r="177" ht="15.75" customHeight="1">
      <c r="B177" s="394"/>
      <c r="E177" s="31"/>
      <c r="F177" s="31"/>
    </row>
    <row r="178" ht="15.75" customHeight="1">
      <c r="B178" s="394"/>
      <c r="E178" s="31"/>
      <c r="F178" s="31"/>
    </row>
    <row r="179" ht="15.75" customHeight="1">
      <c r="B179" s="394"/>
      <c r="E179" s="31"/>
      <c r="F179" s="31"/>
    </row>
    <row r="180" ht="15.75" customHeight="1">
      <c r="B180" s="394"/>
      <c r="E180" s="31"/>
      <c r="F180" s="31"/>
    </row>
    <row r="181" ht="15.75" customHeight="1">
      <c r="B181" s="394"/>
      <c r="E181" s="31"/>
      <c r="F181" s="31"/>
    </row>
    <row r="182" ht="15.75" customHeight="1">
      <c r="B182" s="394"/>
      <c r="E182" s="31"/>
      <c r="F182" s="31"/>
    </row>
    <row r="183" ht="15.75" customHeight="1">
      <c r="B183" s="394"/>
      <c r="E183" s="31"/>
      <c r="F183" s="31"/>
    </row>
    <row r="184" ht="15.75" customHeight="1">
      <c r="B184" s="394"/>
      <c r="E184" s="31"/>
      <c r="F184" s="31"/>
    </row>
    <row r="185" ht="15.75" customHeight="1">
      <c r="B185" s="394"/>
      <c r="E185" s="31"/>
      <c r="F185" s="31"/>
    </row>
    <row r="186" ht="15.75" customHeight="1">
      <c r="B186" s="394"/>
      <c r="E186" s="31"/>
      <c r="F186" s="31"/>
    </row>
    <row r="187" ht="15.75" customHeight="1">
      <c r="B187" s="394"/>
      <c r="E187" s="31"/>
      <c r="F187" s="31"/>
    </row>
    <row r="188" ht="15.75" customHeight="1">
      <c r="B188" s="394"/>
      <c r="E188" s="31"/>
      <c r="F188" s="31"/>
    </row>
    <row r="189" ht="15.75" customHeight="1">
      <c r="B189" s="394"/>
      <c r="E189" s="31"/>
      <c r="F189" s="31"/>
    </row>
    <row r="190" ht="15.75" customHeight="1">
      <c r="B190" s="394"/>
      <c r="E190" s="31"/>
      <c r="F190" s="31"/>
    </row>
    <row r="191" ht="15.75" customHeight="1">
      <c r="B191" s="394"/>
      <c r="E191" s="31"/>
      <c r="F191" s="31"/>
    </row>
    <row r="192" ht="15.75" customHeight="1">
      <c r="B192" s="394"/>
      <c r="E192" s="31"/>
      <c r="F192" s="31"/>
    </row>
    <row r="193" ht="15.75" customHeight="1">
      <c r="B193" s="394"/>
      <c r="E193" s="31"/>
      <c r="F193" s="31"/>
    </row>
    <row r="194" ht="15.75" customHeight="1">
      <c r="B194" s="394"/>
      <c r="E194" s="31"/>
      <c r="F194" s="31"/>
    </row>
    <row r="195" ht="15.75" customHeight="1">
      <c r="B195" s="394"/>
      <c r="E195" s="31"/>
      <c r="F195" s="31"/>
    </row>
    <row r="196" ht="15.75" customHeight="1">
      <c r="B196" s="394"/>
      <c r="E196" s="31"/>
      <c r="F196" s="31"/>
    </row>
    <row r="197" ht="15.75" customHeight="1">
      <c r="B197" s="394"/>
      <c r="E197" s="31"/>
      <c r="F197" s="31"/>
    </row>
    <row r="198" ht="15.75" customHeight="1">
      <c r="B198" s="394"/>
      <c r="E198" s="31"/>
      <c r="F198" s="31"/>
    </row>
    <row r="199" ht="15.75" customHeight="1">
      <c r="B199" s="394"/>
      <c r="E199" s="31"/>
      <c r="F199" s="31"/>
    </row>
    <row r="200" ht="15.75" customHeight="1">
      <c r="B200" s="394"/>
      <c r="E200" s="31"/>
      <c r="F200" s="31"/>
    </row>
    <row r="201" ht="15.75" customHeight="1">
      <c r="B201" s="394"/>
      <c r="E201" s="31"/>
      <c r="F201" s="31"/>
    </row>
    <row r="202" ht="15.75" customHeight="1">
      <c r="B202" s="394"/>
      <c r="E202" s="31"/>
      <c r="F202" s="31"/>
    </row>
    <row r="203" ht="15.75" customHeight="1">
      <c r="B203" s="394"/>
      <c r="E203" s="31"/>
      <c r="F203" s="31"/>
    </row>
    <row r="204" ht="15.75" customHeight="1">
      <c r="B204" s="394"/>
      <c r="E204" s="31"/>
      <c r="F204" s="31"/>
    </row>
    <row r="205" ht="15.75" customHeight="1">
      <c r="B205" s="394"/>
      <c r="E205" s="31"/>
      <c r="F205" s="31"/>
    </row>
    <row r="206" ht="15.75" customHeight="1">
      <c r="B206" s="394"/>
      <c r="E206" s="31"/>
      <c r="F206" s="31"/>
    </row>
    <row r="207" ht="15.75" customHeight="1">
      <c r="B207" s="394"/>
      <c r="E207" s="31"/>
      <c r="F207" s="31"/>
    </row>
    <row r="208" ht="15.75" customHeight="1">
      <c r="B208" s="394"/>
      <c r="E208" s="31"/>
      <c r="F208" s="31"/>
    </row>
    <row r="209" ht="15.75" customHeight="1">
      <c r="B209" s="394"/>
      <c r="E209" s="31"/>
      <c r="F209" s="31"/>
    </row>
    <row r="210" ht="15.75" customHeight="1">
      <c r="B210" s="394"/>
      <c r="E210" s="31"/>
      <c r="F210" s="31"/>
    </row>
    <row r="211" ht="15.75" customHeight="1">
      <c r="B211" s="394"/>
      <c r="E211" s="31"/>
      <c r="F211" s="31"/>
    </row>
    <row r="212" ht="15.75" customHeight="1">
      <c r="B212" s="394"/>
      <c r="E212" s="31"/>
      <c r="F212" s="31"/>
    </row>
    <row r="213" ht="15.75" customHeight="1">
      <c r="B213" s="394"/>
      <c r="E213" s="31"/>
      <c r="F213" s="31"/>
    </row>
    <row r="214" ht="15.75" customHeight="1">
      <c r="B214" s="394"/>
      <c r="E214" s="31"/>
      <c r="F214" s="31"/>
    </row>
    <row r="215" ht="15.75" customHeight="1">
      <c r="B215" s="394"/>
      <c r="E215" s="31"/>
      <c r="F215" s="31"/>
    </row>
    <row r="216" ht="15.75" customHeight="1">
      <c r="B216" s="394"/>
      <c r="E216" s="31"/>
      <c r="F216" s="31"/>
    </row>
    <row r="217" ht="15.75" customHeight="1">
      <c r="B217" s="394"/>
      <c r="E217" s="31"/>
      <c r="F217" s="31"/>
    </row>
    <row r="218" ht="15.75" customHeight="1">
      <c r="B218" s="394"/>
      <c r="E218" s="31"/>
      <c r="F218" s="31"/>
    </row>
    <row r="219" ht="15.75" customHeight="1">
      <c r="B219" s="394"/>
      <c r="E219" s="31"/>
      <c r="F219" s="31"/>
    </row>
    <row r="220" ht="15.75" customHeight="1">
      <c r="B220" s="394"/>
      <c r="E220" s="31"/>
      <c r="F220" s="31"/>
    </row>
    <row r="221" ht="15.75" customHeight="1">
      <c r="B221" s="394"/>
      <c r="E221" s="31"/>
      <c r="F221" s="31"/>
    </row>
    <row r="222" ht="15.75" customHeight="1">
      <c r="B222" s="394"/>
      <c r="E222" s="31"/>
      <c r="F222" s="31"/>
    </row>
    <row r="223" ht="15.75" customHeight="1">
      <c r="B223" s="394"/>
      <c r="E223" s="31"/>
      <c r="F223" s="31"/>
    </row>
    <row r="224" ht="15.75" customHeight="1">
      <c r="B224" s="394"/>
      <c r="E224" s="31"/>
      <c r="F224" s="31"/>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H9:H10"/>
    <mergeCell ref="I9:I10"/>
    <mergeCell ref="J9:J10"/>
    <mergeCell ref="K9:K10"/>
    <mergeCell ref="L9:L10"/>
    <mergeCell ref="A9:A10"/>
    <mergeCell ref="B9:B10"/>
    <mergeCell ref="C9:C10"/>
    <mergeCell ref="D9:D10"/>
    <mergeCell ref="E9:E10"/>
    <mergeCell ref="F9:F10"/>
    <mergeCell ref="G9:G10"/>
  </mergeCells>
  <printOptions/>
  <pageMargins bottom="0.75" footer="0.0" header="0.0" left="0.7" right="0.7" top="0.75"/>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5"/>
    <col customWidth="1" min="2" max="2" width="27.5"/>
    <col customWidth="1" min="3" max="3" width="28.63"/>
    <col customWidth="1" min="4" max="4" width="23.88"/>
    <col customWidth="1" min="5" max="5" width="34.63"/>
    <col customWidth="1" min="6" max="6" width="12.63"/>
  </cols>
  <sheetData>
    <row r="1" ht="15.75" customHeight="1">
      <c r="A1" s="532" t="s">
        <v>958</v>
      </c>
      <c r="B1" s="20"/>
      <c r="C1" s="20"/>
      <c r="D1" s="20"/>
      <c r="E1" s="21"/>
      <c r="F1" s="118"/>
      <c r="G1" s="118"/>
      <c r="H1" s="118"/>
      <c r="I1" s="118"/>
      <c r="J1" s="118"/>
      <c r="K1" s="118"/>
      <c r="L1" s="118"/>
      <c r="M1" s="118"/>
      <c r="N1" s="118"/>
      <c r="O1" s="118"/>
      <c r="P1" s="118"/>
      <c r="Q1" s="118"/>
      <c r="R1" s="118"/>
      <c r="S1" s="118"/>
      <c r="T1" s="118"/>
      <c r="U1" s="118"/>
      <c r="V1" s="118"/>
      <c r="W1" s="118"/>
      <c r="X1" s="118"/>
      <c r="Y1" s="118"/>
      <c r="Z1" s="118"/>
    </row>
    <row r="2" ht="15.75" customHeight="1">
      <c r="A2" s="516" t="s">
        <v>959</v>
      </c>
      <c r="B2" s="482" t="s">
        <v>960</v>
      </c>
      <c r="C2" s="482" t="s">
        <v>961</v>
      </c>
      <c r="D2" s="482" t="s">
        <v>273</v>
      </c>
      <c r="E2" s="482" t="s">
        <v>34</v>
      </c>
      <c r="F2" s="118"/>
      <c r="G2" s="118"/>
      <c r="H2" s="118"/>
      <c r="I2" s="118"/>
      <c r="J2" s="118"/>
      <c r="K2" s="118"/>
      <c r="L2" s="118"/>
      <c r="M2" s="118"/>
      <c r="N2" s="118"/>
      <c r="O2" s="118"/>
      <c r="P2" s="118"/>
      <c r="Q2" s="118"/>
      <c r="R2" s="118"/>
      <c r="S2" s="118"/>
      <c r="T2" s="118"/>
      <c r="U2" s="118"/>
      <c r="V2" s="118"/>
      <c r="W2" s="118"/>
      <c r="X2" s="118"/>
      <c r="Y2" s="118"/>
      <c r="Z2" s="118"/>
    </row>
    <row r="3" ht="15.75" customHeight="1">
      <c r="A3" s="516">
        <v>1.0</v>
      </c>
      <c r="B3" s="315" t="s">
        <v>962</v>
      </c>
      <c r="C3" s="533" t="s">
        <v>963</v>
      </c>
      <c r="D3" s="533">
        <v>6423609.71</v>
      </c>
      <c r="E3" s="489" t="s">
        <v>964</v>
      </c>
      <c r="F3" s="118"/>
      <c r="G3" s="118"/>
      <c r="H3" s="118"/>
      <c r="I3" s="118"/>
      <c r="J3" s="118"/>
      <c r="K3" s="118"/>
      <c r="L3" s="118"/>
      <c r="M3" s="118"/>
      <c r="N3" s="118"/>
      <c r="O3" s="118"/>
      <c r="P3" s="118"/>
      <c r="Q3" s="118"/>
      <c r="R3" s="118"/>
      <c r="S3" s="118"/>
      <c r="T3" s="118"/>
      <c r="U3" s="118"/>
      <c r="V3" s="118"/>
      <c r="W3" s="118"/>
      <c r="X3" s="118"/>
      <c r="Y3" s="118"/>
      <c r="Z3" s="118"/>
    </row>
    <row r="4" ht="15.75" customHeight="1">
      <c r="A4" s="321"/>
      <c r="B4" s="315" t="s">
        <v>965</v>
      </c>
      <c r="C4" s="533" t="s">
        <v>966</v>
      </c>
      <c r="D4" s="315"/>
      <c r="E4" s="467"/>
      <c r="F4" s="118"/>
      <c r="G4" s="118"/>
      <c r="H4" s="118"/>
      <c r="I4" s="118"/>
      <c r="J4" s="118"/>
      <c r="K4" s="118"/>
      <c r="L4" s="118"/>
      <c r="M4" s="118"/>
      <c r="N4" s="118"/>
      <c r="O4" s="118"/>
      <c r="P4" s="118"/>
      <c r="Q4" s="118"/>
      <c r="R4" s="118"/>
      <c r="S4" s="118"/>
      <c r="T4" s="118"/>
      <c r="U4" s="118"/>
      <c r="V4" s="118"/>
      <c r="W4" s="118"/>
      <c r="X4" s="118"/>
      <c r="Y4" s="118"/>
      <c r="Z4" s="118"/>
    </row>
    <row r="5" ht="15.75" customHeight="1">
      <c r="A5" s="516">
        <v>2.0</v>
      </c>
      <c r="B5" s="315" t="s">
        <v>967</v>
      </c>
      <c r="C5" s="533" t="s">
        <v>968</v>
      </c>
      <c r="D5" s="533">
        <v>4000000.0</v>
      </c>
      <c r="E5" s="489" t="s">
        <v>969</v>
      </c>
      <c r="F5" s="118"/>
      <c r="G5" s="118"/>
      <c r="H5" s="118"/>
      <c r="I5" s="118"/>
      <c r="J5" s="118"/>
      <c r="K5" s="118"/>
      <c r="L5" s="118"/>
      <c r="M5" s="118"/>
      <c r="N5" s="118"/>
      <c r="O5" s="118"/>
      <c r="P5" s="118"/>
      <c r="Q5" s="118"/>
      <c r="R5" s="118"/>
      <c r="S5" s="118"/>
      <c r="T5" s="118"/>
      <c r="U5" s="118"/>
      <c r="V5" s="118"/>
      <c r="W5" s="118"/>
      <c r="X5" s="118"/>
      <c r="Y5" s="118"/>
      <c r="Z5" s="118"/>
    </row>
    <row r="6" ht="15.75" customHeight="1">
      <c r="A6" s="516">
        <v>3.0</v>
      </c>
      <c r="B6" s="315" t="s">
        <v>970</v>
      </c>
      <c r="C6" s="533" t="s">
        <v>971</v>
      </c>
      <c r="D6" s="533">
        <v>4000000.0</v>
      </c>
      <c r="E6" s="467"/>
      <c r="F6" s="118"/>
      <c r="G6" s="118"/>
      <c r="H6" s="118"/>
      <c r="I6" s="118"/>
      <c r="J6" s="118"/>
      <c r="K6" s="118"/>
      <c r="L6" s="118"/>
      <c r="M6" s="118"/>
      <c r="N6" s="118"/>
      <c r="O6" s="118"/>
      <c r="P6" s="118"/>
      <c r="Q6" s="118"/>
      <c r="R6" s="118"/>
      <c r="S6" s="118"/>
      <c r="T6" s="118"/>
      <c r="U6" s="118"/>
      <c r="V6" s="118"/>
      <c r="W6" s="118"/>
      <c r="X6" s="118"/>
      <c r="Y6" s="118"/>
      <c r="Z6" s="118"/>
    </row>
    <row r="7" ht="15.75" customHeight="1">
      <c r="A7" s="516">
        <v>4.0</v>
      </c>
      <c r="B7" s="326" t="s">
        <v>972</v>
      </c>
      <c r="C7" s="315"/>
      <c r="D7" s="533">
        <v>478000.0</v>
      </c>
      <c r="E7" s="326" t="s">
        <v>973</v>
      </c>
      <c r="F7" s="118"/>
      <c r="G7" s="118"/>
      <c r="H7" s="118"/>
      <c r="I7" s="118"/>
      <c r="J7" s="118"/>
      <c r="K7" s="118"/>
      <c r="L7" s="118"/>
      <c r="M7" s="118"/>
      <c r="N7" s="118"/>
      <c r="O7" s="118"/>
      <c r="P7" s="118"/>
      <c r="Q7" s="118"/>
      <c r="R7" s="118"/>
      <c r="S7" s="118"/>
      <c r="T7" s="118"/>
      <c r="U7" s="118"/>
      <c r="V7" s="118"/>
      <c r="W7" s="118"/>
      <c r="X7" s="118"/>
      <c r="Y7" s="118"/>
      <c r="Z7" s="118"/>
    </row>
    <row r="8" ht="15.75" customHeight="1">
      <c r="A8" s="516">
        <v>6.0</v>
      </c>
      <c r="B8" s="315" t="s">
        <v>974</v>
      </c>
      <c r="C8" s="533" t="s">
        <v>975</v>
      </c>
      <c r="D8" s="533">
        <v>3750000.0</v>
      </c>
      <c r="E8" s="489" t="s">
        <v>969</v>
      </c>
      <c r="F8" s="118"/>
      <c r="G8" s="118"/>
      <c r="H8" s="118"/>
      <c r="I8" s="118"/>
      <c r="J8" s="118"/>
      <c r="K8" s="118"/>
      <c r="L8" s="118"/>
      <c r="M8" s="118"/>
      <c r="N8" s="118"/>
      <c r="O8" s="118"/>
      <c r="P8" s="118"/>
      <c r="Q8" s="118"/>
      <c r="R8" s="118"/>
      <c r="S8" s="118"/>
      <c r="T8" s="118"/>
      <c r="U8" s="118"/>
      <c r="V8" s="118"/>
      <c r="W8" s="118"/>
      <c r="X8" s="118"/>
      <c r="Y8" s="118"/>
      <c r="Z8" s="118"/>
    </row>
    <row r="9" ht="15.75" customHeight="1">
      <c r="A9" s="516">
        <v>7.0</v>
      </c>
      <c r="B9" s="315" t="s">
        <v>976</v>
      </c>
      <c r="C9" s="533" t="s">
        <v>977</v>
      </c>
      <c r="D9" s="533">
        <v>3750000.0</v>
      </c>
      <c r="E9" s="467"/>
      <c r="F9" s="118"/>
      <c r="G9" s="118"/>
      <c r="H9" s="118"/>
      <c r="I9" s="118"/>
      <c r="J9" s="118"/>
      <c r="K9" s="118"/>
      <c r="L9" s="118"/>
      <c r="M9" s="118"/>
      <c r="N9" s="118"/>
      <c r="O9" s="118"/>
      <c r="P9" s="118"/>
      <c r="Q9" s="118"/>
      <c r="R9" s="118"/>
      <c r="S9" s="118"/>
      <c r="T9" s="118"/>
      <c r="U9" s="118"/>
      <c r="V9" s="118"/>
      <c r="W9" s="118"/>
      <c r="X9" s="118"/>
      <c r="Y9" s="118"/>
      <c r="Z9" s="118"/>
    </row>
    <row r="10" ht="15.75" customHeight="1">
      <c r="A10" s="321"/>
      <c r="B10" s="315"/>
      <c r="C10" s="315"/>
      <c r="D10" s="315"/>
      <c r="E10" s="315"/>
      <c r="F10" s="118"/>
      <c r="G10" s="118"/>
      <c r="H10" s="118"/>
      <c r="I10" s="118"/>
      <c r="J10" s="118"/>
      <c r="K10" s="118"/>
      <c r="L10" s="118"/>
      <c r="M10" s="118"/>
      <c r="N10" s="118"/>
      <c r="O10" s="118"/>
      <c r="P10" s="118"/>
      <c r="Q10" s="118"/>
      <c r="R10" s="118"/>
      <c r="S10" s="118"/>
      <c r="T10" s="118"/>
      <c r="U10" s="118"/>
      <c r="V10" s="118"/>
      <c r="W10" s="118"/>
      <c r="X10" s="118"/>
      <c r="Y10" s="118"/>
      <c r="Z10" s="118"/>
    </row>
    <row r="11" ht="15.75" customHeight="1">
      <c r="A11" s="516">
        <v>5.0</v>
      </c>
      <c r="B11" s="326" t="s">
        <v>978</v>
      </c>
      <c r="C11" s="533" t="s">
        <v>979</v>
      </c>
      <c r="D11" s="533">
        <v>2000000.0</v>
      </c>
      <c r="E11" s="326" t="s">
        <v>980</v>
      </c>
      <c r="F11" s="118"/>
      <c r="G11" s="118"/>
      <c r="H11" s="118"/>
      <c r="I11" s="118"/>
      <c r="J11" s="118"/>
      <c r="K11" s="118"/>
      <c r="L11" s="118"/>
      <c r="M11" s="118"/>
      <c r="N11" s="118"/>
      <c r="O11" s="118"/>
      <c r="P11" s="118"/>
      <c r="Q11" s="118"/>
      <c r="R11" s="118"/>
      <c r="S11" s="118"/>
      <c r="T11" s="118"/>
      <c r="U11" s="118"/>
      <c r="V11" s="118"/>
      <c r="W11" s="118"/>
      <c r="X11" s="118"/>
      <c r="Y11" s="118"/>
      <c r="Z11" s="118"/>
    </row>
    <row r="12" ht="15.75" customHeight="1">
      <c r="A12" s="321"/>
      <c r="B12" s="315" t="s">
        <v>981</v>
      </c>
      <c r="C12" s="533" t="s">
        <v>968</v>
      </c>
      <c r="D12" s="533">
        <v>3750000.0</v>
      </c>
      <c r="E12" s="326" t="s">
        <v>982</v>
      </c>
      <c r="F12" s="118"/>
      <c r="G12" s="118"/>
      <c r="H12" s="118"/>
      <c r="I12" s="118"/>
      <c r="J12" s="118"/>
      <c r="K12" s="118"/>
      <c r="L12" s="118"/>
      <c r="M12" s="118"/>
      <c r="N12" s="118"/>
      <c r="O12" s="118"/>
      <c r="P12" s="118"/>
      <c r="Q12" s="118"/>
      <c r="R12" s="118"/>
      <c r="S12" s="118"/>
      <c r="T12" s="118"/>
      <c r="U12" s="118"/>
      <c r="V12" s="118"/>
      <c r="W12" s="118"/>
      <c r="X12" s="118"/>
      <c r="Y12" s="118"/>
      <c r="Z12" s="118"/>
    </row>
    <row r="13" ht="15.75" customHeight="1">
      <c r="A13" s="516">
        <v>8.0</v>
      </c>
      <c r="B13" s="326" t="s">
        <v>983</v>
      </c>
      <c r="C13" s="533" t="s">
        <v>984</v>
      </c>
      <c r="D13" s="533">
        <v>1.075282081E7</v>
      </c>
      <c r="E13" s="326" t="s">
        <v>985</v>
      </c>
      <c r="F13" s="118"/>
      <c r="G13" s="118"/>
      <c r="H13" s="118"/>
      <c r="I13" s="118"/>
      <c r="J13" s="118"/>
      <c r="K13" s="118"/>
      <c r="L13" s="118"/>
      <c r="M13" s="118"/>
      <c r="N13" s="118"/>
      <c r="O13" s="118"/>
      <c r="P13" s="118"/>
      <c r="Q13" s="118"/>
      <c r="R13" s="118"/>
      <c r="S13" s="118"/>
      <c r="T13" s="118"/>
      <c r="U13" s="118"/>
      <c r="V13" s="118"/>
      <c r="W13" s="118"/>
      <c r="X13" s="118"/>
      <c r="Y13" s="118"/>
      <c r="Z13" s="118"/>
    </row>
    <row r="14" ht="15.75" customHeight="1">
      <c r="A14" s="516">
        <v>9.0</v>
      </c>
      <c r="B14" s="326" t="s">
        <v>986</v>
      </c>
      <c r="C14" s="533" t="s">
        <v>984</v>
      </c>
      <c r="D14" s="533">
        <v>2000000.0</v>
      </c>
      <c r="E14" s="326" t="s">
        <v>987</v>
      </c>
      <c r="F14" s="118"/>
      <c r="G14" s="118"/>
      <c r="H14" s="118"/>
      <c r="I14" s="118"/>
      <c r="J14" s="118"/>
      <c r="K14" s="118"/>
      <c r="L14" s="118"/>
      <c r="M14" s="118"/>
      <c r="N14" s="118"/>
      <c r="O14" s="118"/>
      <c r="P14" s="118"/>
      <c r="Q14" s="118"/>
      <c r="R14" s="118"/>
      <c r="S14" s="118"/>
      <c r="T14" s="118"/>
      <c r="U14" s="118"/>
      <c r="V14" s="118"/>
      <c r="W14" s="118"/>
      <c r="X14" s="118"/>
      <c r="Y14" s="118"/>
      <c r="Z14" s="118"/>
    </row>
    <row r="15" ht="15.75" customHeight="1">
      <c r="A15" s="516">
        <v>10.0</v>
      </c>
      <c r="B15" s="326" t="s">
        <v>988</v>
      </c>
      <c r="C15" s="533" t="s">
        <v>984</v>
      </c>
      <c r="D15" s="533">
        <v>500000.0</v>
      </c>
      <c r="E15" s="326" t="s">
        <v>987</v>
      </c>
      <c r="F15" s="118"/>
      <c r="G15" s="118"/>
      <c r="H15" s="118"/>
      <c r="I15" s="118"/>
      <c r="J15" s="118"/>
      <c r="K15" s="118"/>
      <c r="L15" s="118"/>
      <c r="M15" s="118"/>
      <c r="N15" s="118"/>
      <c r="O15" s="118"/>
      <c r="P15" s="118"/>
      <c r="Q15" s="118"/>
      <c r="R15" s="118"/>
      <c r="S15" s="118"/>
      <c r="T15" s="118"/>
      <c r="U15" s="118"/>
      <c r="V15" s="118"/>
      <c r="W15" s="118"/>
      <c r="X15" s="118"/>
      <c r="Y15" s="118"/>
      <c r="Z15" s="118"/>
    </row>
    <row r="16" ht="15.75" customHeight="1">
      <c r="A16" s="534"/>
      <c r="B16" s="466"/>
      <c r="C16" s="467"/>
      <c r="D16" s="482">
        <f>SUM(D3:D15)</f>
        <v>41404430.52</v>
      </c>
      <c r="E16" s="315"/>
      <c r="F16" s="118"/>
      <c r="G16" s="118"/>
      <c r="H16" s="118"/>
      <c r="I16" s="118"/>
      <c r="J16" s="118"/>
      <c r="K16" s="118"/>
      <c r="L16" s="118"/>
      <c r="M16" s="118"/>
      <c r="N16" s="118"/>
      <c r="O16" s="118"/>
      <c r="P16" s="118"/>
      <c r="Q16" s="118"/>
      <c r="R16" s="118"/>
      <c r="S16" s="118"/>
      <c r="T16" s="118"/>
      <c r="U16" s="118"/>
      <c r="V16" s="118"/>
      <c r="W16" s="118"/>
      <c r="X16" s="118"/>
      <c r="Y16" s="118"/>
      <c r="Z16" s="118"/>
    </row>
    <row r="17" ht="15.75" customHeight="1">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8"/>
      <c r="Z17" s="118"/>
    </row>
    <row r="18" ht="15.75" customHeight="1">
      <c r="A18" s="118"/>
      <c r="B18" s="118"/>
      <c r="C18" s="118"/>
      <c r="D18" s="118">
        <f>0.37*4</f>
        <v>1.48</v>
      </c>
      <c r="E18" s="118"/>
      <c r="F18" s="118"/>
      <c r="G18" s="118"/>
      <c r="H18" s="118"/>
      <c r="I18" s="118"/>
      <c r="J18" s="118"/>
      <c r="K18" s="118"/>
      <c r="L18" s="118"/>
      <c r="M18" s="118"/>
      <c r="N18" s="118"/>
      <c r="O18" s="118"/>
      <c r="P18" s="118"/>
      <c r="Q18" s="118"/>
      <c r="R18" s="118"/>
      <c r="S18" s="118"/>
      <c r="T18" s="118"/>
      <c r="U18" s="118"/>
      <c r="V18" s="118"/>
      <c r="W18" s="118"/>
      <c r="X18" s="118"/>
      <c r="Y18" s="118"/>
      <c r="Z18" s="118"/>
    </row>
    <row r="19" ht="15.75" customHeight="1">
      <c r="A19" s="118"/>
      <c r="B19" s="118"/>
      <c r="C19" s="118"/>
      <c r="D19" s="118">
        <f>1.48+4</f>
        <v>5.48</v>
      </c>
      <c r="E19" s="118"/>
      <c r="F19" s="118"/>
      <c r="G19" s="118"/>
      <c r="H19" s="118"/>
      <c r="I19" s="118"/>
      <c r="J19" s="118"/>
      <c r="K19" s="118"/>
      <c r="L19" s="118"/>
      <c r="M19" s="118"/>
      <c r="N19" s="118"/>
      <c r="O19" s="118"/>
      <c r="P19" s="118"/>
      <c r="Q19" s="118"/>
      <c r="R19" s="118"/>
      <c r="S19" s="118"/>
      <c r="T19" s="118"/>
      <c r="U19" s="118"/>
      <c r="V19" s="118"/>
      <c r="W19" s="118"/>
      <c r="X19" s="118"/>
      <c r="Y19" s="118"/>
      <c r="Z19" s="118"/>
    </row>
    <row r="20" ht="15.75" customHeight="1">
      <c r="A20" s="118"/>
      <c r="B20" s="118"/>
      <c r="C20" s="118"/>
      <c r="D20" s="118"/>
      <c r="E20" s="118"/>
      <c r="F20" s="118"/>
      <c r="G20" s="118"/>
      <c r="H20" s="118"/>
      <c r="I20" s="118"/>
      <c r="J20" s="118"/>
      <c r="K20" s="118"/>
      <c r="L20" s="118"/>
      <c r="M20" s="118"/>
      <c r="N20" s="118"/>
      <c r="O20" s="118"/>
      <c r="P20" s="118"/>
      <c r="Q20" s="118"/>
      <c r="R20" s="118"/>
      <c r="S20" s="118"/>
      <c r="T20" s="118"/>
      <c r="U20" s="118"/>
      <c r="V20" s="118"/>
      <c r="W20" s="118"/>
      <c r="X20" s="118"/>
      <c r="Y20" s="118"/>
      <c r="Z20" s="118"/>
    </row>
    <row r="21" ht="15.75" customHeight="1">
      <c r="A21" s="118"/>
      <c r="B21" s="118"/>
      <c r="C21" s="118"/>
      <c r="D21" s="118"/>
      <c r="E21" s="118"/>
      <c r="F21" s="118"/>
      <c r="G21" s="118"/>
      <c r="H21" s="118"/>
      <c r="I21" s="118"/>
      <c r="J21" s="118"/>
      <c r="K21" s="118"/>
      <c r="L21" s="118"/>
      <c r="M21" s="118"/>
      <c r="N21" s="118"/>
      <c r="O21" s="118"/>
      <c r="P21" s="118"/>
      <c r="Q21" s="118"/>
      <c r="R21" s="118"/>
      <c r="S21" s="118"/>
      <c r="T21" s="118"/>
      <c r="U21" s="118"/>
      <c r="V21" s="118"/>
      <c r="W21" s="118"/>
      <c r="X21" s="118"/>
      <c r="Y21" s="118"/>
      <c r="Z21" s="118"/>
    </row>
    <row r="22" ht="15.75" customHeight="1">
      <c r="A22" s="118"/>
      <c r="B22" s="118"/>
      <c r="C22" s="118"/>
      <c r="D22" s="118"/>
      <c r="E22" s="118"/>
      <c r="F22" s="118"/>
      <c r="G22" s="118"/>
      <c r="H22" s="118"/>
      <c r="I22" s="118"/>
      <c r="J22" s="118"/>
      <c r="K22" s="118"/>
      <c r="L22" s="118"/>
      <c r="M22" s="118"/>
      <c r="N22" s="118"/>
      <c r="O22" s="118"/>
      <c r="P22" s="118"/>
      <c r="Q22" s="118"/>
      <c r="R22" s="118"/>
      <c r="S22" s="118"/>
      <c r="T22" s="118"/>
      <c r="U22" s="118"/>
      <c r="V22" s="118"/>
      <c r="W22" s="118"/>
      <c r="X22" s="118"/>
      <c r="Y22" s="118"/>
      <c r="Z22" s="118"/>
    </row>
    <row r="23" ht="15.75" customHeight="1">
      <c r="A23" s="118"/>
      <c r="B23" s="118"/>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row>
    <row r="24" ht="15.75" customHeight="1">
      <c r="A24" s="118"/>
      <c r="B24" s="118"/>
      <c r="C24" s="118"/>
      <c r="D24" s="118"/>
      <c r="E24" s="118"/>
      <c r="F24" s="118"/>
      <c r="G24" s="118"/>
      <c r="H24" s="118"/>
      <c r="I24" s="118"/>
      <c r="J24" s="118"/>
      <c r="K24" s="118"/>
      <c r="L24" s="118"/>
      <c r="M24" s="118"/>
      <c r="N24" s="118"/>
      <c r="O24" s="118"/>
      <c r="P24" s="118"/>
      <c r="Q24" s="118"/>
      <c r="R24" s="118"/>
      <c r="S24" s="118"/>
      <c r="T24" s="118"/>
      <c r="U24" s="118"/>
      <c r="V24" s="118"/>
      <c r="W24" s="118"/>
      <c r="X24" s="118"/>
      <c r="Y24" s="118"/>
      <c r="Z24" s="118"/>
    </row>
    <row r="25" ht="15.75" customHeight="1">
      <c r="A25" s="118"/>
      <c r="B25" s="118"/>
      <c r="C25" s="118"/>
      <c r="D25" s="118"/>
      <c r="E25" s="118"/>
      <c r="F25" s="118"/>
      <c r="G25" s="118"/>
      <c r="H25" s="118"/>
      <c r="I25" s="118"/>
      <c r="J25" s="118"/>
      <c r="K25" s="118"/>
      <c r="L25" s="118"/>
      <c r="M25" s="118"/>
      <c r="N25" s="118"/>
      <c r="O25" s="118"/>
      <c r="P25" s="118"/>
      <c r="Q25" s="118"/>
      <c r="R25" s="118"/>
      <c r="S25" s="118"/>
      <c r="T25" s="118"/>
      <c r="U25" s="118"/>
      <c r="V25" s="118"/>
      <c r="W25" s="118"/>
      <c r="X25" s="118"/>
      <c r="Y25" s="118"/>
      <c r="Z25" s="118"/>
    </row>
    <row r="26" ht="15.75" customHeight="1">
      <c r="A26" s="118"/>
      <c r="B26" s="118"/>
      <c r="C26" s="118"/>
      <c r="D26" s="118"/>
      <c r="E26" s="118"/>
      <c r="F26" s="118"/>
      <c r="G26" s="118"/>
      <c r="H26" s="118"/>
      <c r="I26" s="118"/>
      <c r="J26" s="118"/>
      <c r="K26" s="118"/>
      <c r="L26" s="118"/>
      <c r="M26" s="118"/>
      <c r="N26" s="118"/>
      <c r="O26" s="118"/>
      <c r="P26" s="118"/>
      <c r="Q26" s="118"/>
      <c r="R26" s="118"/>
      <c r="S26" s="118"/>
      <c r="T26" s="118"/>
      <c r="U26" s="118"/>
      <c r="V26" s="118"/>
      <c r="W26" s="118"/>
      <c r="X26" s="118"/>
      <c r="Y26" s="118"/>
      <c r="Z26" s="118"/>
    </row>
    <row r="27" ht="15.75" customHeight="1">
      <c r="A27" s="118"/>
      <c r="B27" s="118"/>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row>
    <row r="28" ht="15.75" customHeight="1">
      <c r="A28" s="118"/>
      <c r="B28" s="118"/>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row>
    <row r="29" ht="15.75" customHeight="1">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row>
    <row r="30" ht="15.75" customHeight="1">
      <c r="A30" s="118"/>
      <c r="B30" s="118"/>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row>
    <row r="31" ht="15.75" customHeight="1">
      <c r="A31" s="118"/>
      <c r="B31" s="118"/>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row>
    <row r="32" ht="15.75" customHeight="1">
      <c r="A32" s="118"/>
      <c r="B32" s="118"/>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row>
    <row r="33" ht="15.75" customHeight="1">
      <c r="A33" s="118"/>
      <c r="B33" s="118"/>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row>
    <row r="34" ht="15.75" customHeight="1">
      <c r="A34" s="118"/>
      <c r="B34" s="118"/>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row>
    <row r="35" ht="15.75" customHeight="1">
      <c r="A35" s="118"/>
      <c r="B35" s="118"/>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row>
    <row r="36" ht="15.75" customHeight="1">
      <c r="A36" s="118"/>
      <c r="B36" s="118"/>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row>
    <row r="37" ht="15.75" customHeight="1">
      <c r="A37" s="118"/>
      <c r="B37" s="118"/>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row>
    <row r="38" ht="15.75" customHeight="1">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row>
    <row r="39" ht="15.75" customHeight="1">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row>
    <row r="40" ht="15.75" customHeight="1">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row>
    <row r="41" ht="15.75" customHeight="1">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row>
    <row r="42" ht="15.75" customHeight="1">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row>
    <row r="43" ht="15.75" customHeight="1">
      <c r="A43" s="118"/>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row>
    <row r="44" ht="15.75" customHeight="1">
      <c r="A44" s="118"/>
      <c r="B44" s="118"/>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row>
    <row r="45" ht="15.75" customHeight="1">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118"/>
    </row>
    <row r="46" ht="15.75" customHeight="1">
      <c r="A46" s="118"/>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row>
    <row r="47" ht="15.75" customHeight="1">
      <c r="A47" s="118"/>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row>
    <row r="48" ht="15.75" customHeight="1">
      <c r="A48" s="118"/>
      <c r="B48" s="118"/>
      <c r="C48" s="118"/>
      <c r="D48" s="118"/>
      <c r="E48" s="118"/>
      <c r="F48" s="118"/>
      <c r="G48" s="118"/>
      <c r="H48" s="118"/>
      <c r="I48" s="118"/>
      <c r="J48" s="118"/>
      <c r="K48" s="118"/>
      <c r="L48" s="118"/>
      <c r="M48" s="118"/>
      <c r="N48" s="118"/>
      <c r="O48" s="118"/>
      <c r="P48" s="118"/>
      <c r="Q48" s="118"/>
      <c r="R48" s="118"/>
      <c r="S48" s="118"/>
      <c r="T48" s="118"/>
      <c r="U48" s="118"/>
      <c r="V48" s="118"/>
      <c r="W48" s="118"/>
      <c r="X48" s="118"/>
      <c r="Y48" s="118"/>
      <c r="Z48" s="118"/>
    </row>
    <row r="49" ht="15.75" customHeight="1">
      <c r="A49" s="118"/>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118"/>
    </row>
    <row r="50" ht="15.75" customHeight="1">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row>
    <row r="51" ht="15.75" customHeight="1">
      <c r="A51" s="11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row>
    <row r="52" ht="15.75" customHeight="1">
      <c r="A52" s="11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row>
    <row r="53" ht="15.75" customHeight="1">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row>
    <row r="54" ht="15.75" customHeight="1">
      <c r="A54" s="11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row>
    <row r="55" ht="15.75" customHeight="1">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row>
    <row r="56" ht="15.75" customHeight="1">
      <c r="A56" s="11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row>
    <row r="57" ht="15.75" customHeight="1">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row>
    <row r="58" ht="15.75" customHeight="1">
      <c r="A58" s="11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row>
    <row r="59" ht="15.75" customHeight="1">
      <c r="A59" s="118"/>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row>
    <row r="60" ht="15.75" customHeight="1">
      <c r="A60" s="118"/>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row>
    <row r="61" ht="15.75" customHeight="1">
      <c r="A61" s="11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row>
    <row r="62" ht="15.75" customHeight="1">
      <c r="A62" s="118"/>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row>
    <row r="63" ht="15.75" customHeight="1">
      <c r="A63" s="118"/>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row>
    <row r="64" ht="15.75" customHeight="1">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row>
    <row r="65" ht="15.75" customHeight="1">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row>
    <row r="66" ht="15.75" customHeight="1">
      <c r="A66" s="118"/>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row>
    <row r="67" ht="15.75" customHeight="1">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row>
    <row r="68" ht="15.75" customHeight="1">
      <c r="A68" s="118"/>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row>
    <row r="69" ht="15.75" customHeight="1">
      <c r="A69" s="118"/>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row>
    <row r="70" ht="15.75" customHeight="1">
      <c r="A70" s="118"/>
      <c r="B70" s="118"/>
      <c r="C70" s="118"/>
      <c r="D70" s="118"/>
      <c r="E70" s="118"/>
      <c r="F70" s="118"/>
      <c r="G70" s="118"/>
      <c r="H70" s="118"/>
      <c r="I70" s="118"/>
      <c r="J70" s="118"/>
      <c r="K70" s="118"/>
      <c r="L70" s="118"/>
      <c r="M70" s="118"/>
      <c r="N70" s="118"/>
      <c r="O70" s="118"/>
      <c r="P70" s="118"/>
      <c r="Q70" s="118"/>
      <c r="R70" s="118"/>
      <c r="S70" s="118"/>
      <c r="T70" s="118"/>
      <c r="U70" s="118"/>
      <c r="V70" s="118"/>
      <c r="W70" s="118"/>
      <c r="X70" s="118"/>
      <c r="Y70" s="118"/>
      <c r="Z70" s="118"/>
    </row>
    <row r="71" ht="15.75" customHeight="1">
      <c r="A71" s="118"/>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row>
    <row r="72" ht="15.75" customHeight="1">
      <c r="A72" s="118"/>
      <c r="B72" s="118"/>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row>
    <row r="73" ht="15.75" customHeight="1">
      <c r="A73" s="118"/>
      <c r="B73" s="118"/>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row>
    <row r="74" ht="15.75" customHeight="1">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row>
    <row r="75" ht="15.75" customHeight="1">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row>
    <row r="76" ht="15.75" customHeight="1">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row>
    <row r="77" ht="15.75" customHeight="1">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row>
    <row r="78" ht="15.75" customHeight="1">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row>
    <row r="79" ht="15.75" customHeight="1">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row>
    <row r="80" ht="15.75" customHeight="1">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row>
    <row r="81" ht="15.75" customHeight="1">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row>
    <row r="82" ht="15.75" customHeight="1">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row>
    <row r="83" ht="15.75" customHeight="1">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row>
    <row r="84" ht="15.75" customHeight="1">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row>
    <row r="85" ht="15.75" customHeight="1">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row>
    <row r="86" ht="15.75" customHeight="1">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row>
    <row r="87" ht="15.75" customHeight="1">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row>
    <row r="88" ht="15.75" customHeight="1">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row>
    <row r="89" ht="15.75" customHeight="1">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row>
    <row r="90" ht="15.75" customHeight="1">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row>
    <row r="91" ht="15.75" customHeight="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row>
    <row r="92" ht="15.75" customHeight="1">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row>
    <row r="93" ht="15.75" customHeight="1">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row>
    <row r="94" ht="15.75" customHeight="1">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row>
    <row r="95" ht="15.75" customHeight="1">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row>
    <row r="96" ht="15.75" customHeight="1">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row>
    <row r="97" ht="15.75" customHeight="1">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row>
    <row r="98" ht="15.75" customHeight="1">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row>
    <row r="99" ht="15.75" customHeight="1">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row>
    <row r="100" ht="15.75" customHeight="1">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row>
    <row r="101" ht="15.75" customHeight="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row>
    <row r="102" ht="15.75" customHeight="1">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row>
    <row r="103" ht="15.75" customHeight="1">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row>
    <row r="104" ht="15.75" customHeight="1">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row>
    <row r="105" ht="15.75" customHeight="1">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row>
    <row r="106" ht="15.75" customHeight="1">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row>
    <row r="107" ht="15.75" customHeight="1">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row>
    <row r="108" ht="15.75" customHeight="1">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row>
    <row r="109" ht="15.75" customHeight="1">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row>
    <row r="110" ht="15.75" customHeight="1">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row>
    <row r="111" ht="15.75" customHeight="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row>
    <row r="112" ht="15.75" customHeight="1">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row>
    <row r="113" ht="15.75" customHeight="1">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row>
    <row r="114" ht="15.75" customHeight="1">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row>
    <row r="115" ht="15.75" customHeight="1">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row>
    <row r="116" ht="15.75" customHeight="1">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row>
    <row r="117" ht="15.75" customHeight="1">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row>
    <row r="118" ht="15.75" customHeight="1">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row>
    <row r="119" ht="15.75" customHeight="1">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row>
    <row r="120" ht="15.75" customHeight="1">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row>
    <row r="121" ht="15.75" customHeight="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row>
    <row r="122" ht="15.75" customHeight="1">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row>
    <row r="123" ht="15.75" customHeight="1">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row>
    <row r="124" ht="15.75" customHeight="1">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row>
    <row r="125" ht="15.75" customHeight="1">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row>
    <row r="126" ht="15.75" customHeight="1">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row>
    <row r="127" ht="15.75" customHeight="1">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row>
    <row r="128" ht="15.75" customHeight="1">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row>
    <row r="129" ht="15.75" customHeight="1">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row>
    <row r="130" ht="15.75" customHeight="1">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row>
    <row r="131" ht="15.75" customHeight="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row>
    <row r="132" ht="15.75" customHeight="1">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row>
    <row r="133" ht="15.75" customHeight="1">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row>
    <row r="134" ht="15.75" customHeight="1">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row>
    <row r="135" ht="15.75" customHeight="1">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row>
    <row r="136" ht="15.75" customHeight="1">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row>
    <row r="137" ht="15.75" customHeight="1">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row>
    <row r="138" ht="15.75" customHeight="1">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row>
    <row r="139" ht="15.75" customHeight="1">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row>
    <row r="140" ht="15.75" customHeight="1">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row>
    <row r="141" ht="15.75" customHeight="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row>
    <row r="142" ht="15.75" customHeight="1">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row>
    <row r="143" ht="15.75" customHeight="1">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row>
    <row r="144" ht="15.75" customHeight="1">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row>
    <row r="145" ht="15.75" customHeight="1">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row>
    <row r="146" ht="15.75" customHeight="1">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row>
    <row r="147" ht="15.75" customHeight="1">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row>
    <row r="148" ht="15.75" customHeight="1">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row>
    <row r="149" ht="15.75" customHeight="1">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row>
    <row r="150" ht="15.75" customHeight="1">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row>
    <row r="151" ht="15.75" customHeight="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row>
    <row r="152" ht="15.75" customHeight="1">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row>
    <row r="153" ht="15.75" customHeight="1">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row>
    <row r="154" ht="15.75" customHeight="1">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row>
    <row r="155" ht="15.75" customHeight="1">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row>
    <row r="156" ht="15.75" customHeight="1">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row>
    <row r="157" ht="15.75" customHeight="1">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row>
    <row r="158" ht="15.75" customHeight="1">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row>
    <row r="159" ht="15.75" customHeight="1">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row>
    <row r="160" ht="15.75" customHeight="1">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row>
    <row r="161" ht="15.75" customHeight="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row>
    <row r="162" ht="15.75" customHeight="1">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row>
    <row r="163" ht="15.75" customHeight="1">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row>
    <row r="164" ht="15.75" customHeight="1">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row>
    <row r="165" ht="15.75" customHeight="1">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row>
    <row r="166" ht="15.75" customHeight="1">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row>
    <row r="167" ht="15.75" customHeight="1">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row>
    <row r="168" ht="15.75" customHeight="1">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row>
    <row r="169" ht="15.75" customHeight="1">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row>
    <row r="170" ht="15.75" customHeight="1">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row>
    <row r="171" ht="15.75" customHeight="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row>
    <row r="172" ht="15.75" customHeight="1">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row>
    <row r="173" ht="15.75" customHeight="1">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row>
    <row r="174" ht="15.75" customHeight="1">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row>
    <row r="175" ht="15.75" customHeight="1">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row>
    <row r="176" ht="15.75" customHeight="1">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row>
    <row r="177" ht="15.75" customHeight="1">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row>
    <row r="178" ht="15.75" customHeight="1">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row>
    <row r="179" ht="15.75" customHeight="1">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row>
    <row r="180" ht="15.75" customHeight="1">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row>
    <row r="181" ht="15.75" customHeight="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row>
    <row r="182" ht="15.75" customHeight="1">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row>
    <row r="183" ht="15.75" customHeight="1">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row>
    <row r="184" ht="15.75" customHeight="1">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row>
    <row r="185" ht="15.75" customHeight="1">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row>
    <row r="186" ht="15.75" customHeight="1">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row>
    <row r="187" ht="15.75" customHeight="1">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row>
    <row r="188" ht="15.75" customHeight="1">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row>
    <row r="189" ht="15.75" customHeight="1">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row>
    <row r="190" ht="15.75" customHeight="1">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row>
    <row r="191" ht="15.75" customHeight="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row>
    <row r="192" ht="15.75" customHeight="1">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row>
    <row r="193" ht="15.75" customHeight="1">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row>
    <row r="194" ht="15.75" customHeight="1">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row>
    <row r="195" ht="15.75" customHeight="1">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row>
    <row r="196" ht="15.75" customHeight="1">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row>
    <row r="197" ht="15.75" customHeight="1">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row>
    <row r="198" ht="15.75" customHeight="1">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row>
    <row r="199" ht="15.75" customHeight="1">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row>
    <row r="200" ht="15.75" customHeight="1">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row>
    <row r="201" ht="15.75" customHeight="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row>
    <row r="202" ht="15.75" customHeight="1">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row>
    <row r="203" ht="15.75" customHeight="1">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row>
    <row r="204" ht="15.75" customHeight="1">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row>
    <row r="205" ht="15.75" customHeight="1">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row>
    <row r="206" ht="15.75" customHeight="1">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row>
    <row r="207" ht="15.75" customHeight="1">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row>
    <row r="208" ht="15.75" customHeight="1">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row>
    <row r="209" ht="15.75" customHeight="1">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row>
    <row r="210" ht="15.75" customHeight="1">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row>
    <row r="211" ht="15.75" customHeight="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row>
    <row r="212" ht="15.75" customHeight="1">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row>
    <row r="213" ht="15.75" customHeight="1">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row>
    <row r="214" ht="15.75" customHeight="1">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row>
    <row r="215" ht="15.75" customHeight="1">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row>
    <row r="216" ht="15.75"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row>
    <row r="217" ht="15.7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ht="15.7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ht="15.7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ht="15.7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E1"/>
    <mergeCell ref="E3:E4"/>
    <mergeCell ref="E5:E6"/>
    <mergeCell ref="E8:E9"/>
    <mergeCell ref="A16:C16"/>
  </mergeCells>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workbookViewId="0"/>
  </sheetViews>
  <sheetFormatPr customHeight="1" defaultColWidth="12.63" defaultRowHeight="15.0"/>
  <cols>
    <col customWidth="1" min="1" max="1" width="5.88"/>
    <col customWidth="1" min="2" max="2" width="32.13"/>
    <col customWidth="1" min="3" max="3" width="19.13"/>
    <col customWidth="1" min="4" max="4" width="7.0"/>
    <col customWidth="1" min="5" max="5" width="22.38"/>
    <col customWidth="1" min="6" max="6" width="11.0"/>
    <col customWidth="1" min="7" max="7" width="14.13"/>
    <col customWidth="1" min="8" max="8" width="15.88"/>
    <col customWidth="1" hidden="1" min="9" max="10" width="12.63"/>
    <col customWidth="1" min="11" max="11" width="15.88"/>
    <col customWidth="1" min="12" max="12" width="17.63"/>
    <col customWidth="1" hidden="1" min="13" max="13" width="12.63"/>
  </cols>
  <sheetData>
    <row r="1" ht="15.75" customHeight="1">
      <c r="A1" s="356" t="s">
        <v>3</v>
      </c>
      <c r="B1" s="394"/>
      <c r="C1" s="356" t="s">
        <v>157</v>
      </c>
      <c r="D1" s="205"/>
      <c r="E1" s="31"/>
      <c r="F1" s="31"/>
      <c r="G1" s="205"/>
      <c r="H1" s="205"/>
    </row>
    <row r="2" ht="15.75" customHeight="1">
      <c r="A2" s="356" t="s">
        <v>385</v>
      </c>
      <c r="B2" s="394"/>
      <c r="C2" s="511">
        <v>45366.0</v>
      </c>
      <c r="D2" s="205"/>
      <c r="E2" s="31"/>
      <c r="F2" s="31"/>
      <c r="G2" s="205"/>
      <c r="H2" s="205"/>
    </row>
    <row r="3" ht="15.75" customHeight="1">
      <c r="A3" s="356" t="s">
        <v>387</v>
      </c>
      <c r="B3" s="394"/>
      <c r="C3" s="356" t="s">
        <v>989</v>
      </c>
      <c r="D3" s="356" t="s">
        <v>136</v>
      </c>
      <c r="E3" s="355" t="s">
        <v>990</v>
      </c>
      <c r="F3" s="355" t="s">
        <v>137</v>
      </c>
      <c r="G3" s="356">
        <v>27.79</v>
      </c>
      <c r="H3" s="205"/>
    </row>
    <row r="4" ht="15.75" customHeight="1">
      <c r="A4" s="356" t="s">
        <v>389</v>
      </c>
      <c r="B4" s="394"/>
      <c r="C4" s="356" t="s">
        <v>991</v>
      </c>
      <c r="D4" s="355" t="s">
        <v>992</v>
      </c>
      <c r="H4" s="205"/>
    </row>
    <row r="5" ht="15.75" customHeight="1">
      <c r="A5" s="356" t="s">
        <v>393</v>
      </c>
      <c r="B5" s="394"/>
      <c r="C5" s="356" t="s">
        <v>993</v>
      </c>
      <c r="D5" s="205"/>
      <c r="E5" s="31"/>
      <c r="F5" s="31"/>
      <c r="G5" s="205"/>
      <c r="H5" s="205"/>
    </row>
    <row r="6" ht="15.75" customHeight="1">
      <c r="A6" s="356" t="s">
        <v>398</v>
      </c>
      <c r="B6" s="394"/>
      <c r="C6" s="356" t="s">
        <v>994</v>
      </c>
      <c r="D6" s="205"/>
      <c r="E6" s="31"/>
      <c r="F6" s="31"/>
      <c r="G6" s="205"/>
      <c r="H6" s="205"/>
    </row>
    <row r="7" ht="15.75" customHeight="1">
      <c r="A7" s="356" t="s">
        <v>995</v>
      </c>
      <c r="B7" s="394"/>
      <c r="C7" s="356" t="s">
        <v>996</v>
      </c>
      <c r="D7" s="205"/>
      <c r="E7" s="31"/>
      <c r="F7" s="31"/>
      <c r="G7" s="205"/>
      <c r="H7" s="205"/>
    </row>
    <row r="8" ht="15.75" customHeight="1">
      <c r="A8" s="356" t="s">
        <v>400</v>
      </c>
      <c r="B8" s="397"/>
      <c r="C8" s="355">
        <v>45.0</v>
      </c>
      <c r="D8" s="205"/>
      <c r="E8" s="31"/>
      <c r="F8" s="31"/>
      <c r="G8" s="205"/>
      <c r="H8" s="205"/>
    </row>
    <row r="9" ht="15.75" customHeight="1">
      <c r="A9" s="205"/>
      <c r="B9" s="397" t="s">
        <v>401</v>
      </c>
      <c r="C9" s="414">
        <f>TODAY()</f>
        <v>45912</v>
      </c>
      <c r="D9" s="205"/>
      <c r="E9" s="31"/>
      <c r="F9" s="31"/>
      <c r="G9" s="205"/>
      <c r="H9" s="205"/>
    </row>
    <row r="10" ht="15.75" customHeight="1">
      <c r="A10" s="399"/>
      <c r="B10" s="400"/>
      <c r="C10" s="399"/>
      <c r="D10" s="399"/>
      <c r="E10" s="401"/>
      <c r="F10" s="401"/>
      <c r="G10" s="399"/>
      <c r="H10" s="399"/>
    </row>
    <row r="11" ht="15.75" customHeight="1">
      <c r="A11" s="402" t="s">
        <v>402</v>
      </c>
      <c r="B11" s="403" t="s">
        <v>403</v>
      </c>
      <c r="C11" s="402" t="s">
        <v>997</v>
      </c>
      <c r="D11" s="402" t="s">
        <v>272</v>
      </c>
      <c r="E11" s="404" t="s">
        <v>405</v>
      </c>
      <c r="F11" s="404" t="s">
        <v>406</v>
      </c>
      <c r="G11" s="402" t="s">
        <v>407</v>
      </c>
      <c r="H11" s="402" t="s">
        <v>408</v>
      </c>
      <c r="I11" s="402" t="s">
        <v>409</v>
      </c>
      <c r="J11" s="402" t="s">
        <v>410</v>
      </c>
      <c r="K11" s="402" t="s">
        <v>411</v>
      </c>
      <c r="L11" s="402" t="s">
        <v>412</v>
      </c>
      <c r="M11" s="405" t="s">
        <v>413</v>
      </c>
      <c r="N11" s="407"/>
      <c r="O11" s="407"/>
      <c r="P11" s="407"/>
      <c r="Q11" s="407"/>
      <c r="R11" s="407"/>
      <c r="S11" s="407"/>
      <c r="T11" s="407"/>
      <c r="U11" s="407"/>
      <c r="V11" s="407"/>
      <c r="W11" s="407"/>
      <c r="X11" s="407"/>
      <c r="Y11" s="407"/>
      <c r="Z11" s="407"/>
      <c r="AA11" s="407"/>
      <c r="AB11" s="407"/>
    </row>
    <row r="12" ht="46.5" customHeight="1">
      <c r="A12" s="360"/>
      <c r="B12" s="360"/>
      <c r="C12" s="360"/>
      <c r="D12" s="360"/>
      <c r="E12" s="360"/>
      <c r="F12" s="360"/>
      <c r="G12" s="360"/>
      <c r="H12" s="360"/>
      <c r="I12" s="360"/>
      <c r="J12" s="360"/>
      <c r="K12" s="360"/>
      <c r="L12" s="360"/>
      <c r="M12" s="408">
        <f>NOW()</f>
        <v>45912.1051</v>
      </c>
      <c r="N12" s="407"/>
      <c r="O12" s="407"/>
      <c r="P12" s="407"/>
      <c r="Q12" s="407"/>
      <c r="R12" s="407"/>
      <c r="S12" s="407"/>
      <c r="T12" s="407"/>
      <c r="U12" s="407"/>
      <c r="V12" s="407"/>
      <c r="W12" s="407"/>
      <c r="X12" s="407"/>
      <c r="Y12" s="407"/>
      <c r="Z12" s="407"/>
      <c r="AA12" s="407"/>
      <c r="AB12" s="407"/>
    </row>
    <row r="13" ht="15.75" customHeight="1">
      <c r="A13" s="223"/>
      <c r="B13" s="535"/>
      <c r="C13" s="223"/>
      <c r="D13" s="223"/>
      <c r="E13" s="206"/>
      <c r="F13" s="224"/>
      <c r="G13" s="223"/>
      <c r="H13" s="223"/>
      <c r="I13" s="223"/>
      <c r="J13" s="223"/>
      <c r="K13" s="223"/>
      <c r="L13" s="223"/>
      <c r="M13" s="364"/>
    </row>
    <row r="14" ht="15.75" customHeight="1">
      <c r="A14" s="223"/>
      <c r="B14" s="364" t="s">
        <v>998</v>
      </c>
      <c r="C14" s="223" t="s">
        <v>999</v>
      </c>
      <c r="D14" s="223"/>
      <c r="E14" s="206"/>
      <c r="F14" s="224"/>
      <c r="G14" s="536" t="s">
        <v>1000</v>
      </c>
      <c r="H14" s="537" t="s">
        <v>1001</v>
      </c>
      <c r="I14" s="223"/>
      <c r="J14" s="223"/>
      <c r="K14" s="364" t="s">
        <v>1002</v>
      </c>
      <c r="L14" s="223" t="s">
        <v>1003</v>
      </c>
      <c r="M14" s="223"/>
    </row>
    <row r="15" ht="15.75" customHeight="1">
      <c r="A15" s="223"/>
      <c r="B15" s="364" t="s">
        <v>1004</v>
      </c>
      <c r="C15" s="223" t="s">
        <v>999</v>
      </c>
      <c r="D15" s="223"/>
      <c r="E15" s="206" t="str">
        <f t="shared" ref="E15:E16" si="1">C10</f>
        <v/>
      </c>
      <c r="F15" s="224"/>
      <c r="G15" s="536" t="s">
        <v>1000</v>
      </c>
      <c r="H15" s="538" t="s">
        <v>1005</v>
      </c>
      <c r="I15" s="223"/>
      <c r="J15" s="223"/>
      <c r="K15" s="364" t="s">
        <v>1002</v>
      </c>
      <c r="L15" s="223" t="s">
        <v>1003</v>
      </c>
      <c r="M15" s="223"/>
    </row>
    <row r="16" ht="15.75" customHeight="1">
      <c r="A16" s="223"/>
      <c r="B16" s="412" t="s">
        <v>1006</v>
      </c>
      <c r="C16" s="223" t="s">
        <v>1007</v>
      </c>
      <c r="D16" s="223"/>
      <c r="E16" s="206" t="str">
        <f t="shared" si="1"/>
        <v>Balance Qty
for  Completion/
Handover</v>
      </c>
      <c r="F16" s="224"/>
      <c r="G16" s="223"/>
      <c r="H16" s="538" t="s">
        <v>1008</v>
      </c>
      <c r="I16" s="223"/>
      <c r="J16" s="223"/>
      <c r="K16" s="364" t="s">
        <v>1002</v>
      </c>
      <c r="L16" s="223" t="s">
        <v>1003</v>
      </c>
      <c r="M16" s="223"/>
    </row>
    <row r="17" ht="15.75" customHeight="1">
      <c r="A17" s="223"/>
      <c r="B17" s="364" t="s">
        <v>1009</v>
      </c>
      <c r="C17" s="223" t="s">
        <v>1010</v>
      </c>
      <c r="D17" s="223"/>
      <c r="E17" s="206" t="str">
        <f>C13</f>
        <v/>
      </c>
      <c r="F17" s="224"/>
      <c r="G17" s="364"/>
      <c r="H17" s="537"/>
      <c r="I17" s="223"/>
      <c r="J17" s="223"/>
      <c r="K17" s="364" t="s">
        <v>1011</v>
      </c>
      <c r="L17" s="223"/>
      <c r="M17" s="223"/>
    </row>
    <row r="18" ht="15.75" customHeight="1">
      <c r="A18" s="223"/>
      <c r="B18" s="364" t="s">
        <v>1012</v>
      </c>
      <c r="C18" s="223" t="s">
        <v>1013</v>
      </c>
      <c r="D18" s="223"/>
      <c r="E18" s="206" t="s">
        <v>1014</v>
      </c>
      <c r="F18" s="224"/>
      <c r="G18" s="223"/>
      <c r="H18" s="537"/>
      <c r="I18" s="223"/>
      <c r="J18" s="223"/>
      <c r="K18" s="364" t="s">
        <v>1011</v>
      </c>
      <c r="L18" s="223"/>
      <c r="M18" s="223"/>
    </row>
    <row r="19" ht="15.75" customHeight="1">
      <c r="A19" s="223"/>
      <c r="B19" s="364" t="s">
        <v>1015</v>
      </c>
      <c r="C19" s="223" t="s">
        <v>1016</v>
      </c>
      <c r="D19" s="223"/>
      <c r="E19" s="206" t="str">
        <f t="shared" ref="E19:E21" si="2">C14</f>
        <v>completed-</v>
      </c>
      <c r="F19" s="224"/>
      <c r="G19" s="223"/>
      <c r="H19" s="223"/>
      <c r="I19" s="223"/>
      <c r="J19" s="223"/>
      <c r="K19" s="223"/>
      <c r="L19" s="223"/>
      <c r="M19" s="223"/>
    </row>
    <row r="20" ht="15.75" customHeight="1">
      <c r="A20" s="223"/>
      <c r="B20" s="364" t="s">
        <v>1017</v>
      </c>
      <c r="C20" s="223" t="s">
        <v>1018</v>
      </c>
      <c r="D20" s="223"/>
      <c r="E20" s="206" t="str">
        <f t="shared" si="2"/>
        <v>completed-</v>
      </c>
      <c r="F20" s="224"/>
      <c r="G20" s="223"/>
      <c r="H20" s="223"/>
      <c r="I20" s="223"/>
      <c r="J20" s="223"/>
      <c r="K20" s="223" t="s">
        <v>215</v>
      </c>
      <c r="L20" s="223"/>
      <c r="M20" s="223"/>
    </row>
    <row r="21" ht="15.75" customHeight="1">
      <c r="A21" s="223"/>
      <c r="B21" s="364" t="s">
        <v>1019</v>
      </c>
      <c r="C21" s="223" t="s">
        <v>1020</v>
      </c>
      <c r="D21" s="223"/>
      <c r="E21" s="206" t="str">
        <f t="shared" si="2"/>
        <v>Trial Run in Process</v>
      </c>
      <c r="F21" s="224"/>
      <c r="G21" s="223"/>
      <c r="H21" s="223"/>
      <c r="I21" s="223"/>
      <c r="J21" s="223"/>
      <c r="K21" s="223" t="s">
        <v>215</v>
      </c>
      <c r="L21" s="222"/>
      <c r="M21" s="223"/>
    </row>
    <row r="22" ht="15.75" customHeight="1">
      <c r="A22" s="223"/>
      <c r="B22" s="539" t="s">
        <v>1021</v>
      </c>
      <c r="C22" s="539" t="s">
        <v>1022</v>
      </c>
      <c r="D22" s="223"/>
      <c r="E22" s="206" t="str">
        <f>#REF!</f>
        <v>#REF!</v>
      </c>
      <c r="F22" s="224"/>
      <c r="G22" s="223"/>
      <c r="H22" s="364"/>
      <c r="I22" s="223"/>
      <c r="J22" s="223"/>
      <c r="K22" s="223" t="s">
        <v>215</v>
      </c>
      <c r="L22" s="223"/>
      <c r="M22" s="223"/>
    </row>
    <row r="23" ht="15.75" customHeight="1">
      <c r="A23" s="223"/>
      <c r="B23" s="539" t="s">
        <v>1023</v>
      </c>
      <c r="C23" s="223" t="s">
        <v>1024</v>
      </c>
      <c r="D23" s="223"/>
      <c r="E23" s="206"/>
      <c r="F23" s="224"/>
      <c r="G23" s="364"/>
      <c r="H23" s="223"/>
      <c r="I23" s="223"/>
      <c r="J23" s="223"/>
      <c r="K23" s="223" t="s">
        <v>215</v>
      </c>
      <c r="L23" s="223"/>
      <c r="M23" s="223"/>
    </row>
    <row r="24" ht="15.75" customHeight="1">
      <c r="A24" s="223"/>
      <c r="B24" s="364" t="s">
        <v>1025</v>
      </c>
      <c r="C24" s="223" t="s">
        <v>538</v>
      </c>
      <c r="D24" s="223"/>
      <c r="E24" s="206"/>
      <c r="F24" s="224"/>
      <c r="G24" s="223"/>
      <c r="H24" s="223" t="s">
        <v>1026</v>
      </c>
      <c r="I24" s="223"/>
      <c r="J24" s="223"/>
      <c r="K24" s="223" t="s">
        <v>215</v>
      </c>
      <c r="L24" s="223"/>
      <c r="M24" s="223"/>
    </row>
    <row r="25" ht="15.75" customHeight="1">
      <c r="A25" s="223"/>
      <c r="B25" s="539" t="s">
        <v>1027</v>
      </c>
      <c r="C25" s="223" t="s">
        <v>1028</v>
      </c>
      <c r="D25" s="223"/>
      <c r="E25" s="206" t="str">
        <f t="shared" ref="E25:E38" si="3">C19</f>
        <v>100 nos</v>
      </c>
      <c r="F25" s="224"/>
      <c r="G25" s="223"/>
      <c r="H25" s="223"/>
      <c r="I25" s="223"/>
      <c r="J25" s="223"/>
      <c r="K25" s="223" t="s">
        <v>215</v>
      </c>
      <c r="L25" s="223"/>
      <c r="M25" s="223"/>
    </row>
    <row r="26" ht="15.75" customHeight="1">
      <c r="A26" s="223"/>
      <c r="B26" s="364" t="s">
        <v>1029</v>
      </c>
      <c r="C26" s="223" t="s">
        <v>1030</v>
      </c>
      <c r="D26" s="223"/>
      <c r="E26" s="206" t="str">
        <f t="shared" si="3"/>
        <v>200 nos</v>
      </c>
      <c r="F26" s="224"/>
      <c r="G26" s="223"/>
      <c r="H26" s="223"/>
      <c r="I26" s="223"/>
      <c r="J26" s="223"/>
      <c r="K26" s="222" t="s">
        <v>626</v>
      </c>
      <c r="L26" s="223"/>
      <c r="M26" s="223"/>
    </row>
    <row r="27" ht="15.75" customHeight="1">
      <c r="A27" s="223"/>
      <c r="B27" s="364" t="s">
        <v>1031</v>
      </c>
      <c r="C27" s="540" t="s">
        <v>1032</v>
      </c>
      <c r="D27" s="223"/>
      <c r="E27" s="206" t="str">
        <f t="shared" si="3"/>
        <v>50 nos</v>
      </c>
      <c r="F27" s="224"/>
      <c r="G27" s="223"/>
      <c r="H27" s="223"/>
      <c r="I27" s="223"/>
      <c r="J27" s="223"/>
      <c r="K27" s="222" t="s">
        <v>626</v>
      </c>
      <c r="L27" s="223"/>
      <c r="M27" s="223"/>
    </row>
    <row r="28" ht="15.75" customHeight="1">
      <c r="A28" s="223"/>
      <c r="B28" s="364" t="s">
        <v>1033</v>
      </c>
      <c r="C28" s="223" t="s">
        <v>1034</v>
      </c>
      <c r="D28" s="223"/>
      <c r="E28" s="206" t="str">
        <f t="shared" si="3"/>
        <v>20 nos</v>
      </c>
      <c r="F28" s="224"/>
      <c r="G28" s="223"/>
      <c r="H28" s="223"/>
      <c r="I28" s="223"/>
      <c r="J28" s="223"/>
      <c r="K28" s="223" t="s">
        <v>215</v>
      </c>
      <c r="L28" s="223"/>
      <c r="M28" s="223"/>
    </row>
    <row r="29" ht="15.75" customHeight="1">
      <c r="A29" s="223"/>
      <c r="B29" s="364" t="s">
        <v>1035</v>
      </c>
      <c r="C29" s="223" t="s">
        <v>1036</v>
      </c>
      <c r="D29" s="223"/>
      <c r="E29" s="206" t="str">
        <f t="shared" si="3"/>
        <v>200 mtr laying</v>
      </c>
      <c r="F29" s="224"/>
      <c r="G29" s="223"/>
      <c r="H29" s="223"/>
      <c r="I29" s="223"/>
      <c r="J29" s="223"/>
      <c r="K29" s="223" t="s">
        <v>215</v>
      </c>
      <c r="L29" s="223"/>
      <c r="M29" s="223"/>
    </row>
    <row r="30" ht="15.75" customHeight="1">
      <c r="A30" s="223"/>
      <c r="B30" s="364" t="s">
        <v>1037</v>
      </c>
      <c r="C30" s="223" t="s">
        <v>1038</v>
      </c>
      <c r="D30" s="223"/>
      <c r="E30" s="206" t="str">
        <f t="shared" si="3"/>
        <v>JOB</v>
      </c>
      <c r="F30" s="224"/>
      <c r="G30" s="223"/>
      <c r="H30" s="223"/>
      <c r="I30" s="223"/>
      <c r="J30" s="223"/>
      <c r="K30" s="223" t="s">
        <v>215</v>
      </c>
      <c r="L30" s="223"/>
    </row>
    <row r="31" ht="15.75" customHeight="1">
      <c r="A31" s="222"/>
      <c r="B31" s="539" t="s">
        <v>1039</v>
      </c>
      <c r="C31" s="223" t="s">
        <v>1040</v>
      </c>
      <c r="D31" s="223"/>
      <c r="E31" s="206" t="str">
        <f t="shared" si="3"/>
        <v>8 nos</v>
      </c>
      <c r="F31" s="224"/>
      <c r="G31" s="223"/>
      <c r="H31" s="223"/>
      <c r="I31" s="223"/>
      <c r="J31" s="223"/>
      <c r="K31" s="223" t="s">
        <v>626</v>
      </c>
      <c r="L31" s="223"/>
    </row>
    <row r="32" ht="15.75" customHeight="1">
      <c r="A32" s="222"/>
      <c r="B32" s="539" t="s">
        <v>629</v>
      </c>
      <c r="C32" s="223" t="s">
        <v>1041</v>
      </c>
      <c r="D32" s="223"/>
      <c r="E32" s="206" t="str">
        <f t="shared" si="3"/>
        <v>15 nos</v>
      </c>
      <c r="F32" s="224"/>
      <c r="G32" s="223"/>
      <c r="H32" s="223" t="s">
        <v>1042</v>
      </c>
      <c r="I32" s="223"/>
      <c r="J32" s="223"/>
      <c r="K32" s="364" t="s">
        <v>1043</v>
      </c>
      <c r="L32" s="223"/>
    </row>
    <row r="33" ht="15.75" customHeight="1">
      <c r="A33" s="222"/>
      <c r="B33" s="364" t="s">
        <v>1044</v>
      </c>
      <c r="C33" s="223" t="s">
        <v>1045</v>
      </c>
      <c r="D33" s="223"/>
      <c r="E33" s="541" t="str">
        <f t="shared" si="3"/>
        <v>23 nos</v>
      </c>
      <c r="F33" s="224"/>
      <c r="G33" s="223"/>
      <c r="H33" s="223"/>
      <c r="I33" s="223"/>
      <c r="J33" s="223"/>
      <c r="K33" s="223"/>
      <c r="L33" s="223" t="s">
        <v>1003</v>
      </c>
    </row>
    <row r="34" ht="15.75" customHeight="1">
      <c r="A34" s="222"/>
      <c r="B34" s="364" t="s">
        <v>1046</v>
      </c>
      <c r="C34" s="223" t="s">
        <v>1047</v>
      </c>
      <c r="D34" s="223"/>
      <c r="E34" s="206" t="str">
        <f t="shared" si="3"/>
        <v>15 Nos</v>
      </c>
      <c r="F34" s="224"/>
      <c r="G34" s="223"/>
      <c r="H34" s="223" t="s">
        <v>1048</v>
      </c>
      <c r="I34" s="223"/>
      <c r="J34" s="223"/>
      <c r="K34" s="223"/>
      <c r="L34" s="223"/>
    </row>
    <row r="35" ht="15.75" customHeight="1">
      <c r="A35" s="222"/>
      <c r="B35" s="364" t="s">
        <v>1049</v>
      </c>
      <c r="C35" s="223" t="s">
        <v>1030</v>
      </c>
      <c r="D35" s="223"/>
      <c r="E35" s="206" t="str">
        <f t="shared" si="3"/>
        <v>5 nos</v>
      </c>
      <c r="F35" s="224"/>
      <c r="G35" s="223"/>
      <c r="H35" s="223" t="s">
        <v>1048</v>
      </c>
      <c r="I35" s="223"/>
      <c r="J35" s="223"/>
      <c r="K35" s="223"/>
      <c r="L35" s="223"/>
    </row>
    <row r="36" ht="15.75" customHeight="1">
      <c r="A36" s="222"/>
      <c r="B36" s="364" t="s">
        <v>1050</v>
      </c>
      <c r="C36" s="223" t="s">
        <v>1047</v>
      </c>
      <c r="D36" s="223"/>
      <c r="E36" s="206" t="str">
        <f t="shared" si="3"/>
        <v>24 nos</v>
      </c>
      <c r="F36" s="224"/>
      <c r="G36" s="223"/>
      <c r="H36" s="223"/>
      <c r="I36" s="223"/>
      <c r="J36" s="223"/>
      <c r="K36" s="223" t="s">
        <v>1051</v>
      </c>
      <c r="L36" s="223"/>
    </row>
    <row r="37" ht="15.75" customHeight="1">
      <c r="A37" s="222"/>
      <c r="B37" s="539" t="s">
        <v>1052</v>
      </c>
      <c r="C37" s="223" t="s">
        <v>1053</v>
      </c>
      <c r="D37" s="223"/>
      <c r="E37" s="206" t="str">
        <f t="shared" si="3"/>
        <v>49 Nos</v>
      </c>
      <c r="F37" s="224"/>
      <c r="G37" s="223"/>
      <c r="H37" s="223"/>
      <c r="I37" s="223"/>
      <c r="J37" s="223"/>
      <c r="K37" s="223" t="s">
        <v>1051</v>
      </c>
      <c r="L37" s="223"/>
    </row>
    <row r="38" ht="15.75" customHeight="1">
      <c r="A38" s="222"/>
      <c r="B38" s="539" t="s">
        <v>1054</v>
      </c>
      <c r="C38" s="223" t="s">
        <v>1055</v>
      </c>
      <c r="D38" s="223"/>
      <c r="E38" s="206" t="str">
        <f t="shared" si="3"/>
        <v>8000 Nos</v>
      </c>
      <c r="F38" s="224"/>
      <c r="G38" s="223"/>
      <c r="H38" s="223"/>
      <c r="I38" s="223"/>
      <c r="J38" s="223"/>
      <c r="K38" s="223" t="s">
        <v>626</v>
      </c>
      <c r="L38" s="223"/>
    </row>
    <row r="39" ht="15.75" customHeight="1">
      <c r="A39" s="222"/>
      <c r="B39" s="412" t="s">
        <v>1056</v>
      </c>
      <c r="C39" s="223"/>
      <c r="D39" s="223"/>
      <c r="E39" s="224"/>
      <c r="F39" s="206" t="s">
        <v>1057</v>
      </c>
      <c r="G39" s="223"/>
      <c r="H39" s="223"/>
      <c r="I39" s="223"/>
      <c r="J39" s="223"/>
      <c r="K39" s="223"/>
      <c r="L39" s="223"/>
    </row>
    <row r="40" ht="15.75" customHeight="1">
      <c r="A40" s="356"/>
      <c r="B40" s="394"/>
      <c r="E40" s="31"/>
      <c r="F40" s="31"/>
    </row>
    <row r="41" ht="15.75" customHeight="1">
      <c r="A41" s="356"/>
      <c r="B41" s="394"/>
      <c r="E41" s="31"/>
      <c r="F41" s="31"/>
    </row>
    <row r="42" ht="15.75" customHeight="1">
      <c r="A42" s="356" t="s">
        <v>439</v>
      </c>
      <c r="B42" s="394"/>
      <c r="E42" s="31"/>
      <c r="F42" s="31"/>
    </row>
    <row r="43" ht="15.75" customHeight="1">
      <c r="A43" s="222" t="s">
        <v>402</v>
      </c>
      <c r="B43" s="412" t="s">
        <v>358</v>
      </c>
      <c r="C43" s="222" t="s">
        <v>422</v>
      </c>
      <c r="D43" s="222" t="s">
        <v>272</v>
      </c>
      <c r="E43" s="206" t="s">
        <v>423</v>
      </c>
      <c r="F43" s="206"/>
      <c r="G43" s="222" t="s">
        <v>424</v>
      </c>
      <c r="H43" s="222" t="s">
        <v>425</v>
      </c>
    </row>
    <row r="44" ht="15.75" customHeight="1">
      <c r="A44" s="223">
        <v>1.0</v>
      </c>
      <c r="B44" s="364" t="s">
        <v>1058</v>
      </c>
      <c r="C44" s="223">
        <v>15.0</v>
      </c>
      <c r="D44" s="223" t="s">
        <v>300</v>
      </c>
      <c r="E44" s="224"/>
      <c r="F44" s="224"/>
      <c r="G44" s="222" t="s">
        <v>1059</v>
      </c>
      <c r="H44" s="222" t="s">
        <v>1060</v>
      </c>
      <c r="I44" s="223"/>
    </row>
    <row r="45" ht="15.75" customHeight="1">
      <c r="A45" s="223">
        <v>2.0</v>
      </c>
      <c r="B45" s="364" t="s">
        <v>1061</v>
      </c>
      <c r="C45" s="223">
        <v>3000.0</v>
      </c>
      <c r="D45" s="223" t="s">
        <v>300</v>
      </c>
      <c r="E45" s="224"/>
      <c r="F45" s="224"/>
      <c r="G45" s="222" t="s">
        <v>349</v>
      </c>
      <c r="H45" s="222" t="s">
        <v>1062</v>
      </c>
      <c r="I45" s="223"/>
    </row>
    <row r="46" ht="15.75" customHeight="1">
      <c r="A46" s="223"/>
      <c r="B46" s="364"/>
      <c r="C46" s="223"/>
      <c r="D46" s="223"/>
      <c r="E46" s="224"/>
      <c r="F46" s="224"/>
      <c r="G46" s="223"/>
      <c r="H46" s="222"/>
      <c r="I46" s="223"/>
    </row>
    <row r="47" ht="15.75" customHeight="1">
      <c r="A47" s="223"/>
      <c r="B47" s="412"/>
      <c r="C47" s="223"/>
      <c r="D47" s="223"/>
      <c r="E47" s="224"/>
      <c r="F47" s="224"/>
      <c r="G47" s="223"/>
      <c r="H47" s="223"/>
      <c r="I47" s="223"/>
    </row>
    <row r="48" ht="15.75" customHeight="1">
      <c r="A48" s="223"/>
      <c r="B48" s="364"/>
      <c r="C48" s="223"/>
      <c r="D48" s="223"/>
      <c r="E48" s="224"/>
      <c r="F48" s="224"/>
      <c r="G48" s="223"/>
      <c r="H48" s="223"/>
      <c r="I48" s="223"/>
    </row>
    <row r="49" ht="15.75" customHeight="1">
      <c r="B49" s="394"/>
      <c r="E49" s="31"/>
      <c r="F49" s="31"/>
    </row>
    <row r="50" ht="15.75" customHeight="1">
      <c r="B50" s="394"/>
      <c r="E50" s="31"/>
      <c r="F50" s="31"/>
    </row>
    <row r="51" ht="15.75" customHeight="1">
      <c r="A51" s="140"/>
      <c r="B51" s="141" t="s">
        <v>555</v>
      </c>
      <c r="C51" s="141" t="s">
        <v>556</v>
      </c>
      <c r="D51" s="141" t="s">
        <v>271</v>
      </c>
      <c r="E51" s="224"/>
      <c r="F51" s="224"/>
      <c r="G51" s="223"/>
    </row>
    <row r="52" ht="15.75" customHeight="1">
      <c r="A52" s="542"/>
      <c r="B52" s="140"/>
      <c r="C52" s="542"/>
      <c r="D52" s="460"/>
      <c r="E52" s="20"/>
      <c r="F52" s="20"/>
      <c r="G52" s="21"/>
    </row>
    <row r="53" ht="15.75" customHeight="1">
      <c r="A53" s="542"/>
      <c r="B53" s="140"/>
      <c r="C53" s="542"/>
      <c r="D53" s="460"/>
      <c r="E53" s="20"/>
      <c r="F53" s="20"/>
      <c r="G53" s="21"/>
    </row>
    <row r="54" ht="15.75" customHeight="1">
      <c r="A54" s="542"/>
      <c r="B54" s="140"/>
      <c r="C54" s="542"/>
      <c r="D54" s="460"/>
      <c r="E54" s="20"/>
      <c r="F54" s="20"/>
      <c r="G54" s="21"/>
    </row>
    <row r="55" ht="15.75" customHeight="1">
      <c r="B55" s="394"/>
      <c r="E55" s="31"/>
      <c r="F55" s="31"/>
    </row>
    <row r="56" ht="15.75" customHeight="1">
      <c r="B56" s="394"/>
      <c r="E56" s="31"/>
      <c r="F56" s="31"/>
    </row>
    <row r="57" ht="15.75" customHeight="1">
      <c r="A57" s="461" t="s">
        <v>562</v>
      </c>
      <c r="B57" s="20"/>
      <c r="C57" s="20"/>
      <c r="D57" s="21"/>
      <c r="E57" s="31"/>
      <c r="F57" s="31"/>
    </row>
    <row r="58" ht="15.75" customHeight="1">
      <c r="A58" s="543" t="s">
        <v>270</v>
      </c>
      <c r="B58" s="463" t="s">
        <v>271</v>
      </c>
      <c r="C58" s="463" t="s">
        <v>273</v>
      </c>
      <c r="D58" s="465" t="s">
        <v>563</v>
      </c>
      <c r="E58" s="466"/>
      <c r="F58" s="467"/>
    </row>
    <row r="59" ht="15.75" customHeight="1">
      <c r="A59" s="544"/>
      <c r="B59" s="469"/>
      <c r="C59" s="545"/>
      <c r="D59" s="471"/>
      <c r="E59" s="466"/>
      <c r="F59" s="467"/>
    </row>
    <row r="60" ht="15.75" customHeight="1">
      <c r="A60" s="544"/>
      <c r="B60" s="469"/>
      <c r="C60" s="545"/>
      <c r="D60" s="471"/>
      <c r="E60" s="466"/>
      <c r="F60" s="467"/>
    </row>
    <row r="61" ht="15.75" customHeight="1">
      <c r="A61" s="544"/>
      <c r="B61" s="469"/>
      <c r="C61" s="546"/>
      <c r="D61" s="315"/>
      <c r="E61" s="31"/>
      <c r="F61" s="31"/>
    </row>
    <row r="62" ht="15.75" customHeight="1">
      <c r="A62" s="544"/>
      <c r="B62" s="469"/>
      <c r="C62" s="545"/>
      <c r="D62" s="471"/>
      <c r="E62" s="466"/>
      <c r="F62" s="467"/>
    </row>
    <row r="63" ht="15.75" customHeight="1">
      <c r="A63" s="321"/>
      <c r="B63" s="315"/>
      <c r="C63" s="315"/>
      <c r="D63" s="315"/>
      <c r="E63" s="31"/>
      <c r="F63" s="31"/>
    </row>
    <row r="64" ht="15.75" customHeight="1">
      <c r="A64" s="475" t="s">
        <v>230</v>
      </c>
      <c r="B64" s="467"/>
      <c r="C64" s="547">
        <f>SUM(C59:C63)</f>
        <v>0</v>
      </c>
      <c r="D64" s="315"/>
      <c r="E64" s="31"/>
      <c r="F64" s="31"/>
    </row>
    <row r="65" ht="15.75" customHeight="1">
      <c r="B65" s="394"/>
      <c r="E65" s="31"/>
      <c r="F65" s="31"/>
    </row>
    <row r="66" ht="15.75" customHeight="1">
      <c r="B66" s="394"/>
      <c r="E66" s="31"/>
      <c r="F66" s="31"/>
    </row>
    <row r="67" ht="15.75" customHeight="1">
      <c r="B67" s="394"/>
      <c r="E67" s="31"/>
      <c r="F67" s="31"/>
    </row>
    <row r="68" ht="15.75" customHeight="1">
      <c r="B68" s="394"/>
      <c r="E68" s="31"/>
      <c r="F68" s="31"/>
    </row>
    <row r="69" ht="15.75" customHeight="1">
      <c r="B69" s="394"/>
      <c r="E69" s="31"/>
      <c r="F69" s="31"/>
    </row>
    <row r="70" ht="15.75" customHeight="1">
      <c r="B70" s="394"/>
      <c r="E70" s="31"/>
      <c r="F70" s="31"/>
    </row>
    <row r="71" ht="15.75" customHeight="1">
      <c r="B71" s="394"/>
      <c r="E71" s="31"/>
      <c r="F71" s="31"/>
    </row>
    <row r="72" ht="15.75" customHeight="1">
      <c r="B72" s="394"/>
      <c r="E72" s="31"/>
      <c r="F72" s="31"/>
    </row>
    <row r="73" ht="15.75" customHeight="1">
      <c r="B73" s="394"/>
      <c r="E73" s="31"/>
      <c r="F73" s="31"/>
    </row>
    <row r="74" ht="15.75" customHeight="1">
      <c r="B74" s="394"/>
      <c r="E74" s="31"/>
      <c r="F74" s="31"/>
    </row>
    <row r="75" ht="15.75" customHeight="1">
      <c r="B75" s="394"/>
      <c r="E75" s="31"/>
      <c r="F75" s="31"/>
    </row>
    <row r="76" ht="15.75" customHeight="1">
      <c r="B76" s="394"/>
      <c r="E76" s="31"/>
      <c r="F76" s="31"/>
    </row>
    <row r="77" ht="15.75" customHeight="1">
      <c r="B77" s="394"/>
      <c r="E77" s="31"/>
      <c r="F77" s="31"/>
    </row>
    <row r="78" ht="15.75" customHeight="1">
      <c r="B78" s="394"/>
      <c r="E78" s="31"/>
      <c r="F78" s="31"/>
    </row>
    <row r="79" ht="15.75" customHeight="1">
      <c r="B79" s="394"/>
      <c r="E79" s="31"/>
      <c r="F79" s="31"/>
    </row>
    <row r="80" ht="15.75" customHeight="1">
      <c r="B80" s="394"/>
      <c r="E80" s="31"/>
      <c r="F80" s="31"/>
    </row>
    <row r="81" ht="15.75" customHeight="1">
      <c r="B81" s="394"/>
      <c r="E81" s="31"/>
      <c r="F81" s="31"/>
    </row>
    <row r="82" ht="15.75" customHeight="1">
      <c r="B82" s="394"/>
      <c r="E82" s="31"/>
      <c r="F82" s="31"/>
    </row>
    <row r="83" ht="15.75" customHeight="1">
      <c r="B83" s="394"/>
      <c r="E83" s="31"/>
      <c r="F83" s="31"/>
    </row>
    <row r="84" ht="15.75" customHeight="1">
      <c r="B84" s="394"/>
      <c r="E84" s="31"/>
      <c r="F84" s="31"/>
    </row>
    <row r="85" ht="15.75" customHeight="1">
      <c r="B85" s="394"/>
      <c r="E85" s="31"/>
      <c r="F85" s="31"/>
    </row>
    <row r="86" ht="15.75" customHeight="1">
      <c r="B86" s="394"/>
      <c r="E86" s="31"/>
      <c r="F86" s="31"/>
    </row>
    <row r="87" ht="15.75" customHeight="1">
      <c r="B87" s="394"/>
      <c r="E87" s="31"/>
      <c r="F87" s="31"/>
    </row>
    <row r="88" ht="15.75" customHeight="1">
      <c r="B88" s="394"/>
      <c r="E88" s="31"/>
      <c r="F88" s="31"/>
    </row>
    <row r="89" ht="15.75" customHeight="1">
      <c r="B89" s="394"/>
      <c r="E89" s="31"/>
      <c r="F89" s="31"/>
    </row>
    <row r="90" ht="15.75" customHeight="1">
      <c r="B90" s="394"/>
      <c r="E90" s="31"/>
      <c r="F90" s="31"/>
    </row>
    <row r="91" ht="15.75" customHeight="1">
      <c r="B91" s="394"/>
      <c r="E91" s="31"/>
      <c r="F91" s="31"/>
    </row>
    <row r="92" ht="15.75" customHeight="1">
      <c r="B92" s="394"/>
      <c r="E92" s="31"/>
      <c r="F92" s="31"/>
    </row>
    <row r="93" ht="15.75" customHeight="1">
      <c r="B93" s="394"/>
      <c r="E93" s="31"/>
      <c r="F93" s="31"/>
    </row>
    <row r="94" ht="15.75" customHeight="1">
      <c r="B94" s="394"/>
      <c r="E94" s="31"/>
      <c r="F94" s="31"/>
    </row>
    <row r="95" ht="15.75" customHeight="1">
      <c r="B95" s="394"/>
      <c r="E95" s="31"/>
      <c r="F95" s="31"/>
    </row>
    <row r="96" ht="15.75" customHeight="1">
      <c r="B96" s="394"/>
      <c r="E96" s="31"/>
      <c r="F96" s="31"/>
    </row>
    <row r="97" ht="15.75" customHeight="1">
      <c r="B97" s="394"/>
      <c r="E97" s="31"/>
      <c r="F97" s="31"/>
    </row>
    <row r="98" ht="15.75" customHeight="1">
      <c r="B98" s="394"/>
      <c r="E98" s="31"/>
      <c r="F98" s="31"/>
    </row>
    <row r="99" ht="15.75" customHeight="1">
      <c r="B99" s="394"/>
      <c r="E99" s="31"/>
      <c r="F99" s="31"/>
    </row>
    <row r="100" ht="15.75" customHeight="1">
      <c r="B100" s="394"/>
      <c r="E100" s="31"/>
      <c r="F100" s="31"/>
    </row>
    <row r="101" ht="15.75" customHeight="1">
      <c r="B101" s="394"/>
      <c r="E101" s="31"/>
      <c r="F101" s="31"/>
    </row>
    <row r="102" ht="15.75" customHeight="1">
      <c r="B102" s="394"/>
      <c r="E102" s="31"/>
      <c r="F102" s="31"/>
    </row>
    <row r="103" ht="15.75" customHeight="1">
      <c r="B103" s="394"/>
      <c r="E103" s="31"/>
      <c r="F103" s="31"/>
    </row>
    <row r="104" ht="15.75" customHeight="1">
      <c r="B104" s="394"/>
      <c r="E104" s="31"/>
      <c r="F104" s="31"/>
    </row>
    <row r="105" ht="15.75" customHeight="1">
      <c r="B105" s="394"/>
      <c r="E105" s="31"/>
      <c r="F105" s="31"/>
    </row>
    <row r="106" ht="15.75" customHeight="1">
      <c r="B106" s="394"/>
      <c r="E106" s="31"/>
      <c r="F106" s="31"/>
    </row>
    <row r="107" ht="15.75" customHeight="1">
      <c r="B107" s="394"/>
      <c r="E107" s="31"/>
      <c r="F107" s="31"/>
    </row>
    <row r="108" ht="15.75" customHeight="1">
      <c r="B108" s="394"/>
      <c r="E108" s="31"/>
      <c r="F108" s="31"/>
    </row>
    <row r="109" ht="15.75" customHeight="1">
      <c r="B109" s="394"/>
      <c r="E109" s="31"/>
      <c r="F109" s="31"/>
    </row>
    <row r="110" ht="15.75" customHeight="1">
      <c r="B110" s="394"/>
      <c r="E110" s="31"/>
      <c r="F110" s="31"/>
    </row>
    <row r="111" ht="15.75" customHeight="1">
      <c r="B111" s="394"/>
      <c r="E111" s="31"/>
      <c r="F111" s="31"/>
    </row>
    <row r="112" ht="15.75" customHeight="1">
      <c r="B112" s="394"/>
      <c r="E112" s="31"/>
      <c r="F112" s="31"/>
    </row>
    <row r="113" ht="15.75" customHeight="1">
      <c r="B113" s="394"/>
      <c r="E113" s="31"/>
      <c r="F113" s="31"/>
    </row>
    <row r="114" ht="15.75" customHeight="1">
      <c r="B114" s="394"/>
      <c r="E114" s="31"/>
      <c r="F114" s="31"/>
    </row>
    <row r="115" ht="15.75" customHeight="1">
      <c r="B115" s="394"/>
      <c r="E115" s="31"/>
      <c r="F115" s="31"/>
    </row>
    <row r="116" ht="15.75" customHeight="1">
      <c r="B116" s="394"/>
      <c r="E116" s="31"/>
      <c r="F116" s="31"/>
    </row>
    <row r="117" ht="15.75" customHeight="1">
      <c r="B117" s="394"/>
      <c r="E117" s="31"/>
      <c r="F117" s="31"/>
    </row>
    <row r="118" ht="15.75" customHeight="1">
      <c r="B118" s="394"/>
      <c r="E118" s="31"/>
      <c r="F118" s="31"/>
    </row>
    <row r="119" ht="15.75" customHeight="1">
      <c r="B119" s="394"/>
      <c r="E119" s="31"/>
      <c r="F119" s="31"/>
    </row>
    <row r="120" ht="15.75" customHeight="1">
      <c r="B120" s="394"/>
      <c r="E120" s="31"/>
      <c r="F120" s="31"/>
    </row>
    <row r="121" ht="15.75" customHeight="1">
      <c r="B121" s="394"/>
      <c r="E121" s="31"/>
      <c r="F121" s="31"/>
    </row>
    <row r="122" ht="15.75" customHeight="1">
      <c r="B122" s="394"/>
      <c r="E122" s="31"/>
      <c r="F122" s="31"/>
    </row>
    <row r="123" ht="15.75" customHeight="1">
      <c r="B123" s="394"/>
      <c r="E123" s="31"/>
      <c r="F123" s="31"/>
    </row>
    <row r="124" ht="15.75" customHeight="1">
      <c r="B124" s="394"/>
      <c r="E124" s="31"/>
      <c r="F124" s="31"/>
    </row>
    <row r="125" ht="15.75" customHeight="1">
      <c r="B125" s="394"/>
      <c r="E125" s="31"/>
      <c r="F125" s="31"/>
    </row>
    <row r="126" ht="15.75" customHeight="1">
      <c r="B126" s="394"/>
      <c r="E126" s="31"/>
      <c r="F126" s="31"/>
    </row>
    <row r="127" ht="15.75" customHeight="1">
      <c r="B127" s="394"/>
      <c r="E127" s="31"/>
      <c r="F127" s="31"/>
    </row>
    <row r="128" ht="15.75" customHeight="1">
      <c r="B128" s="394"/>
      <c r="E128" s="31"/>
      <c r="F128" s="31"/>
    </row>
    <row r="129" ht="15.75" customHeight="1">
      <c r="B129" s="394"/>
      <c r="E129" s="31"/>
      <c r="F129" s="31"/>
    </row>
    <row r="130" ht="15.75" customHeight="1">
      <c r="B130" s="394"/>
      <c r="E130" s="31"/>
      <c r="F130" s="31"/>
    </row>
    <row r="131" ht="15.75" customHeight="1">
      <c r="B131" s="394"/>
      <c r="E131" s="31"/>
      <c r="F131" s="31"/>
    </row>
    <row r="132" ht="15.75" customHeight="1">
      <c r="B132" s="394"/>
      <c r="E132" s="31"/>
      <c r="F132" s="31"/>
    </row>
    <row r="133" ht="15.75" customHeight="1">
      <c r="B133" s="394"/>
      <c r="E133" s="31"/>
      <c r="F133" s="31"/>
    </row>
    <row r="134" ht="15.75" customHeight="1">
      <c r="B134" s="394"/>
      <c r="E134" s="31"/>
      <c r="F134" s="31"/>
    </row>
    <row r="135" ht="15.75" customHeight="1">
      <c r="B135" s="394"/>
      <c r="E135" s="31"/>
      <c r="F135" s="31"/>
    </row>
    <row r="136" ht="15.75" customHeight="1">
      <c r="B136" s="394"/>
      <c r="E136" s="31"/>
      <c r="F136" s="31"/>
    </row>
    <row r="137" ht="15.75" customHeight="1">
      <c r="B137" s="394"/>
      <c r="E137" s="31"/>
      <c r="F137" s="31"/>
    </row>
    <row r="138" ht="15.75" customHeight="1">
      <c r="B138" s="394"/>
      <c r="E138" s="31"/>
      <c r="F138" s="31"/>
    </row>
    <row r="139" ht="15.75" customHeight="1">
      <c r="B139" s="394"/>
      <c r="E139" s="31"/>
      <c r="F139" s="31"/>
    </row>
    <row r="140" ht="15.75" customHeight="1">
      <c r="B140" s="394"/>
      <c r="E140" s="31"/>
      <c r="F140" s="31"/>
    </row>
    <row r="141" ht="15.75" customHeight="1">
      <c r="B141" s="394"/>
      <c r="E141" s="31"/>
      <c r="F141" s="31"/>
    </row>
    <row r="142" ht="15.75" customHeight="1">
      <c r="B142" s="394"/>
      <c r="E142" s="31"/>
      <c r="F142" s="31"/>
    </row>
    <row r="143" ht="15.75" customHeight="1">
      <c r="B143" s="394"/>
      <c r="E143" s="31"/>
      <c r="F143" s="31"/>
    </row>
    <row r="144" ht="15.75" customHeight="1">
      <c r="B144" s="394"/>
      <c r="E144" s="31"/>
      <c r="F144" s="31"/>
    </row>
    <row r="145" ht="15.75" customHeight="1">
      <c r="B145" s="394"/>
      <c r="E145" s="31"/>
      <c r="F145" s="31"/>
    </row>
    <row r="146" ht="15.75" customHeight="1">
      <c r="B146" s="394"/>
      <c r="E146" s="31"/>
      <c r="F146" s="31"/>
    </row>
    <row r="147" ht="15.75" customHeight="1">
      <c r="B147" s="394"/>
      <c r="E147" s="31"/>
      <c r="F147" s="31"/>
    </row>
    <row r="148" ht="15.75" customHeight="1">
      <c r="B148" s="394"/>
      <c r="E148" s="31"/>
      <c r="F148" s="31"/>
    </row>
    <row r="149" ht="15.75" customHeight="1">
      <c r="B149" s="394"/>
      <c r="E149" s="31"/>
      <c r="F149" s="31"/>
    </row>
    <row r="150" ht="15.75" customHeight="1">
      <c r="B150" s="394"/>
      <c r="E150" s="31"/>
      <c r="F150" s="31"/>
    </row>
    <row r="151" ht="15.75" customHeight="1">
      <c r="B151" s="394"/>
      <c r="E151" s="31"/>
      <c r="F151" s="31"/>
    </row>
    <row r="152" ht="15.75" customHeight="1">
      <c r="B152" s="394"/>
      <c r="E152" s="31"/>
      <c r="F152" s="31"/>
    </row>
    <row r="153" ht="15.75" customHeight="1">
      <c r="B153" s="394"/>
      <c r="E153" s="31"/>
      <c r="F153" s="31"/>
    </row>
    <row r="154" ht="15.75" customHeight="1">
      <c r="B154" s="394"/>
      <c r="E154" s="31"/>
      <c r="F154" s="31"/>
    </row>
    <row r="155" ht="15.75" customHeight="1">
      <c r="B155" s="394"/>
      <c r="E155" s="31"/>
      <c r="F155" s="31"/>
    </row>
    <row r="156" ht="15.75" customHeight="1">
      <c r="B156" s="394"/>
      <c r="E156" s="31"/>
      <c r="F156" s="31"/>
    </row>
    <row r="157" ht="15.75" customHeight="1">
      <c r="B157" s="394"/>
      <c r="E157" s="31"/>
      <c r="F157" s="31"/>
    </row>
    <row r="158" ht="15.75" customHeight="1">
      <c r="B158" s="394"/>
      <c r="E158" s="31"/>
      <c r="F158" s="31"/>
    </row>
    <row r="159" ht="15.75" customHeight="1">
      <c r="B159" s="394"/>
      <c r="E159" s="31"/>
      <c r="F159" s="31"/>
    </row>
    <row r="160" ht="15.75" customHeight="1">
      <c r="B160" s="394"/>
      <c r="E160" s="31"/>
      <c r="F160" s="31"/>
    </row>
    <row r="161" ht="15.75" customHeight="1">
      <c r="B161" s="394"/>
      <c r="E161" s="31"/>
      <c r="F161" s="31"/>
    </row>
    <row r="162" ht="15.75" customHeight="1">
      <c r="B162" s="394"/>
      <c r="E162" s="31"/>
      <c r="F162" s="31"/>
    </row>
    <row r="163" ht="15.75" customHeight="1">
      <c r="B163" s="394"/>
      <c r="E163" s="31"/>
      <c r="F163" s="31"/>
    </row>
    <row r="164" ht="15.75" customHeight="1">
      <c r="B164" s="394"/>
      <c r="E164" s="31"/>
      <c r="F164" s="31"/>
    </row>
    <row r="165" ht="15.75" customHeight="1">
      <c r="B165" s="394"/>
      <c r="E165" s="31"/>
      <c r="F165" s="31"/>
    </row>
    <row r="166" ht="15.75" customHeight="1">
      <c r="B166" s="394"/>
      <c r="E166" s="31"/>
      <c r="F166" s="31"/>
    </row>
    <row r="167" ht="15.75" customHeight="1">
      <c r="B167" s="394"/>
      <c r="E167" s="31"/>
      <c r="F167" s="31"/>
    </row>
    <row r="168" ht="15.75" customHeight="1">
      <c r="B168" s="394"/>
      <c r="E168" s="31"/>
      <c r="F168" s="31"/>
    </row>
    <row r="169" ht="15.75" customHeight="1">
      <c r="B169" s="394"/>
      <c r="E169" s="31"/>
      <c r="F169" s="31"/>
    </row>
    <row r="170" ht="15.75" customHeight="1">
      <c r="B170" s="394"/>
      <c r="E170" s="31"/>
      <c r="F170" s="31"/>
    </row>
    <row r="171" ht="15.75" customHeight="1">
      <c r="B171" s="394"/>
      <c r="E171" s="31"/>
      <c r="F171" s="31"/>
    </row>
    <row r="172" ht="15.75" customHeight="1">
      <c r="B172" s="394"/>
      <c r="E172" s="31"/>
      <c r="F172" s="31"/>
    </row>
    <row r="173" ht="15.75" customHeight="1">
      <c r="B173" s="394"/>
      <c r="E173" s="31"/>
      <c r="F173" s="31"/>
    </row>
    <row r="174" ht="15.75" customHeight="1">
      <c r="B174" s="394"/>
      <c r="E174" s="31"/>
      <c r="F174" s="31"/>
    </row>
    <row r="175" ht="15.75" customHeight="1">
      <c r="B175" s="394"/>
      <c r="E175" s="31"/>
      <c r="F175" s="31"/>
    </row>
    <row r="176" ht="15.75" customHeight="1">
      <c r="B176" s="394"/>
      <c r="E176" s="31"/>
      <c r="F176" s="31"/>
    </row>
    <row r="177" ht="15.75" customHeight="1">
      <c r="B177" s="394"/>
      <c r="E177" s="31"/>
      <c r="F177" s="31"/>
    </row>
    <row r="178" ht="15.75" customHeight="1">
      <c r="B178" s="394"/>
      <c r="E178" s="31"/>
      <c r="F178" s="31"/>
    </row>
    <row r="179" ht="15.75" customHeight="1">
      <c r="B179" s="394"/>
      <c r="E179" s="31"/>
      <c r="F179" s="31"/>
    </row>
    <row r="180" ht="15.75" customHeight="1">
      <c r="B180" s="394"/>
      <c r="E180" s="31"/>
      <c r="F180" s="31"/>
    </row>
    <row r="181" ht="15.75" customHeight="1">
      <c r="B181" s="394"/>
      <c r="E181" s="31"/>
      <c r="F181" s="31"/>
    </row>
    <row r="182" ht="15.75" customHeight="1">
      <c r="B182" s="394"/>
      <c r="E182" s="31"/>
      <c r="F182" s="31"/>
    </row>
    <row r="183" ht="15.75" customHeight="1">
      <c r="B183" s="394"/>
      <c r="E183" s="31"/>
      <c r="F183" s="31"/>
    </row>
    <row r="184" ht="15.75" customHeight="1">
      <c r="B184" s="394"/>
      <c r="E184" s="31"/>
      <c r="F184" s="31"/>
    </row>
    <row r="185" ht="15.75" customHeight="1">
      <c r="B185" s="394"/>
      <c r="E185" s="31"/>
      <c r="F185" s="31"/>
    </row>
    <row r="186" ht="15.75" customHeight="1">
      <c r="B186" s="394"/>
      <c r="E186" s="31"/>
      <c r="F186" s="31"/>
    </row>
    <row r="187" ht="15.75" customHeight="1">
      <c r="B187" s="394"/>
      <c r="E187" s="31"/>
      <c r="F187" s="31"/>
    </row>
    <row r="188" ht="15.75" customHeight="1">
      <c r="B188" s="394"/>
      <c r="E188" s="31"/>
      <c r="F188" s="31"/>
    </row>
    <row r="189" ht="15.75" customHeight="1">
      <c r="B189" s="394"/>
      <c r="E189" s="31"/>
      <c r="F189" s="31"/>
    </row>
    <row r="190" ht="15.75" customHeight="1">
      <c r="B190" s="394"/>
      <c r="E190" s="31"/>
      <c r="F190" s="31"/>
    </row>
    <row r="191" ht="15.75" customHeight="1">
      <c r="B191" s="394"/>
      <c r="E191" s="31"/>
      <c r="F191" s="31"/>
    </row>
    <row r="192" ht="15.75" customHeight="1">
      <c r="B192" s="394"/>
      <c r="E192" s="31"/>
      <c r="F192" s="31"/>
    </row>
    <row r="193" ht="15.75" customHeight="1">
      <c r="B193" s="394"/>
      <c r="E193" s="31"/>
      <c r="F193" s="31"/>
    </row>
    <row r="194" ht="15.75" customHeight="1">
      <c r="B194" s="394"/>
      <c r="E194" s="31"/>
      <c r="F194" s="31"/>
    </row>
    <row r="195" ht="15.75" customHeight="1">
      <c r="B195" s="394"/>
      <c r="E195" s="31"/>
      <c r="F195" s="31"/>
    </row>
    <row r="196" ht="15.75" customHeight="1">
      <c r="B196" s="394"/>
      <c r="E196" s="31"/>
      <c r="F196" s="31"/>
    </row>
    <row r="197" ht="15.75" customHeight="1">
      <c r="B197" s="394"/>
      <c r="E197" s="31"/>
      <c r="F197" s="31"/>
    </row>
    <row r="198" ht="15.75" customHeight="1">
      <c r="B198" s="394"/>
      <c r="E198" s="31"/>
      <c r="F198" s="31"/>
    </row>
    <row r="199" ht="15.75" customHeight="1">
      <c r="B199" s="394"/>
      <c r="E199" s="31"/>
      <c r="F199" s="31"/>
    </row>
    <row r="200" ht="15.75" customHeight="1">
      <c r="B200" s="394"/>
      <c r="E200" s="31"/>
      <c r="F200" s="31"/>
    </row>
    <row r="201" ht="15.75" customHeight="1">
      <c r="B201" s="394"/>
      <c r="E201" s="31"/>
      <c r="F201" s="31"/>
    </row>
    <row r="202" ht="15.75" customHeight="1">
      <c r="B202" s="394"/>
      <c r="E202" s="31"/>
      <c r="F202" s="31"/>
    </row>
    <row r="203" ht="15.75" customHeight="1">
      <c r="B203" s="394"/>
      <c r="E203" s="31"/>
      <c r="F203" s="31"/>
    </row>
    <row r="204" ht="15.75" customHeight="1">
      <c r="B204" s="394"/>
      <c r="E204" s="31"/>
      <c r="F204" s="31"/>
    </row>
    <row r="205" ht="15.75" customHeight="1">
      <c r="B205" s="394"/>
      <c r="E205" s="31"/>
      <c r="F205" s="31"/>
    </row>
    <row r="206" ht="15.75" customHeight="1">
      <c r="B206" s="394"/>
      <c r="E206" s="31"/>
      <c r="F206" s="31"/>
    </row>
    <row r="207" ht="15.75" customHeight="1">
      <c r="B207" s="394"/>
      <c r="E207" s="31"/>
      <c r="F207" s="31"/>
    </row>
    <row r="208" ht="15.75" customHeight="1">
      <c r="B208" s="394"/>
      <c r="E208" s="31"/>
      <c r="F208" s="31"/>
    </row>
    <row r="209" ht="15.75" customHeight="1">
      <c r="B209" s="394"/>
      <c r="E209" s="31"/>
      <c r="F209" s="31"/>
    </row>
    <row r="210" ht="15.75" customHeight="1">
      <c r="B210" s="394"/>
      <c r="E210" s="31"/>
      <c r="F210" s="31"/>
    </row>
    <row r="211" ht="15.75" customHeight="1">
      <c r="B211" s="394"/>
      <c r="E211" s="31"/>
      <c r="F211" s="31"/>
    </row>
    <row r="212" ht="15.75" customHeight="1">
      <c r="B212" s="394"/>
      <c r="E212" s="31"/>
      <c r="F212" s="31"/>
    </row>
    <row r="213" ht="15.75" customHeight="1">
      <c r="B213" s="394"/>
      <c r="E213" s="31"/>
      <c r="F213" s="31"/>
    </row>
    <row r="214" ht="15.75" customHeight="1">
      <c r="B214" s="394"/>
      <c r="E214" s="31"/>
      <c r="F214" s="31"/>
    </row>
    <row r="215" ht="15.75" customHeight="1">
      <c r="B215" s="394"/>
      <c r="E215" s="31"/>
      <c r="F215" s="31"/>
    </row>
    <row r="216" ht="15.75" customHeight="1">
      <c r="B216" s="394"/>
      <c r="E216" s="31"/>
      <c r="F216" s="31"/>
    </row>
    <row r="217" ht="15.75" customHeight="1">
      <c r="B217" s="394"/>
      <c r="E217" s="31"/>
      <c r="F217" s="31"/>
    </row>
    <row r="218" ht="15.75" customHeight="1">
      <c r="B218" s="394"/>
      <c r="E218" s="31"/>
      <c r="F218" s="31"/>
    </row>
    <row r="219" ht="15.75" customHeight="1">
      <c r="B219" s="394"/>
      <c r="E219" s="31"/>
      <c r="F219" s="31"/>
    </row>
    <row r="220" ht="15.75" customHeight="1">
      <c r="B220" s="394"/>
      <c r="E220" s="31"/>
      <c r="F220" s="31"/>
    </row>
    <row r="221" ht="15.75" customHeight="1">
      <c r="B221" s="394"/>
      <c r="E221" s="31"/>
      <c r="F221" s="31"/>
    </row>
    <row r="222" ht="15.75" customHeight="1">
      <c r="B222" s="394"/>
      <c r="E222" s="31"/>
      <c r="F222" s="31"/>
    </row>
    <row r="223" ht="15.75" customHeight="1">
      <c r="B223" s="394"/>
      <c r="E223" s="31"/>
      <c r="F223" s="31"/>
    </row>
    <row r="224" ht="15.75" customHeight="1">
      <c r="B224" s="394"/>
      <c r="E224" s="31"/>
      <c r="F224" s="31"/>
    </row>
    <row r="225" ht="15.75" customHeight="1">
      <c r="B225" s="394"/>
      <c r="E225" s="31"/>
      <c r="F225" s="31"/>
    </row>
    <row r="226" ht="15.75" customHeight="1">
      <c r="B226" s="394"/>
      <c r="E226" s="31"/>
      <c r="F226" s="31"/>
    </row>
    <row r="227" ht="15.75" customHeight="1">
      <c r="B227" s="394"/>
      <c r="E227" s="31"/>
      <c r="F227" s="31"/>
    </row>
    <row r="228" ht="15.75" customHeight="1">
      <c r="B228" s="394"/>
      <c r="E228" s="31"/>
      <c r="F228" s="31"/>
    </row>
    <row r="229" ht="15.75" customHeight="1">
      <c r="B229" s="394"/>
      <c r="E229" s="31"/>
      <c r="F229" s="31"/>
    </row>
    <row r="230" ht="15.75" customHeight="1">
      <c r="B230" s="394"/>
      <c r="E230" s="31"/>
      <c r="F230" s="31"/>
    </row>
    <row r="231" ht="15.75" customHeight="1">
      <c r="B231" s="394"/>
      <c r="E231" s="31"/>
      <c r="F231" s="31"/>
    </row>
    <row r="232" ht="15.75" customHeight="1">
      <c r="B232" s="394"/>
      <c r="E232" s="31"/>
      <c r="F232" s="31"/>
    </row>
    <row r="233" ht="15.75" customHeight="1">
      <c r="B233" s="394"/>
      <c r="E233" s="31"/>
      <c r="F233" s="31"/>
    </row>
    <row r="234" ht="15.75" customHeight="1">
      <c r="B234" s="394"/>
      <c r="E234" s="31"/>
      <c r="F234" s="31"/>
    </row>
    <row r="235" ht="15.75" customHeight="1">
      <c r="B235" s="394"/>
      <c r="E235" s="31"/>
      <c r="F235" s="31"/>
    </row>
    <row r="236" ht="15.75" customHeight="1">
      <c r="B236" s="394"/>
      <c r="E236" s="31"/>
      <c r="F236" s="31"/>
    </row>
    <row r="237" ht="15.75" customHeight="1">
      <c r="B237" s="394"/>
      <c r="E237" s="31"/>
      <c r="F237" s="31"/>
    </row>
    <row r="238" ht="15.75" customHeight="1">
      <c r="B238" s="394"/>
      <c r="E238" s="31"/>
      <c r="F238" s="31"/>
    </row>
    <row r="239" ht="15.75" customHeight="1">
      <c r="B239" s="394"/>
      <c r="E239" s="31"/>
      <c r="F239" s="31"/>
    </row>
    <row r="240" ht="15.75" customHeight="1">
      <c r="B240" s="394"/>
      <c r="E240" s="31"/>
      <c r="F240" s="31"/>
    </row>
    <row r="241" ht="15.75" customHeight="1">
      <c r="B241" s="394"/>
      <c r="E241" s="31"/>
      <c r="F241" s="31"/>
    </row>
    <row r="242" ht="15.75" customHeight="1">
      <c r="B242" s="394"/>
      <c r="E242" s="31"/>
      <c r="F242" s="31"/>
    </row>
    <row r="243" ht="15.75" customHeight="1">
      <c r="B243" s="394"/>
      <c r="E243" s="31"/>
      <c r="F243" s="31"/>
    </row>
    <row r="244" ht="15.75" customHeight="1">
      <c r="B244" s="394"/>
      <c r="E244" s="31"/>
      <c r="F244" s="31"/>
    </row>
    <row r="245" ht="15.75" customHeight="1">
      <c r="B245" s="394"/>
      <c r="E245" s="31"/>
      <c r="F245" s="31"/>
    </row>
    <row r="246" ht="15.75" customHeight="1">
      <c r="B246" s="394"/>
      <c r="E246" s="31"/>
      <c r="F246" s="31"/>
    </row>
    <row r="247" ht="15.75" customHeight="1">
      <c r="B247" s="394"/>
      <c r="E247" s="31"/>
      <c r="F247" s="31"/>
    </row>
    <row r="248" ht="15.75" customHeight="1">
      <c r="B248" s="394"/>
      <c r="E248" s="31"/>
      <c r="F248" s="31"/>
    </row>
    <row r="249" ht="15.75" customHeight="1">
      <c r="B249" s="394"/>
      <c r="E249" s="31"/>
      <c r="F249" s="31"/>
    </row>
    <row r="250" ht="15.75" customHeight="1">
      <c r="B250" s="394"/>
      <c r="E250" s="31"/>
      <c r="F250" s="31"/>
    </row>
    <row r="251" ht="15.75" customHeight="1">
      <c r="B251" s="394"/>
      <c r="E251" s="31"/>
      <c r="F251" s="31"/>
    </row>
    <row r="252" ht="15.75" customHeight="1">
      <c r="B252" s="394"/>
      <c r="E252" s="31"/>
      <c r="F252" s="31"/>
    </row>
    <row r="253" ht="15.75" customHeight="1">
      <c r="B253" s="394"/>
      <c r="E253" s="31"/>
      <c r="F253" s="31"/>
    </row>
    <row r="254" ht="15.75" customHeight="1">
      <c r="B254" s="394"/>
      <c r="E254" s="31"/>
      <c r="F254" s="31"/>
    </row>
    <row r="255" ht="15.75" customHeight="1">
      <c r="B255" s="394"/>
      <c r="E255" s="31"/>
      <c r="F255" s="31"/>
    </row>
    <row r="256" ht="15.75" customHeight="1">
      <c r="B256" s="394"/>
      <c r="E256" s="31"/>
      <c r="F256" s="31"/>
    </row>
    <row r="257" ht="15.75" customHeight="1">
      <c r="B257" s="394"/>
      <c r="E257" s="31"/>
      <c r="F257" s="31"/>
    </row>
    <row r="258" ht="15.75" customHeight="1">
      <c r="B258" s="394"/>
      <c r="E258" s="31"/>
      <c r="F258" s="31"/>
    </row>
    <row r="259" ht="15.75" customHeight="1">
      <c r="B259" s="394"/>
      <c r="E259" s="31"/>
      <c r="F259" s="31"/>
    </row>
    <row r="260" ht="15.75" customHeight="1">
      <c r="B260" s="394"/>
      <c r="E260" s="31"/>
      <c r="F260" s="31"/>
    </row>
    <row r="261" ht="15.75" customHeight="1">
      <c r="B261" s="394"/>
      <c r="E261" s="31"/>
      <c r="F261" s="31"/>
    </row>
    <row r="262" ht="15.75" customHeight="1">
      <c r="B262" s="394"/>
      <c r="E262" s="31"/>
      <c r="F262" s="31"/>
    </row>
    <row r="263" ht="15.75" customHeight="1">
      <c r="B263" s="394"/>
      <c r="E263" s="31"/>
      <c r="F263" s="31"/>
    </row>
    <row r="264" ht="15.75" customHeight="1">
      <c r="B264" s="394"/>
      <c r="E264" s="31"/>
      <c r="F264" s="31"/>
    </row>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G11:G12"/>
    <mergeCell ref="H11:H12"/>
    <mergeCell ref="I11:I12"/>
    <mergeCell ref="J11:J12"/>
    <mergeCell ref="K11:K12"/>
    <mergeCell ref="L11:L12"/>
    <mergeCell ref="D4:G4"/>
    <mergeCell ref="A11:A12"/>
    <mergeCell ref="B11:B12"/>
    <mergeCell ref="C11:C12"/>
    <mergeCell ref="D11:D12"/>
    <mergeCell ref="E11:E12"/>
    <mergeCell ref="F11:F12"/>
    <mergeCell ref="D62:F62"/>
    <mergeCell ref="A64:B64"/>
    <mergeCell ref="D52:G52"/>
    <mergeCell ref="D53:G53"/>
    <mergeCell ref="D54:G54"/>
    <mergeCell ref="A57:D57"/>
    <mergeCell ref="D58:F58"/>
    <mergeCell ref="D59:F59"/>
    <mergeCell ref="D60:F60"/>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pageSetUpPr/>
  </sheetPr>
  <sheetViews>
    <sheetView workbookViewId="0"/>
  </sheetViews>
  <sheetFormatPr customHeight="1" defaultColWidth="12.63" defaultRowHeight="15.0"/>
  <cols>
    <col customWidth="1" min="1" max="1" width="14.13"/>
    <col customWidth="1" min="2" max="2" width="10.63"/>
    <col customWidth="1" min="3" max="3" width="9.63"/>
    <col customWidth="1" min="4" max="4" width="7.88"/>
    <col customWidth="1" min="5" max="5" width="12.63"/>
    <col customWidth="1" min="6" max="6" width="8.13"/>
    <col customWidth="1" min="8" max="8" width="9.63"/>
    <col customWidth="1" min="9" max="9" width="8.38"/>
    <col customWidth="1" min="10" max="10" width="8.13"/>
    <col customWidth="1" min="12" max="12" width="8.88"/>
    <col customWidth="1" min="13" max="14" width="8.13"/>
    <col customWidth="1" min="15" max="15" width="7.13"/>
    <col customWidth="1" min="16" max="16" width="8.5"/>
    <col customWidth="1" min="17" max="17" width="8.88"/>
    <col customWidth="1" min="18" max="18" width="8.63"/>
    <col customWidth="1" min="19" max="19" width="9.38"/>
    <col customWidth="1" min="20" max="20" width="9.13"/>
    <col customWidth="1" min="23" max="23" width="19.13"/>
    <col customWidth="1" min="24" max="24" width="7.5"/>
  </cols>
  <sheetData>
    <row r="1" ht="15.75" customHeight="1">
      <c r="A1" s="150" t="s">
        <v>112</v>
      </c>
      <c r="B1" s="118"/>
      <c r="C1" s="118"/>
      <c r="D1" s="118"/>
      <c r="E1" s="118"/>
      <c r="F1" s="118"/>
      <c r="G1" s="118"/>
      <c r="H1" s="118"/>
      <c r="I1" s="118"/>
      <c r="J1" s="118"/>
      <c r="K1" s="144"/>
      <c r="L1" s="144"/>
      <c r="M1" s="144"/>
      <c r="N1" s="118"/>
      <c r="O1" s="118"/>
      <c r="P1" s="118"/>
      <c r="Q1" s="118"/>
      <c r="R1" s="118"/>
      <c r="S1" s="118"/>
      <c r="T1" s="118"/>
      <c r="U1" s="118"/>
      <c r="V1" s="118"/>
      <c r="W1" s="118"/>
      <c r="X1" s="118"/>
      <c r="Y1" s="11"/>
    </row>
    <row r="2" ht="15.75" customHeight="1">
      <c r="A2" s="150" t="s">
        <v>113</v>
      </c>
      <c r="B2" s="151"/>
      <c r="C2" s="151"/>
      <c r="D2" s="151"/>
      <c r="E2" s="151"/>
      <c r="F2" s="151"/>
      <c r="G2" s="151"/>
      <c r="H2" s="151"/>
      <c r="I2" s="152"/>
      <c r="J2" s="151"/>
      <c r="K2" s="151"/>
      <c r="L2" s="151"/>
      <c r="M2" s="151"/>
      <c r="N2" s="151"/>
      <c r="O2" s="151"/>
      <c r="P2" s="151"/>
      <c r="Q2" s="151"/>
      <c r="R2" s="151"/>
      <c r="S2" s="151"/>
      <c r="T2" s="151"/>
      <c r="U2" s="118"/>
      <c r="V2" s="118"/>
      <c r="W2" s="118"/>
      <c r="X2" s="118"/>
      <c r="Y2" s="11"/>
    </row>
    <row r="3" ht="15.75" customHeight="1">
      <c r="A3" s="23" t="s">
        <v>3</v>
      </c>
      <c r="B3" s="23" t="s">
        <v>4</v>
      </c>
      <c r="C3" s="24" t="s">
        <v>114</v>
      </c>
      <c r="D3" s="24" t="s">
        <v>7</v>
      </c>
      <c r="E3" s="26" t="s">
        <v>115</v>
      </c>
      <c r="F3" s="24" t="s">
        <v>12</v>
      </c>
      <c r="G3" s="24" t="s">
        <v>116</v>
      </c>
      <c r="H3" s="24" t="s">
        <v>117</v>
      </c>
      <c r="I3" s="23" t="s">
        <v>118</v>
      </c>
      <c r="J3" s="24" t="s">
        <v>119</v>
      </c>
      <c r="K3" s="27" t="s">
        <v>17</v>
      </c>
      <c r="L3" s="28" t="s">
        <v>18</v>
      </c>
      <c r="M3" s="23" t="s">
        <v>19</v>
      </c>
      <c r="N3" s="26" t="s">
        <v>120</v>
      </c>
      <c r="O3" s="24" t="s">
        <v>12</v>
      </c>
      <c r="P3" s="29" t="s">
        <v>21</v>
      </c>
      <c r="Q3" s="29" t="s">
        <v>22</v>
      </c>
      <c r="R3" s="24" t="s">
        <v>23</v>
      </c>
      <c r="S3" s="26" t="s">
        <v>121</v>
      </c>
      <c r="T3" s="26" t="s">
        <v>122</v>
      </c>
      <c r="U3" s="26" t="s">
        <v>123</v>
      </c>
      <c r="V3" s="153"/>
      <c r="W3" s="153"/>
      <c r="X3" s="153"/>
      <c r="Y3" s="154" t="s">
        <v>29</v>
      </c>
    </row>
    <row r="4" ht="15.75" customHeight="1">
      <c r="A4" s="140" t="s">
        <v>37</v>
      </c>
      <c r="B4" s="123">
        <v>2.0016583E7</v>
      </c>
      <c r="C4" s="155">
        <f>38.681</f>
        <v>38.681</v>
      </c>
      <c r="D4" s="156"/>
      <c r="E4" s="157">
        <f t="shared" ref="E4:E5" si="1">H4+G4</f>
        <v>38.92753648</v>
      </c>
      <c r="F4" s="158">
        <f t="shared" ref="F4:F5" si="2">E4/C4</f>
        <v>1.006373581</v>
      </c>
      <c r="G4" s="159">
        <v>16.693940879</v>
      </c>
      <c r="H4" s="159">
        <v>22.2335956</v>
      </c>
      <c r="I4" s="159">
        <v>0.0</v>
      </c>
      <c r="J4" s="159">
        <f t="shared" ref="J4:J5" si="3">C4-E4-D4</f>
        <v>-0.246536479</v>
      </c>
      <c r="K4" s="160">
        <v>37.217466181</v>
      </c>
      <c r="L4" s="157">
        <v>33.077478</v>
      </c>
      <c r="M4" s="161">
        <f t="shared" ref="M4:M5" si="4">K4/C4</f>
        <v>0.9621640128</v>
      </c>
      <c r="N4" s="157">
        <v>2.065688562</v>
      </c>
      <c r="O4" s="162">
        <f t="shared" ref="O4:O5" si="5">N4/C4</f>
        <v>0.05340318404</v>
      </c>
      <c r="P4" s="159">
        <v>0.0</v>
      </c>
      <c r="Q4" s="159">
        <v>1.74767935</v>
      </c>
      <c r="R4" s="159">
        <v>6.78E-5</v>
      </c>
      <c r="S4" s="157">
        <f t="shared" ref="S4:S5" si="6">(N4+P4+Q4+R4)</f>
        <v>3.813435712</v>
      </c>
      <c r="T4" s="163">
        <v>0.16</v>
      </c>
      <c r="U4" s="164">
        <v>1.93405</v>
      </c>
      <c r="V4" s="118"/>
      <c r="W4" s="118"/>
      <c r="X4" s="118"/>
      <c r="Y4" s="11"/>
    </row>
    <row r="5" ht="15.75" customHeight="1">
      <c r="A5" s="140" t="s">
        <v>124</v>
      </c>
      <c r="B5" s="123">
        <v>2.0021445E7</v>
      </c>
      <c r="C5" s="155">
        <f>(22.8228625+2.65)*0+19.15</f>
        <v>19.15</v>
      </c>
      <c r="D5" s="155">
        <v>2.652048572</v>
      </c>
      <c r="E5" s="157">
        <f t="shared" si="1"/>
        <v>16.68119095</v>
      </c>
      <c r="F5" s="158">
        <f t="shared" si="2"/>
        <v>0.8710804675</v>
      </c>
      <c r="G5" s="159">
        <v>9.435941951999999</v>
      </c>
      <c r="H5" s="159">
        <v>7.245249</v>
      </c>
      <c r="I5" s="159">
        <v>0.0</v>
      </c>
      <c r="J5" s="159">
        <f t="shared" si="3"/>
        <v>-0.183239524</v>
      </c>
      <c r="K5" s="160">
        <v>16.511766</v>
      </c>
      <c r="L5" s="157">
        <v>15.1437092</v>
      </c>
      <c r="M5" s="161">
        <f t="shared" si="4"/>
        <v>0.8622332115</v>
      </c>
      <c r="N5" s="157">
        <v>0.192252252</v>
      </c>
      <c r="O5" s="162">
        <f t="shared" si="5"/>
        <v>0.01003928209</v>
      </c>
      <c r="P5" s="159">
        <v>0.0</v>
      </c>
      <c r="Q5" s="159">
        <v>0.6739831</v>
      </c>
      <c r="R5" s="159">
        <v>0.0</v>
      </c>
      <c r="S5" s="157">
        <f t="shared" si="6"/>
        <v>0.866235352</v>
      </c>
      <c r="T5" s="163">
        <v>0.52</v>
      </c>
      <c r="U5" s="164">
        <v>1.14115</v>
      </c>
      <c r="V5" s="118"/>
      <c r="W5" s="165"/>
      <c r="X5" s="165"/>
      <c r="Y5" s="166"/>
    </row>
    <row r="6" ht="15.75" customHeight="1">
      <c r="A6" s="167" t="s">
        <v>43</v>
      </c>
      <c r="B6" s="168"/>
      <c r="C6" s="169">
        <f t="shared" ref="C6:E6" si="7">SUM(C4:C5)</f>
        <v>57.831</v>
      </c>
      <c r="D6" s="169">
        <f t="shared" si="7"/>
        <v>2.652048572</v>
      </c>
      <c r="E6" s="169">
        <f t="shared" si="7"/>
        <v>55.60872743</v>
      </c>
      <c r="F6" s="170"/>
      <c r="G6" s="169">
        <f t="shared" ref="G6:L6" si="8">SUM(G4:G5)</f>
        <v>26.12988283</v>
      </c>
      <c r="H6" s="169">
        <f t="shared" si="8"/>
        <v>29.4788446</v>
      </c>
      <c r="I6" s="169">
        <f t="shared" si="8"/>
        <v>0</v>
      </c>
      <c r="J6" s="169">
        <f t="shared" si="8"/>
        <v>-0.429776003</v>
      </c>
      <c r="K6" s="169">
        <f t="shared" si="8"/>
        <v>53.72923218</v>
      </c>
      <c r="L6" s="169">
        <f t="shared" si="8"/>
        <v>48.2211872</v>
      </c>
      <c r="M6" s="170"/>
      <c r="N6" s="169">
        <f>SUM(N4:N5)</f>
        <v>2.257940814</v>
      </c>
      <c r="O6" s="170"/>
      <c r="P6" s="169">
        <f t="shared" ref="P6:U6" si="9">SUM(P4:P5)</f>
        <v>0</v>
      </c>
      <c r="Q6" s="169">
        <f t="shared" si="9"/>
        <v>2.42166245</v>
      </c>
      <c r="R6" s="169">
        <f t="shared" si="9"/>
        <v>0.0000678</v>
      </c>
      <c r="S6" s="169">
        <f t="shared" si="9"/>
        <v>4.679671064</v>
      </c>
      <c r="T6" s="169">
        <f t="shared" si="9"/>
        <v>0.68</v>
      </c>
      <c r="U6" s="169">
        <f t="shared" si="9"/>
        <v>3.0752</v>
      </c>
      <c r="V6" s="171"/>
      <c r="W6" s="172"/>
      <c r="X6" s="173"/>
      <c r="Y6" s="174"/>
    </row>
    <row r="7" ht="15.75" customHeight="1">
      <c r="A7" s="140"/>
      <c r="B7" s="141"/>
      <c r="C7" s="175"/>
      <c r="D7" s="175"/>
      <c r="E7" s="175"/>
      <c r="F7" s="176"/>
      <c r="G7" s="175"/>
      <c r="H7" s="175"/>
      <c r="I7" s="175"/>
      <c r="J7" s="175"/>
      <c r="K7" s="177"/>
      <c r="L7" s="177"/>
      <c r="M7" s="176"/>
      <c r="N7" s="177"/>
      <c r="O7" s="176"/>
      <c r="P7" s="175"/>
      <c r="Q7" s="175"/>
      <c r="R7" s="175"/>
      <c r="S7" s="177"/>
      <c r="T7" s="175"/>
      <c r="U7" s="178"/>
      <c r="V7" s="171"/>
      <c r="W7" s="172"/>
      <c r="X7" s="173"/>
      <c r="Y7" s="174"/>
    </row>
    <row r="8" ht="15.75" customHeight="1">
      <c r="A8" s="140" t="s">
        <v>44</v>
      </c>
      <c r="B8" s="123">
        <v>2.0019598E7</v>
      </c>
      <c r="C8" s="179">
        <f>84.5766457*0+46.5</f>
        <v>46.5</v>
      </c>
      <c r="D8" s="180">
        <v>0.0</v>
      </c>
      <c r="E8" s="157">
        <f t="shared" ref="E8:E10" si="10">H8+G8</f>
        <v>77.0343558</v>
      </c>
      <c r="F8" s="158">
        <f t="shared" ref="F8:F10" si="11">E8/C8</f>
        <v>1.656652813</v>
      </c>
      <c r="G8" s="159">
        <v>28.437881599999994</v>
      </c>
      <c r="H8" s="159">
        <v>48.5964742</v>
      </c>
      <c r="I8" s="159">
        <v>0.0</v>
      </c>
      <c r="J8" s="159">
        <f t="shared" ref="J8:J10" si="12">C8-E8-D8</f>
        <v>-30.5343558</v>
      </c>
      <c r="K8" s="160">
        <v>45.0077769</v>
      </c>
      <c r="L8" s="157">
        <v>40.7630599</v>
      </c>
      <c r="M8" s="161">
        <f t="shared" ref="M8:M10" si="13">K8/C8</f>
        <v>0.9679091806</v>
      </c>
      <c r="N8" s="157">
        <v>32.0421602</v>
      </c>
      <c r="O8" s="162">
        <f t="shared" ref="O8:O10" si="14">N8/C8</f>
        <v>0.689078714</v>
      </c>
      <c r="P8" s="159">
        <v>0.0</v>
      </c>
      <c r="Q8" s="159">
        <v>1.8644055</v>
      </c>
      <c r="R8" s="159">
        <v>0.0</v>
      </c>
      <c r="S8" s="157">
        <f t="shared" ref="S8:S10" si="15">(N8+P8+Q8+R8)</f>
        <v>33.9065657</v>
      </c>
      <c r="T8" s="163">
        <v>1.57</v>
      </c>
      <c r="U8" s="164">
        <v>1.0</v>
      </c>
      <c r="V8" s="171"/>
      <c r="W8" s="172"/>
      <c r="X8" s="173"/>
      <c r="Y8" s="174"/>
    </row>
    <row r="9" ht="15.75" customHeight="1">
      <c r="A9" s="140" t="s">
        <v>125</v>
      </c>
      <c r="B9" s="123">
        <v>2.0020916E7</v>
      </c>
      <c r="C9" s="180">
        <v>375.846533116</v>
      </c>
      <c r="D9" s="180">
        <v>42.6389354</v>
      </c>
      <c r="E9" s="157">
        <f t="shared" si="10"/>
        <v>146.3250458</v>
      </c>
      <c r="F9" s="158">
        <f t="shared" si="11"/>
        <v>0.3893212599</v>
      </c>
      <c r="G9" s="159">
        <v>65.6804864</v>
      </c>
      <c r="H9" s="159">
        <v>80.6445594</v>
      </c>
      <c r="I9" s="159">
        <v>7.4923605</v>
      </c>
      <c r="J9" s="159">
        <f t="shared" si="12"/>
        <v>186.8825519</v>
      </c>
      <c r="K9" s="160">
        <v>54.360865224</v>
      </c>
      <c r="L9" s="157">
        <v>48.379813224</v>
      </c>
      <c r="M9" s="161">
        <f t="shared" si="13"/>
        <v>0.1446358033</v>
      </c>
      <c r="N9" s="157">
        <v>91.964180976</v>
      </c>
      <c r="O9" s="162">
        <f t="shared" si="14"/>
        <v>0.2446854577</v>
      </c>
      <c r="P9" s="159">
        <v>0.0</v>
      </c>
      <c r="Q9" s="159">
        <v>3.1474082</v>
      </c>
      <c r="R9" s="159">
        <v>0.0</v>
      </c>
      <c r="S9" s="157">
        <f t="shared" si="15"/>
        <v>95.11158918</v>
      </c>
      <c r="T9" s="163">
        <v>0.42</v>
      </c>
      <c r="U9" s="164">
        <v>25.1122305</v>
      </c>
      <c r="V9" s="171"/>
      <c r="W9" s="172"/>
      <c r="X9" s="173"/>
      <c r="Y9" s="174"/>
    </row>
    <row r="10" ht="15.75" customHeight="1">
      <c r="A10" s="140" t="s">
        <v>48</v>
      </c>
      <c r="B10" s="123">
        <v>2.0019869E7</v>
      </c>
      <c r="C10" s="181">
        <f>183.5385366*0+200*0+211.0846361</f>
        <v>211.0846361</v>
      </c>
      <c r="D10" s="180">
        <v>0.0</v>
      </c>
      <c r="E10" s="182">
        <f t="shared" si="10"/>
        <v>211.0758779</v>
      </c>
      <c r="F10" s="158">
        <f t="shared" si="11"/>
        <v>0.9999585085</v>
      </c>
      <c r="G10" s="159">
        <v>60.55363988</v>
      </c>
      <c r="H10" s="159">
        <v>150.522238</v>
      </c>
      <c r="I10" s="159">
        <v>2.9999966</v>
      </c>
      <c r="J10" s="159">
        <f t="shared" si="12"/>
        <v>0.00875822</v>
      </c>
      <c r="K10" s="160">
        <v>202.69062391302</v>
      </c>
      <c r="L10" s="157">
        <v>190.3034756</v>
      </c>
      <c r="M10" s="161">
        <f t="shared" si="13"/>
        <v>0.9602339027</v>
      </c>
      <c r="N10" s="157">
        <v>8.466371136</v>
      </c>
      <c r="O10" s="162">
        <f t="shared" si="14"/>
        <v>0.04010889325</v>
      </c>
      <c r="P10" s="159">
        <v>0.0</v>
      </c>
      <c r="Q10" s="159">
        <v>4.9259794</v>
      </c>
      <c r="R10" s="159">
        <v>0.1439653</v>
      </c>
      <c r="S10" s="157">
        <f t="shared" si="15"/>
        <v>13.53631584</v>
      </c>
      <c r="T10" s="163">
        <v>1.883</v>
      </c>
      <c r="U10" s="164">
        <v>0.0</v>
      </c>
      <c r="V10" s="171"/>
      <c r="W10" s="172"/>
      <c r="X10" s="173"/>
      <c r="Y10" s="174"/>
    </row>
    <row r="11" ht="15.75" customHeight="1">
      <c r="A11" s="167" t="s">
        <v>51</v>
      </c>
      <c r="B11" s="168"/>
      <c r="C11" s="169">
        <f t="shared" ref="C11:E11" si="16">SUM(C8:C10)</f>
        <v>633.4311692</v>
      </c>
      <c r="D11" s="169">
        <f t="shared" si="16"/>
        <v>42.6389354</v>
      </c>
      <c r="E11" s="169">
        <f t="shared" si="16"/>
        <v>434.4352795</v>
      </c>
      <c r="F11" s="170"/>
      <c r="G11" s="169">
        <f t="shared" ref="G11:L11" si="17">SUM(G8:G10)</f>
        <v>154.6720079</v>
      </c>
      <c r="H11" s="169">
        <f t="shared" si="17"/>
        <v>279.7632716</v>
      </c>
      <c r="I11" s="169">
        <f t="shared" si="17"/>
        <v>10.4923571</v>
      </c>
      <c r="J11" s="169">
        <f t="shared" si="17"/>
        <v>156.3569543</v>
      </c>
      <c r="K11" s="169">
        <f t="shared" si="17"/>
        <v>302.059266</v>
      </c>
      <c r="L11" s="169">
        <f t="shared" si="17"/>
        <v>279.4463487</v>
      </c>
      <c r="M11" s="170"/>
      <c r="N11" s="169">
        <f>SUM(N8:N10)</f>
        <v>132.4727123</v>
      </c>
      <c r="O11" s="170"/>
      <c r="P11" s="169">
        <f t="shared" ref="P11:U11" si="18">SUM(P8:P10)</f>
        <v>0</v>
      </c>
      <c r="Q11" s="169">
        <f t="shared" si="18"/>
        <v>9.9377931</v>
      </c>
      <c r="R11" s="169">
        <f t="shared" si="18"/>
        <v>0.1439653</v>
      </c>
      <c r="S11" s="169">
        <f t="shared" si="18"/>
        <v>142.5544707</v>
      </c>
      <c r="T11" s="169">
        <f t="shared" si="18"/>
        <v>3.873</v>
      </c>
      <c r="U11" s="169">
        <f t="shared" si="18"/>
        <v>26.1122305</v>
      </c>
      <c r="V11" s="171"/>
      <c r="W11" s="172"/>
      <c r="X11" s="173"/>
      <c r="Y11" s="174"/>
    </row>
    <row r="12" ht="15.75" customHeight="1">
      <c r="A12" s="140"/>
      <c r="B12" s="140"/>
      <c r="C12" s="175"/>
      <c r="D12" s="175"/>
      <c r="E12" s="175"/>
      <c r="F12" s="176"/>
      <c r="G12" s="175"/>
      <c r="H12" s="175"/>
      <c r="I12" s="175"/>
      <c r="J12" s="175"/>
      <c r="K12" s="177"/>
      <c r="L12" s="177"/>
      <c r="M12" s="176"/>
      <c r="N12" s="177"/>
      <c r="O12" s="176"/>
      <c r="P12" s="175"/>
      <c r="Q12" s="175"/>
      <c r="R12" s="175"/>
      <c r="S12" s="177"/>
      <c r="T12" s="175"/>
      <c r="U12" s="178"/>
      <c r="V12" s="171"/>
      <c r="W12" s="172"/>
      <c r="X12" s="173"/>
      <c r="Y12" s="174"/>
    </row>
    <row r="13" ht="15.75" customHeight="1">
      <c r="A13" s="140" t="s">
        <v>96</v>
      </c>
      <c r="B13" s="123">
        <v>2.0017531E7</v>
      </c>
      <c r="C13" s="155">
        <f>201.8340622*0+174+27.79</f>
        <v>201.79</v>
      </c>
      <c r="D13" s="180">
        <v>27.7875591</v>
      </c>
      <c r="E13" s="157">
        <f t="shared" ref="E13:E17" si="19">H13+G13</f>
        <v>175.0449239</v>
      </c>
      <c r="F13" s="158">
        <f t="shared" ref="F13:F17" si="20">E13/C13</f>
        <v>0.8674608449</v>
      </c>
      <c r="G13" s="159">
        <v>62.07736550000002</v>
      </c>
      <c r="H13" s="159">
        <v>112.9675584</v>
      </c>
      <c r="I13" s="159">
        <v>0.0634941</v>
      </c>
      <c r="J13" s="159">
        <f t="shared" ref="J13:J14" si="21">C13-E13-D13</f>
        <v>-1.042483</v>
      </c>
      <c r="K13" s="160">
        <v>141.3630399</v>
      </c>
      <c r="L13" s="157">
        <v>129.3450028</v>
      </c>
      <c r="M13" s="161">
        <f t="shared" ref="M13:M17" si="22">K13/C13</f>
        <v>0.7005453189</v>
      </c>
      <c r="N13" s="157">
        <v>34.8935935</v>
      </c>
      <c r="O13" s="162">
        <f t="shared" ref="O13:O17" si="23">N13/C13</f>
        <v>0.1729203305</v>
      </c>
      <c r="P13" s="159">
        <v>0.0</v>
      </c>
      <c r="Q13" s="159">
        <v>2.5968263</v>
      </c>
      <c r="R13" s="159">
        <v>0.0</v>
      </c>
      <c r="S13" s="157">
        <f t="shared" ref="S13:S17" si="24">(N13+P13+Q13+R13)</f>
        <v>37.4904198</v>
      </c>
      <c r="T13" s="163">
        <v>6.29</v>
      </c>
      <c r="U13" s="164">
        <v>13.2215218</v>
      </c>
      <c r="V13" s="171"/>
      <c r="W13" s="172"/>
      <c r="X13" s="173"/>
      <c r="Y13" s="174"/>
    </row>
    <row r="14" ht="15.75" customHeight="1">
      <c r="A14" s="15" t="s">
        <v>126</v>
      </c>
      <c r="B14" s="36">
        <v>2.0017532E7</v>
      </c>
      <c r="C14" s="37">
        <f>49.06+D14+1.24</f>
        <v>56.7351487</v>
      </c>
      <c r="D14" s="67">
        <v>6.4351487</v>
      </c>
      <c r="E14" s="183">
        <f t="shared" si="19"/>
        <v>42.7241314</v>
      </c>
      <c r="F14" s="184">
        <f t="shared" si="20"/>
        <v>0.7530452</v>
      </c>
      <c r="G14" s="185">
        <v>18.8179212</v>
      </c>
      <c r="H14" s="185">
        <v>23.9062102</v>
      </c>
      <c r="I14" s="185">
        <v>3.4999909</v>
      </c>
      <c r="J14" s="186">
        <f t="shared" si="21"/>
        <v>7.5758686</v>
      </c>
      <c r="K14" s="187">
        <v>35.8500959</v>
      </c>
      <c r="L14" s="183">
        <v>32.4053182</v>
      </c>
      <c r="M14" s="188">
        <f t="shared" si="22"/>
        <v>0.6318851139</v>
      </c>
      <c r="N14" s="189">
        <v>7.458931</v>
      </c>
      <c r="O14" s="190">
        <f t="shared" si="23"/>
        <v>0.1314693126</v>
      </c>
      <c r="P14" s="185">
        <v>0.0</v>
      </c>
      <c r="Q14" s="185">
        <v>0.6973074</v>
      </c>
      <c r="R14" s="185">
        <v>0.0</v>
      </c>
      <c r="S14" s="183">
        <f t="shared" si="24"/>
        <v>8.1562384</v>
      </c>
      <c r="T14" s="41">
        <v>2.46</v>
      </c>
      <c r="U14" s="191">
        <v>2.59</v>
      </c>
      <c r="V14" s="171"/>
      <c r="W14" s="172"/>
      <c r="X14" s="192">
        <f>Y14-5.5</f>
        <v>2.0758686</v>
      </c>
      <c r="Y14" s="193">
        <f>C14-D14-E14</f>
        <v>7.5758686</v>
      </c>
    </row>
    <row r="15" ht="15.75" customHeight="1">
      <c r="A15" s="194" t="s">
        <v>127</v>
      </c>
      <c r="B15" s="36">
        <v>2.0014724E7</v>
      </c>
      <c r="C15" s="37">
        <f>(23.66+5.5)</f>
        <v>29.16</v>
      </c>
      <c r="D15" s="67">
        <v>5.5</v>
      </c>
      <c r="E15" s="183">
        <f t="shared" si="19"/>
        <v>28.42344932</v>
      </c>
      <c r="F15" s="184">
        <f t="shared" si="20"/>
        <v>0.9747410603</v>
      </c>
      <c r="G15" s="185">
        <v>11.938741216999993</v>
      </c>
      <c r="H15" s="185">
        <v>16.4847081</v>
      </c>
      <c r="I15" s="185">
        <v>0.0</v>
      </c>
      <c r="J15" s="186">
        <f t="shared" ref="J15:J17" si="25">C15-E15</f>
        <v>0.736550683</v>
      </c>
      <c r="K15" s="187">
        <v>25.51870241232</v>
      </c>
      <c r="L15" s="183">
        <v>22.7915471</v>
      </c>
      <c r="M15" s="188">
        <f t="shared" si="22"/>
        <v>0.8751269689</v>
      </c>
      <c r="N15" s="189">
        <v>2.977440665</v>
      </c>
      <c r="O15" s="190">
        <f t="shared" si="23"/>
        <v>0.1021070187</v>
      </c>
      <c r="P15" s="185">
        <v>0.0</v>
      </c>
      <c r="Q15" s="185">
        <v>0.5729161</v>
      </c>
      <c r="R15" s="185">
        <v>0.0</v>
      </c>
      <c r="S15" s="183">
        <f t="shared" si="24"/>
        <v>3.550356765</v>
      </c>
      <c r="T15" s="41">
        <v>0.11</v>
      </c>
      <c r="U15" s="191">
        <v>3.9798101</v>
      </c>
      <c r="V15" s="195">
        <f>E15+1.24</f>
        <v>29.66344932</v>
      </c>
      <c r="W15" s="196" t="s">
        <v>128</v>
      </c>
      <c r="X15" s="197"/>
      <c r="Y15" s="198">
        <v>0.77</v>
      </c>
    </row>
    <row r="16" ht="15.75" customHeight="1">
      <c r="A16" s="135" t="s">
        <v>106</v>
      </c>
      <c r="B16" s="123">
        <v>2.0013988E7</v>
      </c>
      <c r="C16" s="155">
        <f>(21.45+6.45)</f>
        <v>27.9</v>
      </c>
      <c r="D16" s="180">
        <v>6.45</v>
      </c>
      <c r="E16" s="157">
        <f t="shared" si="19"/>
        <v>27.57359208</v>
      </c>
      <c r="F16" s="158">
        <f t="shared" si="20"/>
        <v>0.9883007913</v>
      </c>
      <c r="G16" s="159">
        <v>12.013031976999995</v>
      </c>
      <c r="H16" s="159">
        <v>15.5605601</v>
      </c>
      <c r="I16" s="159">
        <v>0.0</v>
      </c>
      <c r="J16" s="199">
        <f t="shared" si="25"/>
        <v>0.326407923</v>
      </c>
      <c r="K16" s="160">
        <v>26.538617028</v>
      </c>
      <c r="L16" s="157">
        <v>23.9647952</v>
      </c>
      <c r="M16" s="161">
        <f t="shared" si="22"/>
        <v>0.9512049114</v>
      </c>
      <c r="N16" s="157">
        <v>1.746845977</v>
      </c>
      <c r="O16" s="162">
        <f t="shared" si="23"/>
        <v>0.06261096692</v>
      </c>
      <c r="P16" s="159">
        <v>0.0</v>
      </c>
      <c r="Q16" s="159">
        <v>0.0905262</v>
      </c>
      <c r="R16" s="159">
        <v>0.1622667</v>
      </c>
      <c r="S16" s="157">
        <f t="shared" si="24"/>
        <v>1.999638877</v>
      </c>
      <c r="T16" s="163">
        <v>0.084503075</v>
      </c>
      <c r="U16" s="164">
        <v>3.0252609</v>
      </c>
      <c r="V16" s="171"/>
      <c r="W16" s="172"/>
      <c r="X16" s="173"/>
      <c r="Y16" s="200" t="s">
        <v>129</v>
      </c>
    </row>
    <row r="17" ht="15.75" customHeight="1">
      <c r="A17" s="140" t="s">
        <v>130</v>
      </c>
      <c r="B17" s="123">
        <v>2.0013802E7</v>
      </c>
      <c r="C17" s="155">
        <v>19.13</v>
      </c>
      <c r="D17" s="180">
        <v>5.6896552</v>
      </c>
      <c r="E17" s="157">
        <f t="shared" si="19"/>
        <v>19.2161756</v>
      </c>
      <c r="F17" s="158">
        <f t="shared" si="20"/>
        <v>1.004504736</v>
      </c>
      <c r="G17" s="159">
        <v>6.280509500000002</v>
      </c>
      <c r="H17" s="159">
        <v>12.9356661</v>
      </c>
      <c r="I17" s="159">
        <v>0.004291</v>
      </c>
      <c r="J17" s="201">
        <f t="shared" si="25"/>
        <v>-0.0861756</v>
      </c>
      <c r="K17" s="169">
        <v>18.8626092</v>
      </c>
      <c r="L17" s="157">
        <v>17.6636106</v>
      </c>
      <c r="M17" s="161">
        <f t="shared" si="22"/>
        <v>0.986022436</v>
      </c>
      <c r="N17" s="157">
        <v>0.0</v>
      </c>
      <c r="O17" s="162">
        <f t="shared" si="23"/>
        <v>0</v>
      </c>
      <c r="P17" s="159">
        <v>0.0</v>
      </c>
      <c r="Q17" s="159">
        <v>0.0</v>
      </c>
      <c r="R17" s="159">
        <v>0.010431</v>
      </c>
      <c r="S17" s="157">
        <f t="shared" si="24"/>
        <v>0.010431</v>
      </c>
      <c r="T17" s="163">
        <v>0.005775456</v>
      </c>
      <c r="U17" s="164">
        <v>0.0</v>
      </c>
      <c r="V17" s="171"/>
      <c r="W17" s="172"/>
      <c r="X17" s="173"/>
      <c r="Y17" s="174"/>
    </row>
    <row r="18" ht="15.75" customHeight="1">
      <c r="A18" s="167" t="s">
        <v>65</v>
      </c>
      <c r="B18" s="168"/>
      <c r="C18" s="169">
        <f t="shared" ref="C18:E18" si="26">SUM(C13:C17)</f>
        <v>334.7151487</v>
      </c>
      <c r="D18" s="169">
        <f t="shared" si="26"/>
        <v>51.862363</v>
      </c>
      <c r="E18" s="169">
        <f t="shared" si="26"/>
        <v>292.9822723</v>
      </c>
      <c r="F18" s="170"/>
      <c r="G18" s="169">
        <f t="shared" ref="G18:L18" si="27">SUM(G13:G17)</f>
        <v>111.1275694</v>
      </c>
      <c r="H18" s="169">
        <f t="shared" si="27"/>
        <v>181.8547029</v>
      </c>
      <c r="I18" s="169">
        <f t="shared" si="27"/>
        <v>3.567776</v>
      </c>
      <c r="J18" s="169">
        <f t="shared" si="27"/>
        <v>7.510168606</v>
      </c>
      <c r="K18" s="169">
        <f t="shared" si="27"/>
        <v>248.1330644</v>
      </c>
      <c r="L18" s="169">
        <f t="shared" si="27"/>
        <v>226.1702739</v>
      </c>
      <c r="M18" s="170"/>
      <c r="N18" s="169">
        <f>SUM(N13:N17)</f>
        <v>47.07681114</v>
      </c>
      <c r="O18" s="170"/>
      <c r="P18" s="169">
        <f t="shared" ref="P18:U18" si="28">SUM(P13:P17)</f>
        <v>0</v>
      </c>
      <c r="Q18" s="169">
        <f t="shared" si="28"/>
        <v>3.957576</v>
      </c>
      <c r="R18" s="169">
        <f t="shared" si="28"/>
        <v>0.1726977</v>
      </c>
      <c r="S18" s="169">
        <f t="shared" si="28"/>
        <v>51.20708484</v>
      </c>
      <c r="T18" s="169">
        <f t="shared" si="28"/>
        <v>8.950278531</v>
      </c>
      <c r="U18" s="169">
        <f t="shared" si="28"/>
        <v>22.8165928</v>
      </c>
      <c r="V18" s="171"/>
      <c r="W18" s="172"/>
      <c r="X18" s="173"/>
      <c r="Y18" s="174"/>
    </row>
    <row r="19" ht="15.75" customHeight="1">
      <c r="A19" s="140"/>
      <c r="B19" s="140"/>
      <c r="C19" s="175"/>
      <c r="D19" s="175"/>
      <c r="E19" s="175"/>
      <c r="F19" s="176"/>
      <c r="G19" s="175"/>
      <c r="H19" s="175"/>
      <c r="I19" s="175"/>
      <c r="J19" s="175"/>
      <c r="K19" s="177"/>
      <c r="L19" s="177"/>
      <c r="M19" s="176"/>
      <c r="N19" s="177"/>
      <c r="O19" s="176"/>
      <c r="P19" s="175"/>
      <c r="Q19" s="175"/>
      <c r="R19" s="175"/>
      <c r="S19" s="177"/>
      <c r="T19" s="175"/>
      <c r="U19" s="178"/>
      <c r="V19" s="171"/>
      <c r="W19" s="172"/>
      <c r="X19" s="173"/>
      <c r="Y19" s="174"/>
    </row>
    <row r="20" ht="15.75" customHeight="1">
      <c r="A20" s="140" t="s">
        <v>131</v>
      </c>
      <c r="B20" s="123">
        <v>2.0024063E7</v>
      </c>
      <c r="C20" s="155">
        <f>19.64+0.43</f>
        <v>20.07</v>
      </c>
      <c r="D20" s="180">
        <v>0.4325123</v>
      </c>
      <c r="E20" s="157">
        <f t="shared" ref="E20:E25" si="29">H20+G20</f>
        <v>19.7200341</v>
      </c>
      <c r="F20" s="158">
        <f t="shared" ref="F20:F25" si="30">E20/C20</f>
        <v>0.9825627354</v>
      </c>
      <c r="G20" s="159">
        <v>18.067447299999998</v>
      </c>
      <c r="H20" s="159">
        <v>1.6525868</v>
      </c>
      <c r="I20" s="159">
        <v>0.0</v>
      </c>
      <c r="J20" s="201">
        <f t="shared" ref="J20:J23" si="31">C20-E20</f>
        <v>0.3499659</v>
      </c>
      <c r="K20" s="160">
        <v>19.785008035</v>
      </c>
      <c r="L20" s="157">
        <v>19.1729002</v>
      </c>
      <c r="M20" s="161">
        <f t="shared" ref="M20:M25" si="32">K20/C20</f>
        <v>0.9858001014</v>
      </c>
      <c r="N20" s="157">
        <v>-0.0311408</v>
      </c>
      <c r="O20" s="162">
        <f t="shared" ref="O20:O25" si="33">N20/C20</f>
        <v>-0.001551609367</v>
      </c>
      <c r="P20" s="159">
        <v>0.0</v>
      </c>
      <c r="Q20" s="159">
        <v>0.0072085</v>
      </c>
      <c r="R20" s="159">
        <v>0.0021625</v>
      </c>
      <c r="S20" s="157">
        <f t="shared" ref="S20:S25" si="34">(N20+P20+Q20+R20)</f>
        <v>-0.0217698</v>
      </c>
      <c r="T20" s="163">
        <v>0.033</v>
      </c>
      <c r="U20" s="164">
        <v>0.0</v>
      </c>
      <c r="V20" s="171"/>
      <c r="W20" s="172"/>
      <c r="X20" s="173"/>
      <c r="Y20" s="174"/>
    </row>
    <row r="21" ht="15.75" customHeight="1">
      <c r="A21" s="140" t="s">
        <v>68</v>
      </c>
      <c r="B21" s="123">
        <v>2.0019189E7</v>
      </c>
      <c r="C21" s="155">
        <f>39.48+0.99</f>
        <v>40.47</v>
      </c>
      <c r="D21" s="155">
        <v>0.99</v>
      </c>
      <c r="E21" s="157">
        <f t="shared" si="29"/>
        <v>40.1989488</v>
      </c>
      <c r="F21" s="158">
        <f t="shared" si="30"/>
        <v>0.9933024166</v>
      </c>
      <c r="G21" s="159">
        <v>36.9702435</v>
      </c>
      <c r="H21" s="159">
        <v>3.2287053</v>
      </c>
      <c r="I21" s="159">
        <v>0.0</v>
      </c>
      <c r="J21" s="201">
        <f t="shared" si="31"/>
        <v>0.2710512</v>
      </c>
      <c r="K21" s="160">
        <v>39.982677799</v>
      </c>
      <c r="L21" s="157">
        <v>38.5265751</v>
      </c>
      <c r="M21" s="161">
        <f t="shared" si="32"/>
        <v>0.9879584334</v>
      </c>
      <c r="N21" s="157">
        <v>0.2794882</v>
      </c>
      <c r="O21" s="162">
        <f t="shared" si="33"/>
        <v>0.006906058809</v>
      </c>
      <c r="P21" s="159">
        <v>0.0</v>
      </c>
      <c r="Q21" s="159">
        <v>0.0</v>
      </c>
      <c r="R21" s="159">
        <v>0.0</v>
      </c>
      <c r="S21" s="157">
        <f t="shared" si="34"/>
        <v>0.2794882</v>
      </c>
      <c r="T21" s="163">
        <v>0.0</v>
      </c>
      <c r="U21" s="164">
        <v>0.0</v>
      </c>
      <c r="V21" s="171"/>
      <c r="W21" s="172"/>
      <c r="X21" s="173"/>
      <c r="Y21" s="174"/>
    </row>
    <row r="22" ht="15.75" customHeight="1">
      <c r="A22" s="140" t="s">
        <v>70</v>
      </c>
      <c r="B22" s="123">
        <v>2.001919E7</v>
      </c>
      <c r="C22" s="180">
        <v>7.2408282</v>
      </c>
      <c r="D22" s="180">
        <v>0.181020705</v>
      </c>
      <c r="E22" s="157">
        <f t="shared" si="29"/>
        <v>7.20916468</v>
      </c>
      <c r="F22" s="158">
        <f t="shared" si="30"/>
        <v>0.9956270859</v>
      </c>
      <c r="G22" s="159">
        <v>6.077995379999998</v>
      </c>
      <c r="H22" s="159">
        <v>1.1311693</v>
      </c>
      <c r="I22" s="159">
        <v>0.0</v>
      </c>
      <c r="J22" s="201">
        <f t="shared" si="31"/>
        <v>0.03166352</v>
      </c>
      <c r="K22" s="160">
        <v>7.2091647</v>
      </c>
      <c r="L22" s="157">
        <v>6.7119574</v>
      </c>
      <c r="M22" s="161">
        <f t="shared" si="32"/>
        <v>0.9956270886</v>
      </c>
      <c r="N22" s="157">
        <v>0.0731623</v>
      </c>
      <c r="O22" s="162">
        <f t="shared" si="33"/>
        <v>0.01010413422</v>
      </c>
      <c r="P22" s="159">
        <v>0.0</v>
      </c>
      <c r="Q22" s="159">
        <v>0.3335835</v>
      </c>
      <c r="R22" s="159">
        <v>6.517E-4</v>
      </c>
      <c r="S22" s="157">
        <f t="shared" si="34"/>
        <v>0.4073975</v>
      </c>
      <c r="T22" s="163">
        <v>0.0</v>
      </c>
      <c r="U22" s="164">
        <v>0.0</v>
      </c>
      <c r="V22" s="171"/>
      <c r="W22" s="172"/>
      <c r="X22" s="173"/>
      <c r="Y22" s="174"/>
    </row>
    <row r="23" ht="15.75" customHeight="1">
      <c r="A23" s="140" t="s">
        <v>132</v>
      </c>
      <c r="B23" s="123">
        <v>2.0024433E7</v>
      </c>
      <c r="C23" s="155">
        <f>14.84+0.4</f>
        <v>15.24</v>
      </c>
      <c r="D23" s="180">
        <v>0.3961622</v>
      </c>
      <c r="E23" s="157">
        <f t="shared" si="29"/>
        <v>15.3284828</v>
      </c>
      <c r="F23" s="158">
        <f t="shared" si="30"/>
        <v>1.005805958</v>
      </c>
      <c r="G23" s="159">
        <v>12.798108499999998</v>
      </c>
      <c r="H23" s="159">
        <v>2.5303743</v>
      </c>
      <c r="I23" s="159">
        <v>0.0</v>
      </c>
      <c r="J23" s="201">
        <f t="shared" si="31"/>
        <v>-0.0884828</v>
      </c>
      <c r="K23" s="160">
        <v>14.8412203</v>
      </c>
      <c r="L23" s="157">
        <v>13.6879784</v>
      </c>
      <c r="M23" s="161">
        <f t="shared" si="32"/>
        <v>0.973833353</v>
      </c>
      <c r="N23" s="157">
        <v>0.5221374</v>
      </c>
      <c r="O23" s="162">
        <f t="shared" si="33"/>
        <v>0.03426098425</v>
      </c>
      <c r="P23" s="159">
        <v>0.0</v>
      </c>
      <c r="Q23" s="159">
        <v>0.582017</v>
      </c>
      <c r="R23" s="159">
        <v>0.0</v>
      </c>
      <c r="S23" s="157">
        <f t="shared" si="34"/>
        <v>1.1041544</v>
      </c>
      <c r="T23" s="163">
        <v>0.0</v>
      </c>
      <c r="U23" s="164">
        <v>0.0</v>
      </c>
      <c r="V23" s="118"/>
      <c r="W23" s="118"/>
      <c r="X23" s="118"/>
      <c r="Y23" s="11"/>
    </row>
    <row r="24" ht="15.75" customHeight="1">
      <c r="A24" s="140" t="s">
        <v>133</v>
      </c>
      <c r="B24" s="123">
        <v>2.0025083E7</v>
      </c>
      <c r="C24" s="155">
        <f>28.5*0+27.82</f>
        <v>27.82</v>
      </c>
      <c r="D24" s="180">
        <v>0.7878943</v>
      </c>
      <c r="E24" s="157">
        <f t="shared" si="29"/>
        <v>30.9754639</v>
      </c>
      <c r="F24" s="158">
        <f t="shared" si="30"/>
        <v>1.113424295</v>
      </c>
      <c r="G24" s="159">
        <v>27.910950200000006</v>
      </c>
      <c r="H24" s="159">
        <v>3.0645137</v>
      </c>
      <c r="I24" s="159">
        <v>0.0</v>
      </c>
      <c r="J24" s="159">
        <f t="shared" ref="J24:J25" si="35">C24-E24-D24</f>
        <v>-3.9433582</v>
      </c>
      <c r="K24" s="160">
        <v>27.036721833999998</v>
      </c>
      <c r="L24" s="157">
        <v>23.8571679</v>
      </c>
      <c r="M24" s="161">
        <f t="shared" si="32"/>
        <v>0.971844782</v>
      </c>
      <c r="N24" s="157">
        <v>3.4575422</v>
      </c>
      <c r="O24" s="162">
        <f t="shared" si="33"/>
        <v>0.1242826096</v>
      </c>
      <c r="P24" s="159">
        <v>0.0</v>
      </c>
      <c r="Q24" s="159">
        <v>2.9437175</v>
      </c>
      <c r="R24" s="159">
        <v>0.0</v>
      </c>
      <c r="S24" s="157">
        <f t="shared" si="34"/>
        <v>6.4012597</v>
      </c>
      <c r="T24" s="163">
        <v>0.013</v>
      </c>
      <c r="U24" s="164">
        <v>0.0</v>
      </c>
      <c r="V24" s="118"/>
      <c r="W24" s="118"/>
      <c r="X24" s="118"/>
      <c r="Y24" s="11"/>
    </row>
    <row r="25" ht="15.75" customHeight="1">
      <c r="A25" s="140" t="s">
        <v>134</v>
      </c>
      <c r="B25" s="123">
        <v>2.0026203E7</v>
      </c>
      <c r="C25" s="155">
        <f>32.8877206*0+31.07</f>
        <v>31.07</v>
      </c>
      <c r="D25" s="180">
        <v>0.0</v>
      </c>
      <c r="E25" s="157">
        <f t="shared" si="29"/>
        <v>32.9357803</v>
      </c>
      <c r="F25" s="158">
        <f t="shared" si="30"/>
        <v>1.060050863</v>
      </c>
      <c r="G25" s="159">
        <v>31.174139200000006</v>
      </c>
      <c r="H25" s="159">
        <v>1.7616411</v>
      </c>
      <c r="I25" s="159">
        <v>0.0</v>
      </c>
      <c r="J25" s="159">
        <f t="shared" si="35"/>
        <v>-1.8657803</v>
      </c>
      <c r="K25" s="160">
        <v>31.069427368723105</v>
      </c>
      <c r="L25" s="157">
        <v>26.9757721</v>
      </c>
      <c r="M25" s="161">
        <f t="shared" si="32"/>
        <v>0.9999815696</v>
      </c>
      <c r="N25" s="157">
        <v>1.8664337</v>
      </c>
      <c r="O25" s="162">
        <f t="shared" si="33"/>
        <v>0.0600718925</v>
      </c>
      <c r="P25" s="159">
        <v>0.0</v>
      </c>
      <c r="Q25" s="159">
        <v>3.2407611</v>
      </c>
      <c r="R25" s="159">
        <v>0.0</v>
      </c>
      <c r="S25" s="157">
        <f t="shared" si="34"/>
        <v>5.1071948</v>
      </c>
      <c r="T25" s="163">
        <v>0.15</v>
      </c>
      <c r="U25" s="164">
        <v>0.0</v>
      </c>
      <c r="V25" s="118"/>
      <c r="W25" s="118"/>
      <c r="X25" s="118"/>
      <c r="Y25" s="11"/>
    </row>
    <row r="26" ht="15.75" customHeight="1">
      <c r="A26" s="167" t="s">
        <v>84</v>
      </c>
      <c r="B26" s="168"/>
      <c r="C26" s="169">
        <f t="shared" ref="C26:E26" si="36">SUM(C20:C25)</f>
        <v>141.9108282</v>
      </c>
      <c r="D26" s="169">
        <f t="shared" si="36"/>
        <v>2.787589505</v>
      </c>
      <c r="E26" s="169">
        <f t="shared" si="36"/>
        <v>146.3678746</v>
      </c>
      <c r="F26" s="170"/>
      <c r="G26" s="169">
        <f t="shared" ref="G26:L26" si="37">SUM(G20:G25)</f>
        <v>132.9988841</v>
      </c>
      <c r="H26" s="169">
        <f t="shared" si="37"/>
        <v>13.3689905</v>
      </c>
      <c r="I26" s="169">
        <f t="shared" si="37"/>
        <v>0</v>
      </c>
      <c r="J26" s="169">
        <f t="shared" si="37"/>
        <v>-5.24494068</v>
      </c>
      <c r="K26" s="169">
        <f t="shared" si="37"/>
        <v>139.92422</v>
      </c>
      <c r="L26" s="169">
        <f t="shared" si="37"/>
        <v>128.9323511</v>
      </c>
      <c r="M26" s="170"/>
      <c r="N26" s="169">
        <f>SUM(N20:N25)</f>
        <v>6.167623</v>
      </c>
      <c r="O26" s="170"/>
      <c r="P26" s="169">
        <f t="shared" ref="P26:U26" si="38">SUM(P20:P25)</f>
        <v>0</v>
      </c>
      <c r="Q26" s="169">
        <f t="shared" si="38"/>
        <v>7.1072876</v>
      </c>
      <c r="R26" s="169">
        <f t="shared" si="38"/>
        <v>0.0028142</v>
      </c>
      <c r="S26" s="169">
        <f t="shared" si="38"/>
        <v>13.2777248</v>
      </c>
      <c r="T26" s="169">
        <f t="shared" si="38"/>
        <v>0.196</v>
      </c>
      <c r="U26" s="169">
        <f t="shared" si="38"/>
        <v>0</v>
      </c>
      <c r="V26" s="118"/>
      <c r="W26" s="118"/>
      <c r="X26" s="118"/>
      <c r="Y26" s="11"/>
    </row>
    <row r="27" ht="15.75" customHeight="1">
      <c r="A27" s="167" t="s">
        <v>85</v>
      </c>
      <c r="B27" s="168"/>
      <c r="C27" s="160">
        <f t="shared" ref="C27:E27" si="39">C6+C11+C18+C26</f>
        <v>1167.888146</v>
      </c>
      <c r="D27" s="160">
        <f t="shared" si="39"/>
        <v>99.94093648</v>
      </c>
      <c r="E27" s="160">
        <f t="shared" si="39"/>
        <v>929.3941538</v>
      </c>
      <c r="F27" s="177"/>
      <c r="G27" s="160">
        <f t="shared" ref="G27:I27" si="40">G6+G11+G18+G26</f>
        <v>424.9283442</v>
      </c>
      <c r="H27" s="160">
        <f t="shared" si="40"/>
        <v>504.4658096</v>
      </c>
      <c r="I27" s="160">
        <f t="shared" si="40"/>
        <v>14.0601331</v>
      </c>
      <c r="J27" s="160">
        <f>J9+J10+J14+J15+J16+J20+J21+J22</f>
        <v>196.182818</v>
      </c>
      <c r="K27" s="160">
        <f t="shared" ref="K27:L27" si="41">K6+K11+K18+K26</f>
        <v>743.8457827</v>
      </c>
      <c r="L27" s="160">
        <f t="shared" si="41"/>
        <v>682.7701609</v>
      </c>
      <c r="M27" s="177"/>
      <c r="N27" s="160">
        <f>N6+N11+N18+N26</f>
        <v>187.9750873</v>
      </c>
      <c r="O27" s="177"/>
      <c r="P27" s="160">
        <f t="shared" ref="P27:U27" si="42">P6+P11+P18+P26</f>
        <v>0</v>
      </c>
      <c r="Q27" s="160">
        <f t="shared" si="42"/>
        <v>23.42431915</v>
      </c>
      <c r="R27" s="160">
        <f t="shared" si="42"/>
        <v>0.319545</v>
      </c>
      <c r="S27" s="160">
        <f t="shared" si="42"/>
        <v>211.7189514</v>
      </c>
      <c r="T27" s="160">
        <f t="shared" si="42"/>
        <v>13.69927853</v>
      </c>
      <c r="U27" s="160">
        <f t="shared" si="42"/>
        <v>52.0040233</v>
      </c>
      <c r="V27" s="118"/>
      <c r="W27" s="118"/>
      <c r="X27" s="118"/>
      <c r="Y27" s="11"/>
    </row>
    <row r="28" ht="15.75" customHeight="1">
      <c r="A28" s="118"/>
      <c r="B28" s="118"/>
      <c r="C28" s="202"/>
      <c r="D28" s="202"/>
      <c r="E28" s="118"/>
      <c r="F28" s="202"/>
      <c r="G28" s="118"/>
      <c r="H28" s="118"/>
      <c r="I28" s="118"/>
      <c r="J28" s="118"/>
      <c r="K28" s="203"/>
      <c r="L28" s="118"/>
      <c r="M28" s="118"/>
      <c r="N28" s="118"/>
      <c r="O28" s="202"/>
      <c r="P28" s="203"/>
      <c r="Q28" s="203"/>
      <c r="R28" s="118"/>
      <c r="S28" s="118"/>
      <c r="T28" s="118"/>
      <c r="U28" s="118"/>
      <c r="V28" s="118"/>
      <c r="W28" s="118"/>
      <c r="X28" s="118"/>
      <c r="Y28" s="11"/>
    </row>
    <row r="29" ht="15.75" customHeight="1">
      <c r="A29" s="118"/>
      <c r="B29" s="118"/>
      <c r="C29" s="202"/>
      <c r="D29" s="202"/>
      <c r="E29" s="204"/>
      <c r="F29" s="204"/>
      <c r="G29" s="204"/>
      <c r="H29" s="204"/>
      <c r="I29" s="204"/>
      <c r="J29" s="204"/>
      <c r="K29" s="204"/>
      <c r="L29" s="204"/>
      <c r="M29" s="204"/>
      <c r="N29" s="204"/>
      <c r="O29" s="204"/>
      <c r="P29" s="204"/>
      <c r="Q29" s="204"/>
      <c r="R29" s="204"/>
      <c r="S29" s="204"/>
      <c r="T29" s="204"/>
      <c r="U29" s="118"/>
      <c r="V29" s="118"/>
      <c r="W29" s="118"/>
      <c r="X29" s="118"/>
      <c r="Y29" s="11"/>
    </row>
    <row r="30" ht="15.75" customHeight="1">
      <c r="A30" s="118"/>
      <c r="B30" s="118"/>
      <c r="C30" s="202"/>
      <c r="D30" s="202"/>
      <c r="E30" s="202"/>
      <c r="F30" s="202"/>
      <c r="G30" s="118"/>
      <c r="H30" s="118"/>
      <c r="I30" s="118"/>
      <c r="J30" s="118"/>
      <c r="K30" s="203"/>
      <c r="L30" s="203"/>
      <c r="M30" s="118"/>
      <c r="N30" s="118"/>
      <c r="O30" s="202"/>
      <c r="P30" s="203"/>
      <c r="Q30" s="203"/>
      <c r="R30" s="118"/>
      <c r="S30" s="118"/>
      <c r="T30" s="118"/>
      <c r="U30" s="118"/>
      <c r="V30" s="118"/>
      <c r="W30" s="118"/>
      <c r="X30" s="118"/>
      <c r="Y30" s="11"/>
    </row>
    <row r="31" ht="15.75" customHeight="1">
      <c r="A31" s="118"/>
      <c r="B31" s="118"/>
      <c r="C31" s="202"/>
      <c r="D31" s="202"/>
      <c r="E31" s="118"/>
      <c r="F31" s="202"/>
      <c r="G31" s="118"/>
      <c r="H31" s="118"/>
      <c r="I31" s="118"/>
      <c r="J31" s="118"/>
      <c r="K31" s="203"/>
      <c r="L31" s="203"/>
      <c r="M31" s="118"/>
      <c r="N31" s="118"/>
      <c r="O31" s="202"/>
      <c r="P31" s="203"/>
      <c r="Q31" s="203"/>
      <c r="R31" s="118"/>
      <c r="S31" s="118"/>
      <c r="T31" s="118"/>
      <c r="U31" s="118"/>
      <c r="V31" s="118"/>
      <c r="W31" s="118"/>
      <c r="X31" s="118"/>
      <c r="Y31" s="11"/>
    </row>
    <row r="32" ht="15.75" customHeight="1">
      <c r="A32" s="118"/>
      <c r="B32" s="118"/>
      <c r="C32" s="202"/>
      <c r="D32" s="202"/>
      <c r="E32" s="118"/>
      <c r="F32" s="202"/>
      <c r="G32" s="118"/>
      <c r="H32" s="118"/>
      <c r="I32" s="118"/>
      <c r="J32" s="118"/>
      <c r="K32" s="203"/>
      <c r="L32" s="203"/>
      <c r="M32" s="118"/>
      <c r="N32" s="118"/>
      <c r="O32" s="202"/>
      <c r="P32" s="203"/>
      <c r="Q32" s="203"/>
      <c r="R32" s="118"/>
      <c r="S32" s="118"/>
      <c r="T32" s="118"/>
      <c r="U32" s="118"/>
      <c r="V32" s="118"/>
      <c r="W32" s="118"/>
      <c r="X32" s="118"/>
      <c r="Y32" s="11"/>
    </row>
    <row r="33" ht="15.75" customHeight="1">
      <c r="A33" s="118"/>
      <c r="B33" s="118"/>
      <c r="C33" s="202"/>
      <c r="D33" s="202"/>
      <c r="E33" s="118"/>
      <c r="F33" s="202"/>
      <c r="G33" s="118"/>
      <c r="H33" s="118"/>
      <c r="I33" s="118"/>
      <c r="J33" s="118"/>
      <c r="K33" s="203"/>
      <c r="L33" s="122"/>
      <c r="M33" s="118"/>
      <c r="N33" s="118"/>
      <c r="O33" s="202"/>
      <c r="P33" s="203"/>
      <c r="Q33" s="203"/>
      <c r="R33" s="118"/>
      <c r="S33" s="118"/>
      <c r="T33" s="118"/>
      <c r="U33" s="118"/>
      <c r="V33" s="118"/>
      <c r="W33" s="118"/>
      <c r="X33" s="118"/>
      <c r="Y33" s="11"/>
    </row>
    <row r="34" ht="15.75" customHeight="1">
      <c r="A34" s="118"/>
      <c r="B34" s="118"/>
      <c r="C34" s="202"/>
      <c r="D34" s="202"/>
      <c r="E34" s="118"/>
      <c r="F34" s="202"/>
      <c r="G34" s="118"/>
      <c r="H34" s="118"/>
      <c r="I34" s="118"/>
      <c r="J34" s="118"/>
      <c r="K34" s="203"/>
      <c r="L34" s="203"/>
      <c r="M34" s="118"/>
      <c r="N34" s="118"/>
      <c r="O34" s="202"/>
      <c r="P34" s="203"/>
      <c r="Q34" s="203"/>
      <c r="R34" s="118"/>
      <c r="S34" s="118"/>
      <c r="T34" s="118"/>
      <c r="U34" s="118"/>
      <c r="V34" s="118"/>
      <c r="W34" s="118"/>
      <c r="X34" s="118"/>
      <c r="Y34" s="11"/>
    </row>
    <row r="35" ht="15.75" customHeight="1">
      <c r="A35" s="118"/>
      <c r="B35" s="118"/>
      <c r="C35" s="202"/>
      <c r="D35" s="202"/>
      <c r="E35" s="118"/>
      <c r="F35" s="202"/>
      <c r="G35" s="118"/>
      <c r="H35" s="118"/>
      <c r="I35" s="118"/>
      <c r="J35" s="118"/>
      <c r="K35" s="203"/>
      <c r="L35" s="203"/>
      <c r="M35" s="118"/>
      <c r="N35" s="118"/>
      <c r="O35" s="202"/>
      <c r="P35" s="203"/>
      <c r="Q35" s="203"/>
      <c r="R35" s="118"/>
      <c r="S35" s="118"/>
      <c r="T35" s="118"/>
      <c r="U35" s="118"/>
      <c r="V35" s="118"/>
      <c r="W35" s="118"/>
      <c r="X35" s="118"/>
      <c r="Y35" s="11"/>
    </row>
    <row r="36" ht="15.75" customHeight="1">
      <c r="A36" s="118"/>
      <c r="B36" s="118"/>
      <c r="C36" s="202"/>
      <c r="D36" s="202"/>
      <c r="E36" s="118"/>
      <c r="F36" s="202"/>
      <c r="G36" s="118"/>
      <c r="H36" s="118"/>
      <c r="I36" s="118"/>
      <c r="J36" s="118"/>
      <c r="K36" s="203"/>
      <c r="L36" s="203"/>
      <c r="M36" s="118"/>
      <c r="N36" s="118"/>
      <c r="O36" s="202"/>
      <c r="P36" s="203"/>
      <c r="Q36" s="203"/>
      <c r="R36" s="118"/>
      <c r="S36" s="118"/>
      <c r="T36" s="118"/>
      <c r="U36" s="118"/>
      <c r="V36" s="118"/>
      <c r="W36" s="118"/>
      <c r="X36" s="118"/>
      <c r="Y36" s="11"/>
    </row>
    <row r="37" ht="15.75" customHeight="1">
      <c r="A37" s="118"/>
      <c r="B37" s="118"/>
      <c r="C37" s="202"/>
      <c r="D37" s="202"/>
      <c r="E37" s="118"/>
      <c r="F37" s="202"/>
      <c r="G37" s="118"/>
      <c r="H37" s="118"/>
      <c r="I37" s="118"/>
      <c r="J37" s="118"/>
      <c r="K37" s="203"/>
      <c r="L37" s="203"/>
      <c r="M37" s="118"/>
      <c r="N37" s="118"/>
      <c r="O37" s="202"/>
      <c r="P37" s="118"/>
      <c r="Q37" s="203"/>
      <c r="R37" s="118"/>
      <c r="S37" s="118"/>
      <c r="T37" s="118"/>
      <c r="U37" s="118"/>
      <c r="V37" s="118"/>
      <c r="W37" s="118"/>
      <c r="X37" s="118"/>
      <c r="Y37" s="11"/>
    </row>
    <row r="38" ht="15.75" customHeight="1">
      <c r="A38" s="118"/>
      <c r="B38" s="118"/>
      <c r="C38" s="202"/>
      <c r="D38" s="202"/>
      <c r="E38" s="118"/>
      <c r="F38" s="202"/>
      <c r="G38" s="118"/>
      <c r="H38" s="118"/>
      <c r="I38" s="118"/>
      <c r="J38" s="118"/>
      <c r="K38" s="203"/>
      <c r="L38" s="203"/>
      <c r="M38" s="118"/>
      <c r="N38" s="118"/>
      <c r="O38" s="202"/>
      <c r="P38" s="118"/>
      <c r="Q38" s="203"/>
      <c r="R38" s="118"/>
      <c r="S38" s="118"/>
      <c r="T38" s="118"/>
      <c r="U38" s="118"/>
      <c r="V38" s="118"/>
      <c r="W38" s="118"/>
      <c r="X38" s="118"/>
      <c r="Y38" s="11"/>
    </row>
    <row r="39" ht="15.75" customHeight="1">
      <c r="A39" s="118"/>
      <c r="B39" s="118"/>
      <c r="C39" s="202"/>
      <c r="D39" s="202"/>
      <c r="E39" s="118"/>
      <c r="F39" s="202"/>
      <c r="G39" s="118"/>
      <c r="H39" s="118"/>
      <c r="I39" s="118"/>
      <c r="J39" s="118"/>
      <c r="K39" s="203"/>
      <c r="L39" s="203"/>
      <c r="M39" s="118"/>
      <c r="N39" s="118"/>
      <c r="O39" s="202"/>
      <c r="P39" s="118"/>
      <c r="Q39" s="203"/>
      <c r="R39" s="118"/>
      <c r="S39" s="118"/>
      <c r="T39" s="118"/>
      <c r="U39" s="118"/>
      <c r="V39" s="118"/>
      <c r="W39" s="118"/>
      <c r="X39" s="118"/>
      <c r="Y39" s="11"/>
    </row>
    <row r="40" ht="15.75" customHeight="1">
      <c r="A40" s="118"/>
      <c r="B40" s="118"/>
      <c r="C40" s="202"/>
      <c r="D40" s="202"/>
      <c r="E40" s="118"/>
      <c r="F40" s="202"/>
      <c r="G40" s="118"/>
      <c r="H40" s="118"/>
      <c r="I40" s="118"/>
      <c r="J40" s="118"/>
      <c r="K40" s="203"/>
      <c r="L40" s="203"/>
      <c r="M40" s="118"/>
      <c r="N40" s="118"/>
      <c r="O40" s="202"/>
      <c r="P40" s="118"/>
      <c r="Q40" s="203"/>
      <c r="R40" s="118"/>
      <c r="S40" s="118"/>
      <c r="T40" s="118"/>
      <c r="U40" s="118"/>
      <c r="V40" s="118"/>
      <c r="W40" s="118"/>
      <c r="X40" s="118"/>
      <c r="Y40" s="11"/>
    </row>
    <row r="41" ht="15.75" customHeight="1">
      <c r="A41" s="118"/>
      <c r="B41" s="118"/>
      <c r="C41" s="202"/>
      <c r="D41" s="202"/>
      <c r="E41" s="118"/>
      <c r="F41" s="202"/>
      <c r="G41" s="118"/>
      <c r="H41" s="118"/>
      <c r="I41" s="118"/>
      <c r="J41" s="118"/>
      <c r="K41" s="203"/>
      <c r="L41" s="203"/>
      <c r="M41" s="118"/>
      <c r="N41" s="118"/>
      <c r="O41" s="202"/>
      <c r="P41" s="118"/>
      <c r="Q41" s="203"/>
      <c r="R41" s="118"/>
      <c r="S41" s="118"/>
      <c r="T41" s="118"/>
      <c r="U41" s="118"/>
      <c r="V41" s="118"/>
      <c r="W41" s="118"/>
      <c r="X41" s="118"/>
      <c r="Y41" s="11"/>
    </row>
    <row r="42" ht="15.75" customHeight="1">
      <c r="A42" s="118"/>
      <c r="B42" s="118"/>
      <c r="C42" s="202"/>
      <c r="D42" s="202"/>
      <c r="E42" s="118"/>
      <c r="F42" s="202"/>
      <c r="G42" s="118"/>
      <c r="H42" s="118"/>
      <c r="I42" s="118"/>
      <c r="J42" s="118"/>
      <c r="K42" s="203"/>
      <c r="L42" s="203"/>
      <c r="M42" s="118"/>
      <c r="N42" s="118"/>
      <c r="O42" s="202"/>
      <c r="P42" s="118"/>
      <c r="Q42" s="203"/>
      <c r="R42" s="118"/>
      <c r="S42" s="118"/>
      <c r="T42" s="118"/>
      <c r="U42" s="118"/>
      <c r="V42" s="118"/>
      <c r="W42" s="118"/>
      <c r="X42" s="118"/>
      <c r="Y42" s="11"/>
    </row>
    <row r="43" ht="15.75" customHeight="1">
      <c r="A43" s="118"/>
      <c r="B43" s="118"/>
      <c r="C43" s="202"/>
      <c r="D43" s="202"/>
      <c r="E43" s="118"/>
      <c r="F43" s="202"/>
      <c r="G43" s="118"/>
      <c r="H43" s="118"/>
      <c r="I43" s="118"/>
      <c r="J43" s="118"/>
      <c r="K43" s="203"/>
      <c r="L43" s="203"/>
      <c r="M43" s="118"/>
      <c r="N43" s="118"/>
      <c r="O43" s="202"/>
      <c r="P43" s="118"/>
      <c r="Q43" s="203"/>
      <c r="R43" s="118"/>
      <c r="S43" s="118"/>
      <c r="T43" s="118"/>
      <c r="U43" s="118"/>
      <c r="V43" s="118"/>
      <c r="W43" s="118"/>
      <c r="X43" s="118"/>
      <c r="Y43" s="11"/>
    </row>
    <row r="44" ht="15.75" customHeight="1">
      <c r="A44" s="118"/>
      <c r="B44" s="118"/>
      <c r="C44" s="202"/>
      <c r="D44" s="202"/>
      <c r="E44" s="118"/>
      <c r="F44" s="202"/>
      <c r="G44" s="118"/>
      <c r="H44" s="118"/>
      <c r="I44" s="118"/>
      <c r="J44" s="118"/>
      <c r="K44" s="203"/>
      <c r="L44" s="203"/>
      <c r="M44" s="118"/>
      <c r="N44" s="118"/>
      <c r="O44" s="202"/>
      <c r="P44" s="118"/>
      <c r="Q44" s="203"/>
      <c r="R44" s="118"/>
      <c r="S44" s="118"/>
      <c r="T44" s="118"/>
      <c r="U44" s="118"/>
      <c r="V44" s="118"/>
      <c r="W44" s="118"/>
      <c r="X44" s="118"/>
      <c r="Y44" s="11"/>
    </row>
    <row r="45" ht="15.75" customHeight="1">
      <c r="A45" s="118"/>
      <c r="B45" s="118"/>
      <c r="C45" s="202"/>
      <c r="D45" s="202"/>
      <c r="E45" s="118"/>
      <c r="F45" s="202"/>
      <c r="G45" s="118"/>
      <c r="H45" s="118"/>
      <c r="I45" s="118"/>
      <c r="J45" s="118"/>
      <c r="K45" s="203"/>
      <c r="L45" s="203"/>
      <c r="M45" s="118"/>
      <c r="N45" s="118"/>
      <c r="O45" s="202"/>
      <c r="P45" s="118"/>
      <c r="Q45" s="203"/>
      <c r="R45" s="118"/>
      <c r="S45" s="118"/>
      <c r="T45" s="118"/>
      <c r="U45" s="118"/>
      <c r="V45" s="118"/>
      <c r="W45" s="118"/>
      <c r="X45" s="118"/>
      <c r="Y45" s="11"/>
    </row>
    <row r="46" ht="15.75" customHeight="1">
      <c r="A46" s="118"/>
      <c r="B46" s="118"/>
      <c r="C46" s="202"/>
      <c r="D46" s="202"/>
      <c r="E46" s="118"/>
      <c r="F46" s="202"/>
      <c r="G46" s="118"/>
      <c r="H46" s="118"/>
      <c r="I46" s="118"/>
      <c r="J46" s="118"/>
      <c r="K46" s="203"/>
      <c r="L46" s="203"/>
      <c r="M46" s="118"/>
      <c r="N46" s="118"/>
      <c r="O46" s="202"/>
      <c r="P46" s="118"/>
      <c r="Q46" s="203"/>
      <c r="R46" s="118"/>
      <c r="S46" s="118"/>
      <c r="T46" s="118"/>
      <c r="U46" s="118"/>
      <c r="V46" s="118"/>
      <c r="W46" s="118"/>
      <c r="X46" s="118"/>
      <c r="Y46" s="11"/>
    </row>
    <row r="47" ht="15.75" customHeight="1">
      <c r="A47" s="118"/>
      <c r="B47" s="118"/>
      <c r="C47" s="202"/>
      <c r="D47" s="202"/>
      <c r="E47" s="118"/>
      <c r="F47" s="202"/>
      <c r="G47" s="122"/>
      <c r="H47" s="118"/>
      <c r="I47" s="118"/>
      <c r="J47" s="118"/>
      <c r="K47" s="203"/>
      <c r="L47" s="203"/>
      <c r="M47" s="118"/>
      <c r="N47" s="118"/>
      <c r="O47" s="202"/>
      <c r="P47" s="118"/>
      <c r="Q47" s="203"/>
      <c r="R47" s="118"/>
      <c r="S47" s="118"/>
      <c r="T47" s="118"/>
      <c r="U47" s="118"/>
      <c r="V47" s="118"/>
      <c r="W47" s="118"/>
      <c r="X47" s="118"/>
      <c r="Y47" s="11"/>
    </row>
    <row r="48" ht="15.75" customHeight="1">
      <c r="A48" s="118"/>
      <c r="B48" s="118"/>
      <c r="C48" s="202"/>
      <c r="D48" s="202"/>
      <c r="E48" s="118"/>
      <c r="F48" s="202"/>
      <c r="G48" s="118"/>
      <c r="H48" s="118"/>
      <c r="I48" s="118"/>
      <c r="J48" s="118"/>
      <c r="K48" s="203"/>
      <c r="L48" s="203"/>
      <c r="M48" s="118"/>
      <c r="N48" s="118"/>
      <c r="O48" s="202"/>
      <c r="P48" s="118"/>
      <c r="Q48" s="203"/>
      <c r="R48" s="118"/>
      <c r="S48" s="118"/>
      <c r="T48" s="118"/>
      <c r="U48" s="118"/>
      <c r="V48" s="118"/>
      <c r="W48" s="118"/>
      <c r="X48" s="118"/>
      <c r="Y48" s="11"/>
    </row>
    <row r="49" ht="15.75" customHeight="1">
      <c r="A49" s="118"/>
      <c r="B49" s="118"/>
      <c r="C49" s="202"/>
      <c r="D49" s="202"/>
      <c r="E49" s="118"/>
      <c r="F49" s="202"/>
      <c r="G49" s="118"/>
      <c r="H49" s="118"/>
      <c r="I49" s="118"/>
      <c r="J49" s="118"/>
      <c r="K49" s="203"/>
      <c r="L49" s="203"/>
      <c r="M49" s="118"/>
      <c r="N49" s="118"/>
      <c r="O49" s="202"/>
      <c r="P49" s="118"/>
      <c r="Q49" s="203"/>
      <c r="R49" s="118"/>
      <c r="S49" s="118"/>
      <c r="T49" s="118"/>
      <c r="U49" s="118"/>
      <c r="V49" s="118"/>
      <c r="W49" s="118"/>
      <c r="X49" s="118"/>
      <c r="Y49" s="11"/>
    </row>
    <row r="50" ht="15.75" customHeight="1">
      <c r="A50" s="118"/>
      <c r="B50" s="118"/>
      <c r="C50" s="202"/>
      <c r="D50" s="202"/>
      <c r="E50" s="118"/>
      <c r="F50" s="202"/>
      <c r="G50" s="118"/>
      <c r="H50" s="118"/>
      <c r="I50" s="118"/>
      <c r="J50" s="118"/>
      <c r="K50" s="203"/>
      <c r="L50" s="203"/>
      <c r="M50" s="118"/>
      <c r="N50" s="118"/>
      <c r="O50" s="202"/>
      <c r="P50" s="118"/>
      <c r="Q50" s="203"/>
      <c r="R50" s="118"/>
      <c r="S50" s="118"/>
      <c r="T50" s="118"/>
      <c r="U50" s="118"/>
      <c r="V50" s="118"/>
      <c r="W50" s="118"/>
      <c r="X50" s="118"/>
      <c r="Y50" s="11"/>
    </row>
    <row r="51" ht="15.75" customHeight="1">
      <c r="A51" s="118"/>
      <c r="B51" s="118"/>
      <c r="C51" s="202"/>
      <c r="D51" s="202"/>
      <c r="E51" s="118"/>
      <c r="F51" s="202"/>
      <c r="G51" s="118"/>
      <c r="H51" s="118"/>
      <c r="I51" s="118"/>
      <c r="J51" s="118"/>
      <c r="K51" s="203"/>
      <c r="L51" s="203"/>
      <c r="M51" s="118"/>
      <c r="N51" s="118"/>
      <c r="O51" s="202"/>
      <c r="P51" s="118"/>
      <c r="Q51" s="203"/>
      <c r="R51" s="118"/>
      <c r="S51" s="118"/>
      <c r="T51" s="118"/>
      <c r="U51" s="118"/>
      <c r="V51" s="118"/>
      <c r="W51" s="118"/>
      <c r="X51" s="118"/>
      <c r="Y51" s="11"/>
    </row>
    <row r="52" ht="15.75" customHeight="1">
      <c r="A52" s="118"/>
      <c r="B52" s="118"/>
      <c r="C52" s="202"/>
      <c r="D52" s="202"/>
      <c r="E52" s="118"/>
      <c r="F52" s="202"/>
      <c r="G52" s="118"/>
      <c r="H52" s="118"/>
      <c r="I52" s="118"/>
      <c r="J52" s="118"/>
      <c r="K52" s="203"/>
      <c r="L52" s="203"/>
      <c r="M52" s="118"/>
      <c r="N52" s="118"/>
      <c r="O52" s="202"/>
      <c r="P52" s="118"/>
      <c r="Q52" s="203"/>
      <c r="R52" s="118"/>
      <c r="S52" s="118"/>
      <c r="T52" s="118"/>
      <c r="U52" s="118"/>
      <c r="V52" s="118"/>
      <c r="W52" s="118"/>
      <c r="X52" s="118"/>
      <c r="Y52" s="11"/>
    </row>
    <row r="53" ht="15.75" customHeight="1">
      <c r="A53" s="118"/>
      <c r="B53" s="118"/>
      <c r="C53" s="202"/>
      <c r="D53" s="202"/>
      <c r="E53" s="118"/>
      <c r="F53" s="202"/>
      <c r="G53" s="118"/>
      <c r="H53" s="118"/>
      <c r="I53" s="118"/>
      <c r="J53" s="118"/>
      <c r="K53" s="203"/>
      <c r="L53" s="203"/>
      <c r="M53" s="118"/>
      <c r="N53" s="118"/>
      <c r="O53" s="202"/>
      <c r="P53" s="118"/>
      <c r="Q53" s="203"/>
      <c r="R53" s="118"/>
      <c r="S53" s="118"/>
      <c r="T53" s="118"/>
      <c r="U53" s="118"/>
      <c r="V53" s="118"/>
      <c r="W53" s="118"/>
      <c r="X53" s="118"/>
      <c r="Y53" s="11"/>
    </row>
    <row r="54" ht="15.75" customHeight="1">
      <c r="A54" s="118"/>
      <c r="B54" s="118"/>
      <c r="C54" s="202"/>
      <c r="D54" s="202"/>
      <c r="E54" s="118"/>
      <c r="F54" s="202"/>
      <c r="G54" s="118"/>
      <c r="H54" s="118"/>
      <c r="I54" s="118"/>
      <c r="J54" s="118"/>
      <c r="K54" s="203"/>
      <c r="L54" s="203"/>
      <c r="M54" s="118"/>
      <c r="N54" s="118"/>
      <c r="O54" s="202"/>
      <c r="P54" s="118"/>
      <c r="Q54" s="203"/>
      <c r="R54" s="118"/>
      <c r="S54" s="118"/>
      <c r="T54" s="118"/>
      <c r="U54" s="118"/>
      <c r="V54" s="118"/>
      <c r="W54" s="118"/>
      <c r="X54" s="118"/>
      <c r="Y54" s="11"/>
    </row>
    <row r="55" ht="15.75" customHeight="1">
      <c r="A55" s="118"/>
      <c r="B55" s="118"/>
      <c r="C55" s="202"/>
      <c r="D55" s="202"/>
      <c r="E55" s="118"/>
      <c r="F55" s="202"/>
      <c r="G55" s="118"/>
      <c r="H55" s="118"/>
      <c r="I55" s="118"/>
      <c r="J55" s="118"/>
      <c r="K55" s="203"/>
      <c r="L55" s="203"/>
      <c r="M55" s="118"/>
      <c r="N55" s="118"/>
      <c r="O55" s="202"/>
      <c r="P55" s="203"/>
      <c r="Q55" s="203"/>
      <c r="R55" s="118"/>
      <c r="S55" s="118"/>
      <c r="T55" s="118"/>
      <c r="U55" s="118"/>
      <c r="V55" s="118"/>
      <c r="W55" s="118"/>
      <c r="X55" s="118"/>
      <c r="Y55" s="11"/>
    </row>
    <row r="56" ht="15.75" customHeight="1">
      <c r="A56" s="118"/>
      <c r="B56" s="118"/>
      <c r="C56" s="202"/>
      <c r="D56" s="202"/>
      <c r="E56" s="118"/>
      <c r="F56" s="202"/>
      <c r="G56" s="118"/>
      <c r="H56" s="118"/>
      <c r="I56" s="118"/>
      <c r="J56" s="118"/>
      <c r="K56" s="203"/>
      <c r="L56" s="203"/>
      <c r="M56" s="118"/>
      <c r="N56" s="118"/>
      <c r="O56" s="202"/>
      <c r="P56" s="203"/>
      <c r="Q56" s="203"/>
      <c r="R56" s="118"/>
      <c r="S56" s="118"/>
      <c r="T56" s="118"/>
      <c r="U56" s="118"/>
      <c r="V56" s="118"/>
      <c r="W56" s="118"/>
      <c r="X56" s="118"/>
      <c r="Y56" s="11"/>
    </row>
    <row r="57" ht="15.75" customHeight="1">
      <c r="A57" s="118"/>
      <c r="B57" s="118"/>
      <c r="C57" s="202"/>
      <c r="D57" s="202"/>
      <c r="E57" s="118"/>
      <c r="F57" s="202"/>
      <c r="G57" s="118"/>
      <c r="H57" s="118"/>
      <c r="I57" s="118"/>
      <c r="J57" s="118"/>
      <c r="K57" s="203"/>
      <c r="L57" s="203"/>
      <c r="M57" s="118"/>
      <c r="N57" s="118"/>
      <c r="O57" s="202"/>
      <c r="P57" s="203"/>
      <c r="Q57" s="203"/>
      <c r="R57" s="118"/>
      <c r="S57" s="118"/>
      <c r="T57" s="118"/>
      <c r="U57" s="118"/>
      <c r="V57" s="118"/>
      <c r="W57" s="118"/>
      <c r="X57" s="118"/>
      <c r="Y57" s="11"/>
    </row>
    <row r="58" ht="15.75" customHeight="1">
      <c r="A58" s="118"/>
      <c r="B58" s="118"/>
      <c r="C58" s="202"/>
      <c r="D58" s="202"/>
      <c r="E58" s="118"/>
      <c r="F58" s="202"/>
      <c r="G58" s="118"/>
      <c r="H58" s="118"/>
      <c r="I58" s="118"/>
      <c r="J58" s="118"/>
      <c r="K58" s="203"/>
      <c r="L58" s="203"/>
      <c r="M58" s="118"/>
      <c r="N58" s="118"/>
      <c r="O58" s="202"/>
      <c r="P58" s="203"/>
      <c r="Q58" s="203"/>
      <c r="R58" s="118"/>
      <c r="S58" s="118"/>
      <c r="T58" s="118"/>
      <c r="U58" s="118"/>
      <c r="V58" s="118"/>
      <c r="W58" s="118"/>
      <c r="X58" s="118"/>
      <c r="Y58" s="11"/>
    </row>
    <row r="59" ht="15.75" customHeight="1">
      <c r="A59" s="118"/>
      <c r="B59" s="118"/>
      <c r="C59" s="202"/>
      <c r="D59" s="202"/>
      <c r="E59" s="118"/>
      <c r="F59" s="202"/>
      <c r="G59" s="118"/>
      <c r="H59" s="118"/>
      <c r="I59" s="118"/>
      <c r="J59" s="118"/>
      <c r="K59" s="203"/>
      <c r="L59" s="203"/>
      <c r="M59" s="118"/>
      <c r="N59" s="118"/>
      <c r="O59" s="202"/>
      <c r="P59" s="203"/>
      <c r="Q59" s="203"/>
      <c r="R59" s="118"/>
      <c r="S59" s="118"/>
      <c r="T59" s="118"/>
      <c r="U59" s="118"/>
      <c r="V59" s="118"/>
      <c r="W59" s="118"/>
      <c r="X59" s="118"/>
      <c r="Y59" s="11"/>
    </row>
    <row r="60" ht="15.75" customHeight="1">
      <c r="A60" s="118"/>
      <c r="B60" s="118"/>
      <c r="C60" s="202"/>
      <c r="D60" s="202"/>
      <c r="E60" s="118"/>
      <c r="F60" s="202"/>
      <c r="G60" s="118"/>
      <c r="H60" s="118"/>
      <c r="I60" s="118"/>
      <c r="J60" s="118"/>
      <c r="K60" s="203"/>
      <c r="L60" s="203"/>
      <c r="M60" s="118"/>
      <c r="N60" s="118"/>
      <c r="O60" s="202"/>
      <c r="P60" s="203"/>
      <c r="Q60" s="203"/>
      <c r="R60" s="118"/>
      <c r="S60" s="118"/>
      <c r="T60" s="118"/>
      <c r="U60" s="118"/>
      <c r="V60" s="118"/>
      <c r="W60" s="118"/>
      <c r="X60" s="118"/>
      <c r="Y60" s="11"/>
    </row>
    <row r="61" ht="15.75" customHeight="1">
      <c r="A61" s="118"/>
      <c r="B61" s="118"/>
      <c r="C61" s="202"/>
      <c r="D61" s="202"/>
      <c r="E61" s="118"/>
      <c r="F61" s="202"/>
      <c r="G61" s="118"/>
      <c r="H61" s="118"/>
      <c r="I61" s="118"/>
      <c r="J61" s="118"/>
      <c r="K61" s="203"/>
      <c r="L61" s="203"/>
      <c r="M61" s="118"/>
      <c r="N61" s="118"/>
      <c r="O61" s="202"/>
      <c r="P61" s="203"/>
      <c r="Q61" s="203"/>
      <c r="R61" s="118"/>
      <c r="S61" s="118"/>
      <c r="T61" s="118"/>
      <c r="U61" s="118"/>
      <c r="V61" s="118"/>
      <c r="W61" s="118"/>
      <c r="X61" s="118"/>
      <c r="Y61" s="11"/>
    </row>
    <row r="62" ht="15.75" customHeight="1">
      <c r="A62" s="118"/>
      <c r="B62" s="118"/>
      <c r="C62" s="202"/>
      <c r="D62" s="202"/>
      <c r="E62" s="118"/>
      <c r="F62" s="202"/>
      <c r="G62" s="118"/>
      <c r="H62" s="118"/>
      <c r="I62" s="118"/>
      <c r="J62" s="118"/>
      <c r="K62" s="203"/>
      <c r="L62" s="203"/>
      <c r="M62" s="118"/>
      <c r="N62" s="118"/>
      <c r="O62" s="202"/>
      <c r="P62" s="203"/>
      <c r="Q62" s="203"/>
      <c r="R62" s="118"/>
      <c r="S62" s="118"/>
      <c r="T62" s="118"/>
      <c r="U62" s="118"/>
      <c r="V62" s="118"/>
      <c r="W62" s="118"/>
      <c r="X62" s="118"/>
      <c r="Y62" s="11"/>
    </row>
    <row r="63" ht="15.75" customHeight="1">
      <c r="A63" s="118"/>
      <c r="B63" s="118"/>
      <c r="C63" s="202"/>
      <c r="D63" s="202"/>
      <c r="E63" s="118"/>
      <c r="F63" s="202"/>
      <c r="G63" s="118"/>
      <c r="H63" s="118"/>
      <c r="I63" s="118"/>
      <c r="J63" s="118"/>
      <c r="K63" s="203"/>
      <c r="L63" s="203"/>
      <c r="M63" s="118"/>
      <c r="N63" s="118"/>
      <c r="O63" s="202"/>
      <c r="P63" s="203"/>
      <c r="Q63" s="203"/>
      <c r="R63" s="118"/>
      <c r="S63" s="118"/>
      <c r="T63" s="118"/>
      <c r="U63" s="118"/>
      <c r="V63" s="118"/>
      <c r="W63" s="118"/>
      <c r="X63" s="118"/>
      <c r="Y63" s="11"/>
    </row>
    <row r="64" ht="15.75" customHeight="1">
      <c r="A64" s="118"/>
      <c r="B64" s="118"/>
      <c r="C64" s="202"/>
      <c r="D64" s="202"/>
      <c r="E64" s="118"/>
      <c r="F64" s="202"/>
      <c r="G64" s="118"/>
      <c r="H64" s="118"/>
      <c r="I64" s="118"/>
      <c r="J64" s="118"/>
      <c r="K64" s="203"/>
      <c r="L64" s="203"/>
      <c r="M64" s="118"/>
      <c r="N64" s="118"/>
      <c r="O64" s="202"/>
      <c r="P64" s="203"/>
      <c r="Q64" s="203"/>
      <c r="R64" s="118"/>
      <c r="S64" s="118"/>
      <c r="T64" s="118"/>
      <c r="U64" s="118"/>
      <c r="V64" s="118"/>
      <c r="W64" s="118"/>
      <c r="X64" s="118"/>
      <c r="Y64" s="11"/>
    </row>
    <row r="65" ht="15.75" customHeight="1">
      <c r="A65" s="118"/>
      <c r="B65" s="118"/>
      <c r="C65" s="202"/>
      <c r="D65" s="202"/>
      <c r="E65" s="118"/>
      <c r="F65" s="202"/>
      <c r="G65" s="118"/>
      <c r="H65" s="118"/>
      <c r="I65" s="118"/>
      <c r="J65" s="118"/>
      <c r="K65" s="203"/>
      <c r="L65" s="203"/>
      <c r="M65" s="118"/>
      <c r="N65" s="118"/>
      <c r="O65" s="202"/>
      <c r="P65" s="203"/>
      <c r="Q65" s="203"/>
      <c r="R65" s="118"/>
      <c r="S65" s="118"/>
      <c r="T65" s="118"/>
      <c r="U65" s="118"/>
      <c r="V65" s="118"/>
      <c r="W65" s="118"/>
      <c r="X65" s="118"/>
      <c r="Y65" s="11"/>
    </row>
    <row r="66" ht="15.75" customHeight="1">
      <c r="A66" s="118"/>
      <c r="B66" s="118"/>
      <c r="C66" s="202"/>
      <c r="D66" s="202"/>
      <c r="E66" s="118"/>
      <c r="F66" s="202"/>
      <c r="G66" s="118"/>
      <c r="H66" s="118"/>
      <c r="I66" s="118"/>
      <c r="J66" s="118"/>
      <c r="K66" s="203"/>
      <c r="L66" s="203"/>
      <c r="M66" s="118"/>
      <c r="N66" s="118"/>
      <c r="O66" s="202"/>
      <c r="P66" s="203"/>
      <c r="Q66" s="203"/>
      <c r="R66" s="118"/>
      <c r="S66" s="118"/>
      <c r="T66" s="118"/>
      <c r="U66" s="118"/>
      <c r="V66" s="118"/>
      <c r="W66" s="118"/>
      <c r="X66" s="118"/>
      <c r="Y66" s="11"/>
    </row>
    <row r="67" ht="15.75" customHeight="1">
      <c r="A67" s="118"/>
      <c r="B67" s="118"/>
      <c r="C67" s="202"/>
      <c r="D67" s="202"/>
      <c r="E67" s="118"/>
      <c r="F67" s="202"/>
      <c r="G67" s="118"/>
      <c r="H67" s="118"/>
      <c r="I67" s="118"/>
      <c r="J67" s="118"/>
      <c r="K67" s="203"/>
      <c r="L67" s="203"/>
      <c r="M67" s="118"/>
      <c r="N67" s="118"/>
      <c r="O67" s="202"/>
      <c r="P67" s="203"/>
      <c r="Q67" s="203"/>
      <c r="R67" s="118"/>
      <c r="S67" s="118"/>
      <c r="T67" s="118"/>
      <c r="U67" s="118"/>
      <c r="V67" s="118"/>
      <c r="W67" s="118"/>
      <c r="X67" s="118"/>
      <c r="Y67" s="11"/>
    </row>
    <row r="68" ht="15.75" customHeight="1">
      <c r="A68" s="118"/>
      <c r="B68" s="118"/>
      <c r="C68" s="202"/>
      <c r="D68" s="202"/>
      <c r="E68" s="118"/>
      <c r="F68" s="202"/>
      <c r="G68" s="118"/>
      <c r="H68" s="118"/>
      <c r="I68" s="118"/>
      <c r="J68" s="118"/>
      <c r="K68" s="203"/>
      <c r="L68" s="203"/>
      <c r="M68" s="118"/>
      <c r="N68" s="118"/>
      <c r="O68" s="202"/>
      <c r="P68" s="203"/>
      <c r="Q68" s="203"/>
      <c r="R68" s="118"/>
      <c r="S68" s="118"/>
      <c r="T68" s="118"/>
      <c r="U68" s="118"/>
      <c r="V68" s="118"/>
      <c r="W68" s="118"/>
      <c r="X68" s="118"/>
      <c r="Y68" s="11"/>
    </row>
    <row r="69" ht="15.75" customHeight="1">
      <c r="A69" s="118"/>
      <c r="B69" s="118"/>
      <c r="C69" s="202"/>
      <c r="D69" s="202"/>
      <c r="E69" s="118"/>
      <c r="F69" s="202"/>
      <c r="G69" s="118"/>
      <c r="H69" s="118"/>
      <c r="I69" s="118"/>
      <c r="J69" s="118"/>
      <c r="K69" s="203"/>
      <c r="L69" s="203"/>
      <c r="M69" s="118"/>
      <c r="N69" s="118"/>
      <c r="O69" s="202"/>
      <c r="P69" s="203"/>
      <c r="Q69" s="203"/>
      <c r="R69" s="118"/>
      <c r="S69" s="118"/>
      <c r="T69" s="118"/>
      <c r="U69" s="118"/>
      <c r="V69" s="118"/>
      <c r="W69" s="118"/>
      <c r="X69" s="118"/>
      <c r="Y69" s="11"/>
    </row>
    <row r="70" ht="15.75" customHeight="1">
      <c r="A70" s="118"/>
      <c r="B70" s="118"/>
      <c r="C70" s="202"/>
      <c r="D70" s="202"/>
      <c r="E70" s="118"/>
      <c r="F70" s="202"/>
      <c r="G70" s="118"/>
      <c r="H70" s="118"/>
      <c r="I70" s="118"/>
      <c r="J70" s="118"/>
      <c r="K70" s="203"/>
      <c r="L70" s="203"/>
      <c r="M70" s="118"/>
      <c r="N70" s="118"/>
      <c r="O70" s="202"/>
      <c r="P70" s="203"/>
      <c r="Q70" s="203"/>
      <c r="R70" s="118"/>
      <c r="S70" s="118"/>
      <c r="T70" s="118"/>
      <c r="U70" s="118"/>
      <c r="V70" s="118"/>
      <c r="W70" s="118"/>
      <c r="X70" s="118"/>
      <c r="Y70" s="11"/>
    </row>
    <row r="71" ht="15.75" customHeight="1">
      <c r="A71" s="118"/>
      <c r="B71" s="118"/>
      <c r="C71" s="202"/>
      <c r="D71" s="202"/>
      <c r="E71" s="118"/>
      <c r="F71" s="202"/>
      <c r="G71" s="118"/>
      <c r="H71" s="118"/>
      <c r="I71" s="118"/>
      <c r="J71" s="118"/>
      <c r="K71" s="203"/>
      <c r="L71" s="203"/>
      <c r="M71" s="118"/>
      <c r="N71" s="118"/>
      <c r="O71" s="202"/>
      <c r="P71" s="203"/>
      <c r="Q71" s="203"/>
      <c r="R71" s="118"/>
      <c r="S71" s="118"/>
      <c r="T71" s="118"/>
      <c r="U71" s="118"/>
      <c r="V71" s="118"/>
      <c r="W71" s="118"/>
      <c r="X71" s="118"/>
      <c r="Y71" s="11"/>
    </row>
    <row r="72" ht="15.75" customHeight="1">
      <c r="A72" s="118"/>
      <c r="B72" s="118"/>
      <c r="C72" s="202"/>
      <c r="D72" s="202"/>
      <c r="E72" s="118"/>
      <c r="F72" s="202"/>
      <c r="G72" s="118"/>
      <c r="H72" s="118"/>
      <c r="I72" s="118"/>
      <c r="J72" s="118"/>
      <c r="K72" s="203"/>
      <c r="L72" s="203"/>
      <c r="M72" s="118"/>
      <c r="N72" s="118"/>
      <c r="O72" s="202"/>
      <c r="P72" s="203"/>
      <c r="Q72" s="203"/>
      <c r="R72" s="118"/>
      <c r="S72" s="118"/>
      <c r="T72" s="118"/>
      <c r="U72" s="118"/>
      <c r="V72" s="118"/>
      <c r="W72" s="118"/>
      <c r="X72" s="118"/>
      <c r="Y72" s="11"/>
    </row>
    <row r="73" ht="15.75" customHeight="1">
      <c r="A73" s="118"/>
      <c r="B73" s="118"/>
      <c r="C73" s="202"/>
      <c r="D73" s="202"/>
      <c r="E73" s="118"/>
      <c r="F73" s="202"/>
      <c r="G73" s="118"/>
      <c r="H73" s="118"/>
      <c r="I73" s="118"/>
      <c r="J73" s="118"/>
      <c r="K73" s="203"/>
      <c r="L73" s="203"/>
      <c r="M73" s="118"/>
      <c r="N73" s="118"/>
      <c r="O73" s="202"/>
      <c r="P73" s="203"/>
      <c r="Q73" s="203"/>
      <c r="R73" s="118"/>
      <c r="S73" s="118"/>
      <c r="T73" s="118"/>
      <c r="U73" s="118"/>
      <c r="V73" s="118"/>
      <c r="W73" s="118"/>
      <c r="X73" s="118"/>
      <c r="Y73" s="11"/>
    </row>
    <row r="74" ht="15.75" customHeight="1">
      <c r="A74" s="118"/>
      <c r="B74" s="118"/>
      <c r="C74" s="202"/>
      <c r="D74" s="202"/>
      <c r="E74" s="118"/>
      <c r="F74" s="202"/>
      <c r="G74" s="118"/>
      <c r="H74" s="118"/>
      <c r="I74" s="118"/>
      <c r="J74" s="118"/>
      <c r="K74" s="203"/>
      <c r="L74" s="203"/>
      <c r="M74" s="118"/>
      <c r="N74" s="118"/>
      <c r="O74" s="202"/>
      <c r="P74" s="203"/>
      <c r="Q74" s="203"/>
      <c r="R74" s="118"/>
      <c r="S74" s="118"/>
      <c r="T74" s="118"/>
      <c r="U74" s="118"/>
      <c r="V74" s="118"/>
      <c r="W74" s="118"/>
      <c r="X74" s="118"/>
      <c r="Y74" s="11"/>
    </row>
    <row r="75" ht="15.75" customHeight="1">
      <c r="A75" s="118"/>
      <c r="B75" s="118"/>
      <c r="C75" s="202"/>
      <c r="D75" s="202"/>
      <c r="E75" s="118"/>
      <c r="F75" s="202"/>
      <c r="G75" s="118"/>
      <c r="H75" s="118"/>
      <c r="I75" s="118"/>
      <c r="J75" s="118"/>
      <c r="K75" s="203"/>
      <c r="L75" s="203"/>
      <c r="M75" s="118"/>
      <c r="N75" s="118"/>
      <c r="O75" s="202"/>
      <c r="P75" s="203"/>
      <c r="Q75" s="203"/>
      <c r="R75" s="118"/>
      <c r="S75" s="118"/>
      <c r="T75" s="118"/>
      <c r="U75" s="118"/>
      <c r="V75" s="118"/>
      <c r="W75" s="118"/>
      <c r="X75" s="118"/>
      <c r="Y75" s="11"/>
    </row>
    <row r="76" ht="15.75" customHeight="1">
      <c r="A76" s="118"/>
      <c r="B76" s="118"/>
      <c r="C76" s="202"/>
      <c r="D76" s="202"/>
      <c r="E76" s="118"/>
      <c r="F76" s="202"/>
      <c r="G76" s="118"/>
      <c r="H76" s="118"/>
      <c r="I76" s="118"/>
      <c r="J76" s="118"/>
      <c r="K76" s="203"/>
      <c r="L76" s="203"/>
      <c r="M76" s="118"/>
      <c r="N76" s="118"/>
      <c r="O76" s="202"/>
      <c r="P76" s="203"/>
      <c r="Q76" s="203"/>
      <c r="R76" s="118"/>
      <c r="S76" s="118"/>
      <c r="T76" s="118"/>
      <c r="U76" s="118"/>
      <c r="V76" s="118"/>
      <c r="W76" s="118"/>
      <c r="X76" s="118"/>
      <c r="Y76" s="11"/>
    </row>
    <row r="77" ht="15.75" customHeight="1">
      <c r="A77" s="118"/>
      <c r="B77" s="118"/>
      <c r="C77" s="202"/>
      <c r="D77" s="202"/>
      <c r="E77" s="118"/>
      <c r="F77" s="202"/>
      <c r="G77" s="118"/>
      <c r="H77" s="118"/>
      <c r="I77" s="118"/>
      <c r="J77" s="118"/>
      <c r="K77" s="203"/>
      <c r="L77" s="203"/>
      <c r="M77" s="118"/>
      <c r="N77" s="118"/>
      <c r="O77" s="202"/>
      <c r="P77" s="203"/>
      <c r="Q77" s="203"/>
      <c r="R77" s="118"/>
      <c r="S77" s="118"/>
      <c r="T77" s="118"/>
      <c r="U77" s="118"/>
      <c r="V77" s="118"/>
      <c r="W77" s="118"/>
      <c r="X77" s="118"/>
      <c r="Y77" s="11"/>
    </row>
    <row r="78" ht="15.75" customHeight="1">
      <c r="A78" s="118"/>
      <c r="B78" s="118"/>
      <c r="C78" s="202"/>
      <c r="D78" s="202"/>
      <c r="E78" s="118"/>
      <c r="F78" s="202"/>
      <c r="G78" s="118"/>
      <c r="H78" s="118"/>
      <c r="I78" s="118"/>
      <c r="J78" s="118"/>
      <c r="K78" s="203"/>
      <c r="L78" s="203"/>
      <c r="M78" s="118"/>
      <c r="N78" s="118"/>
      <c r="O78" s="202"/>
      <c r="P78" s="203"/>
      <c r="Q78" s="203"/>
      <c r="R78" s="118"/>
      <c r="S78" s="118"/>
      <c r="T78" s="118"/>
      <c r="U78" s="118"/>
      <c r="V78" s="118"/>
      <c r="W78" s="118"/>
      <c r="X78" s="118"/>
      <c r="Y78" s="11"/>
    </row>
    <row r="79" ht="15.75" customHeight="1">
      <c r="A79" s="118"/>
      <c r="B79" s="118"/>
      <c r="C79" s="202"/>
      <c r="D79" s="202"/>
      <c r="E79" s="118"/>
      <c r="F79" s="202"/>
      <c r="G79" s="118"/>
      <c r="H79" s="118"/>
      <c r="I79" s="118"/>
      <c r="J79" s="118"/>
      <c r="K79" s="203"/>
      <c r="L79" s="203"/>
      <c r="M79" s="118"/>
      <c r="N79" s="118"/>
      <c r="O79" s="202"/>
      <c r="P79" s="203"/>
      <c r="Q79" s="203"/>
      <c r="R79" s="118"/>
      <c r="S79" s="118"/>
      <c r="T79" s="118"/>
      <c r="U79" s="118"/>
      <c r="V79" s="118"/>
      <c r="W79" s="118"/>
      <c r="X79" s="118"/>
      <c r="Y79" s="11"/>
    </row>
    <row r="80" ht="15.75" customHeight="1">
      <c r="A80" s="118"/>
      <c r="B80" s="118"/>
      <c r="C80" s="202"/>
      <c r="D80" s="202"/>
      <c r="E80" s="118"/>
      <c r="F80" s="202"/>
      <c r="G80" s="118"/>
      <c r="H80" s="118"/>
      <c r="I80" s="118"/>
      <c r="J80" s="118"/>
      <c r="K80" s="203"/>
      <c r="L80" s="203"/>
      <c r="M80" s="118"/>
      <c r="N80" s="118"/>
      <c r="O80" s="202"/>
      <c r="P80" s="203"/>
      <c r="Q80" s="203"/>
      <c r="R80" s="118"/>
      <c r="S80" s="118"/>
      <c r="T80" s="118"/>
      <c r="U80" s="118"/>
      <c r="V80" s="118"/>
      <c r="W80" s="118"/>
      <c r="X80" s="118"/>
      <c r="Y80" s="11"/>
    </row>
    <row r="81" ht="15.75" customHeight="1">
      <c r="A81" s="118"/>
      <c r="B81" s="118"/>
      <c r="C81" s="202"/>
      <c r="D81" s="202"/>
      <c r="E81" s="118"/>
      <c r="F81" s="202"/>
      <c r="G81" s="118"/>
      <c r="H81" s="118"/>
      <c r="I81" s="118"/>
      <c r="J81" s="118"/>
      <c r="K81" s="203"/>
      <c r="L81" s="203"/>
      <c r="M81" s="118"/>
      <c r="N81" s="118"/>
      <c r="O81" s="202"/>
      <c r="P81" s="203"/>
      <c r="Q81" s="203"/>
      <c r="R81" s="118"/>
      <c r="S81" s="118"/>
      <c r="T81" s="118"/>
      <c r="U81" s="118"/>
      <c r="V81" s="118"/>
      <c r="W81" s="118"/>
      <c r="X81" s="118"/>
      <c r="Y81" s="11"/>
    </row>
    <row r="82" ht="15.75" customHeight="1">
      <c r="A82" s="118"/>
      <c r="B82" s="118"/>
      <c r="C82" s="202"/>
      <c r="D82" s="202"/>
      <c r="E82" s="118"/>
      <c r="F82" s="202"/>
      <c r="G82" s="118"/>
      <c r="H82" s="118"/>
      <c r="I82" s="118"/>
      <c r="J82" s="118"/>
      <c r="K82" s="203"/>
      <c r="L82" s="203"/>
      <c r="M82" s="118"/>
      <c r="N82" s="118"/>
      <c r="O82" s="202"/>
      <c r="P82" s="203"/>
      <c r="Q82" s="203"/>
      <c r="R82" s="118"/>
      <c r="S82" s="118"/>
      <c r="T82" s="118"/>
      <c r="U82" s="118"/>
      <c r="V82" s="118"/>
      <c r="W82" s="118"/>
      <c r="X82" s="118"/>
      <c r="Y82" s="11"/>
    </row>
    <row r="83" ht="15.75" customHeight="1">
      <c r="A83" s="118"/>
      <c r="B83" s="118"/>
      <c r="C83" s="202"/>
      <c r="D83" s="202"/>
      <c r="E83" s="118"/>
      <c r="F83" s="202"/>
      <c r="G83" s="118"/>
      <c r="H83" s="118"/>
      <c r="I83" s="118"/>
      <c r="J83" s="118"/>
      <c r="K83" s="203"/>
      <c r="L83" s="203"/>
      <c r="M83" s="118"/>
      <c r="N83" s="118"/>
      <c r="O83" s="202"/>
      <c r="P83" s="203"/>
      <c r="Q83" s="203"/>
      <c r="R83" s="118"/>
      <c r="S83" s="118"/>
      <c r="T83" s="118"/>
      <c r="U83" s="118"/>
      <c r="V83" s="118"/>
      <c r="W83" s="118"/>
      <c r="X83" s="118"/>
      <c r="Y83" s="11"/>
    </row>
    <row r="84" ht="15.75" customHeight="1">
      <c r="A84" s="118"/>
      <c r="B84" s="118"/>
      <c r="C84" s="202"/>
      <c r="D84" s="202"/>
      <c r="E84" s="118"/>
      <c r="F84" s="202"/>
      <c r="G84" s="118"/>
      <c r="H84" s="118"/>
      <c r="I84" s="118"/>
      <c r="J84" s="118"/>
      <c r="K84" s="203"/>
      <c r="L84" s="203"/>
      <c r="M84" s="118"/>
      <c r="N84" s="118"/>
      <c r="O84" s="202"/>
      <c r="P84" s="203"/>
      <c r="Q84" s="203"/>
      <c r="R84" s="118"/>
      <c r="S84" s="118"/>
      <c r="T84" s="118"/>
      <c r="U84" s="118"/>
      <c r="V84" s="118"/>
      <c r="W84" s="118"/>
      <c r="X84" s="118"/>
      <c r="Y84" s="11"/>
    </row>
    <row r="85" ht="15.75" customHeight="1">
      <c r="A85" s="118"/>
      <c r="B85" s="118"/>
      <c r="C85" s="202"/>
      <c r="D85" s="202"/>
      <c r="E85" s="118"/>
      <c r="F85" s="202"/>
      <c r="G85" s="118"/>
      <c r="H85" s="118"/>
      <c r="I85" s="118"/>
      <c r="J85" s="118"/>
      <c r="K85" s="203"/>
      <c r="L85" s="203"/>
      <c r="M85" s="118"/>
      <c r="N85" s="118"/>
      <c r="O85" s="202"/>
      <c r="P85" s="203"/>
      <c r="Q85" s="203"/>
      <c r="R85" s="118"/>
      <c r="S85" s="118"/>
      <c r="T85" s="118"/>
      <c r="U85" s="118"/>
      <c r="V85" s="118"/>
      <c r="W85" s="118"/>
      <c r="X85" s="118"/>
      <c r="Y85" s="11"/>
    </row>
    <row r="86" ht="15.75" customHeight="1">
      <c r="A86" s="118"/>
      <c r="B86" s="118"/>
      <c r="C86" s="202"/>
      <c r="D86" s="202"/>
      <c r="E86" s="118"/>
      <c r="F86" s="202"/>
      <c r="G86" s="118"/>
      <c r="H86" s="118"/>
      <c r="I86" s="118"/>
      <c r="J86" s="118"/>
      <c r="K86" s="203"/>
      <c r="L86" s="203"/>
      <c r="M86" s="118"/>
      <c r="N86" s="118"/>
      <c r="O86" s="202"/>
      <c r="P86" s="203"/>
      <c r="Q86" s="203"/>
      <c r="R86" s="118"/>
      <c r="S86" s="118"/>
      <c r="T86" s="118"/>
      <c r="U86" s="118"/>
      <c r="V86" s="118"/>
      <c r="W86" s="118"/>
      <c r="X86" s="118"/>
      <c r="Y86" s="11"/>
    </row>
    <row r="87" ht="15.75" customHeight="1">
      <c r="A87" s="118"/>
      <c r="B87" s="118"/>
      <c r="C87" s="202"/>
      <c r="D87" s="202"/>
      <c r="E87" s="118"/>
      <c r="F87" s="202"/>
      <c r="G87" s="118"/>
      <c r="H87" s="118"/>
      <c r="I87" s="118"/>
      <c r="J87" s="118"/>
      <c r="K87" s="203"/>
      <c r="L87" s="203"/>
      <c r="M87" s="118"/>
      <c r="N87" s="118"/>
      <c r="O87" s="202"/>
      <c r="P87" s="203"/>
      <c r="Q87" s="203"/>
      <c r="R87" s="118"/>
      <c r="S87" s="118"/>
      <c r="T87" s="118"/>
      <c r="U87" s="118"/>
      <c r="V87" s="118"/>
      <c r="W87" s="118"/>
      <c r="X87" s="118"/>
      <c r="Y87" s="11"/>
    </row>
    <row r="88" ht="15.75" customHeight="1">
      <c r="A88" s="118"/>
      <c r="B88" s="118"/>
      <c r="C88" s="202"/>
      <c r="D88" s="202"/>
      <c r="E88" s="118"/>
      <c r="F88" s="202"/>
      <c r="G88" s="118"/>
      <c r="H88" s="118"/>
      <c r="I88" s="118"/>
      <c r="J88" s="118"/>
      <c r="K88" s="203"/>
      <c r="L88" s="203"/>
      <c r="M88" s="118"/>
      <c r="N88" s="118"/>
      <c r="O88" s="202"/>
      <c r="P88" s="203"/>
      <c r="Q88" s="203"/>
      <c r="R88" s="118"/>
      <c r="S88" s="118"/>
      <c r="T88" s="118"/>
      <c r="U88" s="118"/>
      <c r="V88" s="118"/>
      <c r="W88" s="118"/>
      <c r="X88" s="118"/>
      <c r="Y88" s="11"/>
    </row>
    <row r="89" ht="15.75" customHeight="1">
      <c r="A89" s="118"/>
      <c r="B89" s="118"/>
      <c r="C89" s="202"/>
      <c r="D89" s="202"/>
      <c r="E89" s="118"/>
      <c r="F89" s="202"/>
      <c r="G89" s="118"/>
      <c r="H89" s="118"/>
      <c r="I89" s="118"/>
      <c r="J89" s="118"/>
      <c r="K89" s="203"/>
      <c r="L89" s="203"/>
      <c r="M89" s="118"/>
      <c r="N89" s="118"/>
      <c r="O89" s="202"/>
      <c r="P89" s="203"/>
      <c r="Q89" s="203"/>
      <c r="R89" s="118"/>
      <c r="S89" s="118"/>
      <c r="T89" s="118"/>
      <c r="U89" s="118"/>
      <c r="V89" s="118"/>
      <c r="W89" s="118"/>
      <c r="X89" s="118"/>
      <c r="Y89" s="11"/>
    </row>
    <row r="90" ht="15.75" customHeight="1">
      <c r="A90" s="118"/>
      <c r="B90" s="118"/>
      <c r="C90" s="202"/>
      <c r="D90" s="202"/>
      <c r="E90" s="118"/>
      <c r="F90" s="202"/>
      <c r="G90" s="118"/>
      <c r="H90" s="118"/>
      <c r="I90" s="118"/>
      <c r="J90" s="118"/>
      <c r="K90" s="203"/>
      <c r="L90" s="203"/>
      <c r="M90" s="118"/>
      <c r="N90" s="118"/>
      <c r="O90" s="202"/>
      <c r="P90" s="203"/>
      <c r="Q90" s="203"/>
      <c r="R90" s="118"/>
      <c r="S90" s="118"/>
      <c r="T90" s="118"/>
      <c r="U90" s="118"/>
      <c r="V90" s="118"/>
      <c r="W90" s="118"/>
      <c r="X90" s="118"/>
      <c r="Y90" s="11"/>
    </row>
    <row r="91" ht="15.75" customHeight="1">
      <c r="A91" s="118"/>
      <c r="B91" s="118"/>
      <c r="C91" s="202"/>
      <c r="D91" s="202"/>
      <c r="E91" s="118"/>
      <c r="F91" s="202"/>
      <c r="G91" s="118"/>
      <c r="H91" s="118"/>
      <c r="I91" s="118"/>
      <c r="J91" s="118"/>
      <c r="K91" s="203"/>
      <c r="L91" s="203"/>
      <c r="M91" s="118"/>
      <c r="N91" s="118"/>
      <c r="O91" s="202"/>
      <c r="P91" s="203"/>
      <c r="Q91" s="203"/>
      <c r="R91" s="118"/>
      <c r="S91" s="118"/>
      <c r="T91" s="118"/>
      <c r="U91" s="118"/>
      <c r="V91" s="118"/>
      <c r="W91" s="118"/>
      <c r="X91" s="118"/>
      <c r="Y91" s="11"/>
    </row>
    <row r="92" ht="15.75" customHeight="1">
      <c r="A92" s="118"/>
      <c r="B92" s="118"/>
      <c r="C92" s="202"/>
      <c r="D92" s="202"/>
      <c r="E92" s="118"/>
      <c r="F92" s="202"/>
      <c r="G92" s="118"/>
      <c r="H92" s="118"/>
      <c r="I92" s="118"/>
      <c r="J92" s="118"/>
      <c r="K92" s="203"/>
      <c r="L92" s="203"/>
      <c r="M92" s="118"/>
      <c r="N92" s="118"/>
      <c r="O92" s="202"/>
      <c r="P92" s="203"/>
      <c r="Q92" s="203"/>
      <c r="R92" s="118"/>
      <c r="S92" s="118"/>
      <c r="T92" s="118"/>
      <c r="U92" s="118"/>
      <c r="V92" s="118"/>
      <c r="W92" s="118"/>
      <c r="X92" s="118"/>
      <c r="Y92" s="11"/>
    </row>
    <row r="93" ht="15.75" customHeight="1">
      <c r="A93" s="118"/>
      <c r="B93" s="118"/>
      <c r="C93" s="202"/>
      <c r="D93" s="202"/>
      <c r="E93" s="118"/>
      <c r="F93" s="202"/>
      <c r="G93" s="118"/>
      <c r="H93" s="118"/>
      <c r="I93" s="118"/>
      <c r="J93" s="118"/>
      <c r="K93" s="203"/>
      <c r="L93" s="203"/>
      <c r="M93" s="118"/>
      <c r="N93" s="118"/>
      <c r="O93" s="202"/>
      <c r="P93" s="203"/>
      <c r="Q93" s="203"/>
      <c r="R93" s="118"/>
      <c r="S93" s="118"/>
      <c r="T93" s="118"/>
      <c r="U93" s="118"/>
      <c r="V93" s="118"/>
      <c r="W93" s="118"/>
      <c r="X93" s="118"/>
      <c r="Y93" s="11"/>
    </row>
    <row r="94" ht="15.75" customHeight="1">
      <c r="A94" s="118"/>
      <c r="B94" s="118"/>
      <c r="C94" s="202"/>
      <c r="D94" s="202"/>
      <c r="E94" s="118"/>
      <c r="F94" s="202"/>
      <c r="G94" s="118"/>
      <c r="H94" s="118"/>
      <c r="I94" s="118"/>
      <c r="J94" s="118"/>
      <c r="K94" s="203"/>
      <c r="L94" s="203"/>
      <c r="M94" s="118"/>
      <c r="N94" s="118"/>
      <c r="O94" s="202"/>
      <c r="P94" s="203"/>
      <c r="Q94" s="203"/>
      <c r="R94" s="118"/>
      <c r="S94" s="118"/>
      <c r="T94" s="118"/>
      <c r="U94" s="118"/>
      <c r="V94" s="118"/>
      <c r="W94" s="118"/>
      <c r="X94" s="118"/>
      <c r="Y94" s="11"/>
    </row>
    <row r="95" ht="15.75" customHeight="1">
      <c r="A95" s="118"/>
      <c r="B95" s="118"/>
      <c r="C95" s="202"/>
      <c r="D95" s="202"/>
      <c r="E95" s="118"/>
      <c r="F95" s="202"/>
      <c r="G95" s="118"/>
      <c r="H95" s="118"/>
      <c r="I95" s="118"/>
      <c r="J95" s="118"/>
      <c r="K95" s="203"/>
      <c r="L95" s="203"/>
      <c r="M95" s="118"/>
      <c r="N95" s="118"/>
      <c r="O95" s="202"/>
      <c r="P95" s="203"/>
      <c r="Q95" s="203"/>
      <c r="R95" s="118"/>
      <c r="S95" s="118"/>
      <c r="T95" s="118"/>
      <c r="U95" s="118"/>
      <c r="V95" s="118"/>
      <c r="W95" s="118"/>
      <c r="X95" s="118"/>
      <c r="Y95" s="11"/>
    </row>
    <row r="96" ht="15.75" customHeight="1">
      <c r="A96" s="118"/>
      <c r="B96" s="118"/>
      <c r="C96" s="202"/>
      <c r="D96" s="202"/>
      <c r="E96" s="118"/>
      <c r="F96" s="202"/>
      <c r="G96" s="118"/>
      <c r="H96" s="118"/>
      <c r="I96" s="118"/>
      <c r="J96" s="118"/>
      <c r="K96" s="203"/>
      <c r="L96" s="203"/>
      <c r="M96" s="118"/>
      <c r="N96" s="118"/>
      <c r="O96" s="202"/>
      <c r="P96" s="203"/>
      <c r="Q96" s="203"/>
      <c r="R96" s="118"/>
      <c r="S96" s="118"/>
      <c r="T96" s="118"/>
      <c r="U96" s="118"/>
      <c r="V96" s="118"/>
      <c r="W96" s="118"/>
      <c r="X96" s="118"/>
      <c r="Y96" s="11"/>
    </row>
    <row r="97" ht="15.75" customHeight="1">
      <c r="A97" s="118"/>
      <c r="B97" s="118"/>
      <c r="C97" s="202"/>
      <c r="D97" s="202"/>
      <c r="E97" s="118"/>
      <c r="F97" s="202"/>
      <c r="G97" s="118"/>
      <c r="H97" s="118"/>
      <c r="I97" s="118"/>
      <c r="J97" s="118"/>
      <c r="K97" s="203"/>
      <c r="L97" s="203"/>
      <c r="M97" s="118"/>
      <c r="N97" s="118"/>
      <c r="O97" s="202"/>
      <c r="P97" s="203"/>
      <c r="Q97" s="203"/>
      <c r="R97" s="118"/>
      <c r="S97" s="118"/>
      <c r="T97" s="118"/>
      <c r="U97" s="118"/>
      <c r="V97" s="118"/>
      <c r="W97" s="118"/>
      <c r="X97" s="118"/>
      <c r="Y97" s="11"/>
    </row>
    <row r="98" ht="15.75" customHeight="1">
      <c r="A98" s="118"/>
      <c r="B98" s="118"/>
      <c r="C98" s="202"/>
      <c r="D98" s="202"/>
      <c r="E98" s="118"/>
      <c r="F98" s="202"/>
      <c r="G98" s="118"/>
      <c r="H98" s="118"/>
      <c r="I98" s="118"/>
      <c r="J98" s="118"/>
      <c r="K98" s="203"/>
      <c r="L98" s="203"/>
      <c r="M98" s="118"/>
      <c r="N98" s="118"/>
      <c r="O98" s="202"/>
      <c r="P98" s="203"/>
      <c r="Q98" s="203"/>
      <c r="R98" s="118"/>
      <c r="S98" s="118"/>
      <c r="T98" s="118"/>
      <c r="U98" s="118"/>
      <c r="V98" s="118"/>
      <c r="W98" s="118"/>
      <c r="X98" s="118"/>
      <c r="Y98" s="11"/>
    </row>
    <row r="99" ht="15.75" customHeight="1">
      <c r="A99" s="118"/>
      <c r="B99" s="118"/>
      <c r="C99" s="202"/>
      <c r="D99" s="202"/>
      <c r="E99" s="118"/>
      <c r="F99" s="202"/>
      <c r="G99" s="118"/>
      <c r="H99" s="118"/>
      <c r="I99" s="118"/>
      <c r="J99" s="118"/>
      <c r="K99" s="203"/>
      <c r="L99" s="203"/>
      <c r="M99" s="118"/>
      <c r="N99" s="118"/>
      <c r="O99" s="202"/>
      <c r="P99" s="203"/>
      <c r="Q99" s="203"/>
      <c r="R99" s="118"/>
      <c r="S99" s="118"/>
      <c r="T99" s="118"/>
      <c r="U99" s="118"/>
      <c r="V99" s="118"/>
      <c r="W99" s="118"/>
      <c r="X99" s="118"/>
      <c r="Y99" s="11"/>
    </row>
    <row r="100" ht="15.75" customHeight="1">
      <c r="A100" s="118"/>
      <c r="B100" s="118"/>
      <c r="C100" s="202"/>
      <c r="D100" s="202"/>
      <c r="E100" s="118"/>
      <c r="F100" s="202"/>
      <c r="G100" s="118"/>
      <c r="H100" s="118"/>
      <c r="I100" s="118"/>
      <c r="J100" s="118"/>
      <c r="K100" s="203"/>
      <c r="L100" s="203"/>
      <c r="M100" s="118"/>
      <c r="N100" s="118"/>
      <c r="O100" s="202"/>
      <c r="P100" s="203"/>
      <c r="Q100" s="203"/>
      <c r="R100" s="118"/>
      <c r="S100" s="118"/>
      <c r="T100" s="118"/>
      <c r="U100" s="118"/>
      <c r="V100" s="118"/>
      <c r="W100" s="118"/>
      <c r="X100" s="118"/>
      <c r="Y100" s="11"/>
    </row>
    <row r="101" ht="15.75" customHeight="1">
      <c r="A101" s="118"/>
      <c r="B101" s="118"/>
      <c r="C101" s="202"/>
      <c r="D101" s="202"/>
      <c r="E101" s="118"/>
      <c r="F101" s="202"/>
      <c r="G101" s="118"/>
      <c r="H101" s="118"/>
      <c r="I101" s="118"/>
      <c r="J101" s="118"/>
      <c r="K101" s="203"/>
      <c r="L101" s="203"/>
      <c r="M101" s="118"/>
      <c r="N101" s="118"/>
      <c r="O101" s="202"/>
      <c r="P101" s="203"/>
      <c r="Q101" s="203"/>
      <c r="R101" s="118"/>
      <c r="S101" s="118"/>
      <c r="T101" s="118"/>
      <c r="U101" s="118"/>
      <c r="V101" s="118"/>
      <c r="W101" s="118"/>
      <c r="X101" s="118"/>
      <c r="Y101" s="11"/>
    </row>
    <row r="102" ht="15.75" customHeight="1">
      <c r="A102" s="118"/>
      <c r="B102" s="118"/>
      <c r="C102" s="202"/>
      <c r="D102" s="202"/>
      <c r="E102" s="118"/>
      <c r="F102" s="202"/>
      <c r="G102" s="118"/>
      <c r="H102" s="118"/>
      <c r="I102" s="118"/>
      <c r="J102" s="118"/>
      <c r="K102" s="203"/>
      <c r="L102" s="203"/>
      <c r="M102" s="118"/>
      <c r="N102" s="118"/>
      <c r="O102" s="202"/>
      <c r="P102" s="203"/>
      <c r="Q102" s="203"/>
      <c r="R102" s="118"/>
      <c r="S102" s="118"/>
      <c r="T102" s="118"/>
      <c r="U102" s="118"/>
      <c r="V102" s="118"/>
      <c r="W102" s="118"/>
      <c r="X102" s="118"/>
      <c r="Y102" s="11"/>
    </row>
    <row r="103" ht="15.75" customHeight="1">
      <c r="A103" s="118"/>
      <c r="B103" s="118"/>
      <c r="C103" s="202"/>
      <c r="D103" s="202"/>
      <c r="E103" s="118"/>
      <c r="F103" s="202"/>
      <c r="G103" s="118"/>
      <c r="H103" s="118"/>
      <c r="I103" s="118"/>
      <c r="J103" s="118"/>
      <c r="K103" s="203"/>
      <c r="L103" s="203"/>
      <c r="M103" s="118"/>
      <c r="N103" s="118"/>
      <c r="O103" s="202"/>
      <c r="P103" s="203"/>
      <c r="Q103" s="203"/>
      <c r="R103" s="118"/>
      <c r="S103" s="118"/>
      <c r="T103" s="118"/>
      <c r="U103" s="118"/>
      <c r="V103" s="118"/>
      <c r="W103" s="118"/>
      <c r="X103" s="118"/>
      <c r="Y103" s="11"/>
    </row>
    <row r="104" ht="15.75" customHeight="1">
      <c r="A104" s="118"/>
      <c r="B104" s="118"/>
      <c r="C104" s="202"/>
      <c r="D104" s="202"/>
      <c r="E104" s="118"/>
      <c r="F104" s="202"/>
      <c r="G104" s="118"/>
      <c r="H104" s="118"/>
      <c r="I104" s="118"/>
      <c r="J104" s="118"/>
      <c r="K104" s="203"/>
      <c r="L104" s="203"/>
      <c r="M104" s="118"/>
      <c r="N104" s="118"/>
      <c r="O104" s="202"/>
      <c r="P104" s="203"/>
      <c r="Q104" s="203"/>
      <c r="R104" s="118"/>
      <c r="S104" s="118"/>
      <c r="T104" s="118"/>
      <c r="U104" s="118"/>
      <c r="V104" s="118"/>
      <c r="W104" s="118"/>
      <c r="X104" s="118"/>
      <c r="Y104" s="11"/>
    </row>
    <row r="105" ht="15.75" customHeight="1">
      <c r="A105" s="118"/>
      <c r="B105" s="118"/>
      <c r="C105" s="202"/>
      <c r="D105" s="202"/>
      <c r="E105" s="118"/>
      <c r="F105" s="118"/>
      <c r="G105" s="118"/>
      <c r="H105" s="118"/>
      <c r="I105" s="118"/>
      <c r="J105" s="118"/>
      <c r="K105" s="203"/>
      <c r="L105" s="203"/>
      <c r="M105" s="118"/>
      <c r="N105" s="118"/>
      <c r="O105" s="202"/>
      <c r="P105" s="203"/>
      <c r="Q105" s="203"/>
      <c r="R105" s="118"/>
      <c r="S105" s="118"/>
      <c r="T105" s="118"/>
      <c r="U105" s="118"/>
      <c r="V105" s="118"/>
      <c r="W105" s="118"/>
      <c r="X105" s="118"/>
      <c r="Y105" s="11"/>
    </row>
    <row r="106" ht="15.75" customHeight="1">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
    </row>
    <row r="107" ht="15.75" customHeight="1">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
    </row>
    <row r="108" ht="15.75" customHeight="1">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
    </row>
    <row r="109" ht="15.75" customHeight="1">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
    </row>
    <row r="110" ht="15.75" customHeight="1">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
    </row>
    <row r="111" ht="15.75" customHeight="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
    </row>
    <row r="112" ht="15.75" customHeight="1">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
    </row>
    <row r="113" ht="15.75" customHeight="1">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
    </row>
    <row r="114" ht="15.75" customHeight="1">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
    </row>
    <row r="115" ht="15.75" customHeight="1">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
    </row>
    <row r="116" ht="15.75" customHeight="1">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
    </row>
    <row r="117" ht="15.75" customHeight="1">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
    </row>
    <row r="118" ht="15.75" customHeight="1">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
    </row>
    <row r="119" ht="15.75" customHeight="1">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
    </row>
    <row r="120" ht="15.75" customHeight="1">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
    </row>
    <row r="121" ht="15.75" customHeight="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
    </row>
    <row r="122" ht="15.75" customHeight="1">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
    </row>
    <row r="123" ht="15.75" customHeight="1">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
    </row>
    <row r="124" ht="15.75" customHeight="1">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
    </row>
    <row r="125" ht="15.75" customHeight="1">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
    </row>
    <row r="126" ht="15.75" customHeight="1">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
    </row>
    <row r="127" ht="15.75" customHeight="1">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
    </row>
    <row r="128" ht="15.75" customHeight="1">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
    </row>
    <row r="129" ht="15.75" customHeight="1">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
    </row>
    <row r="130" ht="15.75" customHeight="1">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
    </row>
    <row r="131" ht="15.75" customHeight="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
    </row>
    <row r="132" ht="15.75" customHeight="1">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
    </row>
    <row r="133" ht="15.75" customHeight="1">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
    </row>
    <row r="134" ht="15.75" customHeight="1">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
    </row>
    <row r="135" ht="15.75" customHeight="1">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
    </row>
    <row r="136" ht="15.75" customHeight="1">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
    </row>
    <row r="137" ht="15.75" customHeight="1">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
    </row>
    <row r="138" ht="15.75" customHeight="1">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
    </row>
    <row r="139" ht="15.75" customHeight="1">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
    </row>
    <row r="140" ht="15.75" customHeight="1">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
    </row>
    <row r="141" ht="15.75" customHeight="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
    </row>
    <row r="142" ht="15.75" customHeight="1">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
    </row>
    <row r="143" ht="15.75" customHeight="1">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
    </row>
    <row r="144" ht="15.75" customHeight="1">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
    </row>
    <row r="145" ht="15.75" customHeight="1">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
    </row>
    <row r="146" ht="15.75" customHeight="1">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
    </row>
    <row r="147" ht="15.75" customHeight="1">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
    </row>
    <row r="148" ht="15.75" customHeight="1">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
    </row>
    <row r="149" ht="15.75" customHeight="1">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
    </row>
    <row r="150" ht="15.75" customHeight="1">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
    </row>
    <row r="151" ht="15.75" customHeight="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
    </row>
    <row r="152" ht="15.75" customHeight="1">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
    </row>
    <row r="153" ht="15.75" customHeight="1">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
    </row>
    <row r="154" ht="15.75" customHeight="1">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
    </row>
    <row r="155" ht="15.75" customHeight="1">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
    </row>
    <row r="156" ht="15.75" customHeight="1">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
    </row>
    <row r="157" ht="15.75" customHeight="1">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
    </row>
    <row r="158" ht="15.75" customHeight="1">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
    </row>
    <row r="159" ht="15.75" customHeight="1">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
    </row>
    <row r="160" ht="15.75" customHeight="1">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
    </row>
    <row r="161" ht="15.75" customHeight="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
    </row>
    <row r="162" ht="15.75" customHeight="1">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
    </row>
    <row r="163" ht="15.75" customHeight="1">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
    </row>
    <row r="164" ht="15.75" customHeight="1">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
    </row>
    <row r="165" ht="15.75" customHeight="1">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
    </row>
    <row r="166" ht="15.75" customHeight="1">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
    </row>
    <row r="167" ht="15.75" customHeight="1">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
    </row>
    <row r="168" ht="15.75" customHeight="1">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
    </row>
    <row r="169" ht="15.75" customHeight="1">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
    </row>
    <row r="170" ht="15.75" customHeight="1">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
    </row>
    <row r="171" ht="15.75" customHeight="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
    </row>
    <row r="172" ht="15.75" customHeight="1">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
    </row>
    <row r="173" ht="15.75" customHeight="1">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
    </row>
    <row r="174" ht="15.75" customHeight="1">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
    </row>
    <row r="175" ht="15.75" customHeight="1">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
    </row>
    <row r="176" ht="15.75" customHeight="1">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
    </row>
    <row r="177" ht="15.75" customHeight="1">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
    </row>
    <row r="178" ht="15.75" customHeight="1">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
    </row>
    <row r="179" ht="15.75" customHeight="1">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
    </row>
    <row r="180" ht="15.75" customHeight="1">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
    </row>
    <row r="181" ht="15.75" customHeight="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
    </row>
    <row r="182" ht="15.75" customHeight="1">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
    </row>
    <row r="183" ht="15.75" customHeight="1">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
    </row>
    <row r="184" ht="15.75" customHeight="1">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
    </row>
    <row r="185" ht="15.75" customHeight="1">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
    </row>
    <row r="186" ht="15.75" customHeight="1">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
    </row>
    <row r="187" ht="15.75" customHeight="1">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
    </row>
    <row r="188" ht="15.75" customHeight="1">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
    </row>
    <row r="189" ht="15.75" customHeight="1">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
    </row>
    <row r="190" ht="15.75" customHeight="1">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
    </row>
    <row r="191" ht="15.75" customHeight="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
    </row>
    <row r="192" ht="15.75" customHeight="1">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
    </row>
    <row r="193" ht="15.75" customHeight="1">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
    </row>
    <row r="194" ht="15.75" customHeight="1">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
    </row>
    <row r="195" ht="15.75" customHeight="1">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
    </row>
    <row r="196" ht="15.75" customHeight="1">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
    </row>
    <row r="197" ht="15.75" customHeight="1">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
    </row>
    <row r="198" ht="15.75" customHeight="1">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
    </row>
    <row r="199" ht="15.75" customHeight="1">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
    </row>
    <row r="200" ht="15.75" customHeight="1">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
    </row>
    <row r="201" ht="15.75" customHeight="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
    </row>
    <row r="202" ht="15.75" customHeight="1">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
    </row>
    <row r="203" ht="15.75" customHeight="1">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
    </row>
    <row r="204" ht="15.75" customHeight="1">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
    </row>
    <row r="205" ht="15.75" customHeight="1">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
    </row>
    <row r="206" ht="15.75" customHeight="1">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
    </row>
    <row r="207" ht="15.75" customHeight="1">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
    </row>
    <row r="208" ht="15.75" customHeight="1">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
    </row>
    <row r="209" ht="15.75" customHeight="1">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
    </row>
    <row r="210" ht="15.75" customHeight="1">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
    </row>
    <row r="211" ht="15.75" customHeight="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
    </row>
    <row r="212" ht="15.75" customHeight="1">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
    </row>
    <row r="213" ht="15.75" customHeight="1">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
    </row>
    <row r="214" ht="15.75" customHeight="1">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
    </row>
    <row r="215" ht="15.75" customHeight="1">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
    </row>
    <row r="216" ht="15.75"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
    </row>
    <row r="217" ht="15.7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
    </row>
    <row r="218" ht="15.7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
    </row>
    <row r="219" ht="15.7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
    </row>
    <row r="220" ht="15.7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
    </row>
    <row r="221" ht="15.75" customHeight="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
    </row>
    <row r="222" ht="15.75" customHeight="1">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
    </row>
    <row r="223" ht="15.75" customHeight="1">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
    </row>
    <row r="224" ht="15.75" customHeight="1">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
    </row>
    <row r="225" ht="15.75" customHeight="1">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
    </row>
    <row r="226" ht="15.75" customHeight="1">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
    </row>
    <row r="227" ht="15.75" customHeight="1">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8.13"/>
    <col customWidth="1" min="2" max="2" width="8.63"/>
    <col customWidth="1" min="3" max="3" width="6.0"/>
    <col customWidth="1" min="4" max="4" width="4.88"/>
    <col customWidth="1" min="5" max="5" width="7.63"/>
    <col customWidth="1" min="6" max="6" width="8.0"/>
    <col customWidth="1" min="7" max="7" width="5.13"/>
    <col customWidth="1" min="8" max="8" width="4.13"/>
    <col customWidth="1" min="9" max="9" width="8.63"/>
    <col customWidth="1" min="10" max="10" width="4.88"/>
    <col customWidth="1" min="11" max="11" width="31.63"/>
    <col customWidth="1" min="13" max="13" width="30.13"/>
    <col customWidth="1" min="14" max="14" width="21.0"/>
  </cols>
  <sheetData>
    <row r="1" ht="15.75" customHeight="1">
      <c r="I1" s="31"/>
      <c r="L1" s="31">
        <v>100.0</v>
      </c>
    </row>
    <row r="2" ht="15.75" customHeight="1">
      <c r="F2" s="205">
        <f>F4-E4</f>
        <v>1.03</v>
      </c>
      <c r="I2" s="31"/>
      <c r="L2" s="31"/>
    </row>
    <row r="3" ht="15.75" customHeight="1">
      <c r="A3" s="206" t="s">
        <v>93</v>
      </c>
      <c r="B3" s="206" t="s">
        <v>135</v>
      </c>
      <c r="C3" s="206" t="s">
        <v>136</v>
      </c>
      <c r="D3" s="206" t="s">
        <v>137</v>
      </c>
      <c r="E3" s="206" t="s">
        <v>138</v>
      </c>
      <c r="F3" s="206" t="s">
        <v>139</v>
      </c>
      <c r="G3" s="206" t="s">
        <v>140</v>
      </c>
      <c r="H3" s="206" t="s">
        <v>141</v>
      </c>
      <c r="I3" s="206" t="s">
        <v>142</v>
      </c>
      <c r="J3" s="206" t="s">
        <v>143</v>
      </c>
      <c r="K3" s="206" t="s">
        <v>144</v>
      </c>
      <c r="L3" s="206" t="s">
        <v>145</v>
      </c>
      <c r="M3" s="206" t="s">
        <v>146</v>
      </c>
      <c r="N3" s="206" t="s">
        <v>147</v>
      </c>
      <c r="O3" s="206" t="s">
        <v>148</v>
      </c>
      <c r="P3" s="31"/>
      <c r="Q3" s="31"/>
      <c r="R3" s="31"/>
      <c r="S3" s="31"/>
      <c r="T3" s="31"/>
      <c r="U3" s="31"/>
      <c r="V3" s="31"/>
      <c r="W3" s="31"/>
      <c r="X3" s="31"/>
      <c r="Y3" s="31"/>
      <c r="Z3" s="31"/>
      <c r="AA3" s="31"/>
      <c r="AB3" s="31"/>
      <c r="AC3" s="31"/>
      <c r="AD3" s="31"/>
      <c r="AE3" s="31"/>
    </row>
    <row r="4" ht="15.75" customHeight="1">
      <c r="A4" s="207" t="s">
        <v>106</v>
      </c>
      <c r="B4" s="208">
        <v>28.5</v>
      </c>
      <c r="C4" s="208">
        <v>21.45</v>
      </c>
      <c r="D4" s="208">
        <v>7.05</v>
      </c>
      <c r="E4" s="207">
        <v>26.54</v>
      </c>
      <c r="F4" s="207">
        <v>27.57</v>
      </c>
      <c r="G4" s="209">
        <v>1.75</v>
      </c>
      <c r="H4" s="209">
        <v>0.54</v>
      </c>
      <c r="I4" s="210">
        <v>0.17</v>
      </c>
      <c r="J4" s="211">
        <f t="shared" ref="J4:J7" si="1">I4+H4+G4</f>
        <v>2.46</v>
      </c>
      <c r="K4" s="209" t="s">
        <v>149</v>
      </c>
      <c r="L4" s="207" t="s">
        <v>150</v>
      </c>
      <c r="M4" s="210" t="s">
        <v>151</v>
      </c>
      <c r="N4" s="210" t="s">
        <v>152</v>
      </c>
      <c r="O4" s="210" t="s">
        <v>153</v>
      </c>
      <c r="P4" s="212"/>
      <c r="Q4" s="212"/>
      <c r="R4" s="212"/>
      <c r="S4" s="212"/>
      <c r="T4" s="212"/>
      <c r="U4" s="212"/>
      <c r="V4" s="212"/>
      <c r="W4" s="212"/>
      <c r="X4" s="212"/>
      <c r="Y4" s="212"/>
      <c r="Z4" s="212"/>
      <c r="AA4" s="212"/>
      <c r="AB4" s="212"/>
      <c r="AC4" s="212"/>
      <c r="AD4" s="212"/>
      <c r="AE4" s="212"/>
    </row>
    <row r="5" ht="15.75" customHeight="1">
      <c r="A5" s="213" t="s">
        <v>107</v>
      </c>
      <c r="B5" s="214">
        <f>C5+D5</f>
        <v>29.02</v>
      </c>
      <c r="C5" s="215">
        <v>23.52</v>
      </c>
      <c r="D5" s="216">
        <v>5.5</v>
      </c>
      <c r="E5" s="216">
        <v>24.96</v>
      </c>
      <c r="F5" s="216">
        <v>28.42</v>
      </c>
      <c r="G5" s="216">
        <v>3.51</v>
      </c>
      <c r="H5" s="216">
        <v>0.57</v>
      </c>
      <c r="I5" s="217"/>
      <c r="J5" s="218">
        <f t="shared" si="1"/>
        <v>4.08</v>
      </c>
      <c r="K5" s="216" t="s">
        <v>154</v>
      </c>
      <c r="L5" s="217">
        <v>4.3</v>
      </c>
      <c r="M5" s="219" t="s">
        <v>155</v>
      </c>
      <c r="N5" s="216" t="s">
        <v>156</v>
      </c>
      <c r="O5" s="216"/>
      <c r="P5" s="220"/>
      <c r="Q5" s="220"/>
      <c r="R5" s="220"/>
      <c r="S5" s="220"/>
      <c r="T5" s="220"/>
      <c r="U5" s="220"/>
      <c r="V5" s="220"/>
      <c r="W5" s="220"/>
      <c r="X5" s="220"/>
      <c r="Y5" s="220"/>
      <c r="Z5" s="220"/>
      <c r="AA5" s="220"/>
      <c r="AB5" s="220"/>
      <c r="AC5" s="220"/>
      <c r="AD5" s="220"/>
      <c r="AE5" s="220"/>
    </row>
    <row r="6" ht="15.75" customHeight="1">
      <c r="A6" s="221" t="s">
        <v>157</v>
      </c>
      <c r="B6" s="216">
        <v>201.79</v>
      </c>
      <c r="C6" s="216">
        <f>B6-D6</f>
        <v>174</v>
      </c>
      <c r="D6" s="216">
        <v>27.79</v>
      </c>
      <c r="E6" s="216">
        <v>141.36</v>
      </c>
      <c r="F6" s="216">
        <v>174.98</v>
      </c>
      <c r="G6" s="216">
        <v>2.65</v>
      </c>
      <c r="H6" s="216">
        <v>26.5</v>
      </c>
      <c r="I6" s="217">
        <v>0.15</v>
      </c>
      <c r="J6" s="218">
        <f t="shared" si="1"/>
        <v>29.3</v>
      </c>
      <c r="K6" s="219" t="s">
        <v>158</v>
      </c>
      <c r="L6" s="217">
        <v>17.82</v>
      </c>
      <c r="M6" s="219" t="s">
        <v>159</v>
      </c>
      <c r="N6" s="216" t="s">
        <v>160</v>
      </c>
      <c r="O6" s="216"/>
      <c r="P6" s="220"/>
      <c r="Q6" s="220"/>
      <c r="R6" s="220"/>
      <c r="S6" s="220"/>
      <c r="T6" s="220"/>
      <c r="U6" s="220"/>
      <c r="V6" s="220"/>
      <c r="W6" s="220"/>
      <c r="X6" s="220"/>
      <c r="Y6" s="220"/>
      <c r="Z6" s="220"/>
      <c r="AA6" s="220"/>
      <c r="AB6" s="220"/>
      <c r="AC6" s="220"/>
      <c r="AD6" s="220"/>
      <c r="AE6" s="220"/>
    </row>
    <row r="7" ht="15.75" customHeight="1">
      <c r="A7" s="221" t="s">
        <v>108</v>
      </c>
      <c r="B7" s="216">
        <f>C7+D7</f>
        <v>53.94</v>
      </c>
      <c r="C7" s="216">
        <v>47.5</v>
      </c>
      <c r="D7" s="216">
        <v>6.44</v>
      </c>
      <c r="E7" s="216">
        <v>35.85</v>
      </c>
      <c r="F7" s="216">
        <v>39.22</v>
      </c>
      <c r="G7" s="216">
        <v>3.96</v>
      </c>
      <c r="H7" s="216">
        <v>0.7</v>
      </c>
      <c r="I7" s="217">
        <v>0.1</v>
      </c>
      <c r="J7" s="218">
        <f t="shared" si="1"/>
        <v>4.76</v>
      </c>
      <c r="K7" s="216" t="s">
        <v>161</v>
      </c>
      <c r="L7" s="217">
        <v>5.25</v>
      </c>
      <c r="M7" s="216"/>
      <c r="N7" s="216" t="s">
        <v>162</v>
      </c>
      <c r="O7" s="216"/>
      <c r="P7" s="220"/>
      <c r="Q7" s="220"/>
      <c r="R7" s="220"/>
      <c r="S7" s="220"/>
      <c r="T7" s="220"/>
      <c r="U7" s="220"/>
      <c r="V7" s="220"/>
      <c r="W7" s="220"/>
      <c r="X7" s="220"/>
      <c r="Y7" s="220"/>
      <c r="Z7" s="220"/>
      <c r="AA7" s="220"/>
      <c r="AB7" s="220"/>
      <c r="AC7" s="220"/>
      <c r="AD7" s="220"/>
      <c r="AE7" s="220"/>
    </row>
    <row r="8" ht="15.75" customHeight="1">
      <c r="A8" s="222" t="s">
        <v>163</v>
      </c>
      <c r="B8" s="223"/>
      <c r="C8" s="223"/>
      <c r="D8" s="223"/>
      <c r="E8" s="223"/>
      <c r="F8" s="223"/>
      <c r="G8" s="223"/>
      <c r="H8" s="223"/>
      <c r="I8" s="224"/>
      <c r="J8" s="223"/>
      <c r="K8" s="223"/>
      <c r="L8" s="206" t="s">
        <v>164</v>
      </c>
      <c r="M8" s="223"/>
      <c r="N8" s="223"/>
      <c r="O8" s="223"/>
    </row>
    <row r="9" ht="15.75" customHeight="1">
      <c r="A9" s="223"/>
      <c r="B9" s="223"/>
      <c r="C9" s="223"/>
      <c r="D9" s="223"/>
      <c r="E9" s="223"/>
      <c r="F9" s="223"/>
      <c r="G9" s="223"/>
      <c r="H9" s="223"/>
      <c r="I9" s="224"/>
      <c r="J9" s="223"/>
      <c r="K9" s="223"/>
      <c r="L9" s="224"/>
      <c r="M9" s="223"/>
      <c r="N9" s="223"/>
      <c r="O9" s="223"/>
    </row>
    <row r="10" ht="15.75" customHeight="1">
      <c r="A10" s="223"/>
      <c r="B10" s="223"/>
      <c r="C10" s="223"/>
      <c r="D10" s="223"/>
      <c r="E10" s="223"/>
      <c r="F10" s="223"/>
      <c r="G10" s="223"/>
      <c r="H10" s="223"/>
      <c r="I10" s="224"/>
      <c r="J10" s="223"/>
      <c r="K10" s="223"/>
      <c r="L10" s="224"/>
      <c r="M10" s="223"/>
      <c r="N10" s="223"/>
      <c r="O10" s="223"/>
    </row>
    <row r="11" ht="15.75" customHeight="1">
      <c r="I11" s="31"/>
      <c r="L11" s="31"/>
    </row>
    <row r="12" ht="15.75" customHeight="1">
      <c r="I12" s="31"/>
      <c r="L12" s="31"/>
    </row>
    <row r="13" ht="15.75" customHeight="1">
      <c r="I13" s="31"/>
      <c r="L13" s="31"/>
    </row>
    <row r="14" ht="15.75" customHeight="1">
      <c r="I14" s="31"/>
      <c r="L14" s="31"/>
    </row>
    <row r="15" ht="15.75" customHeight="1">
      <c r="I15" s="31"/>
      <c r="L15" s="31"/>
    </row>
    <row r="16" ht="15.75" customHeight="1">
      <c r="I16" s="31"/>
      <c r="L16" s="31"/>
    </row>
    <row r="17" ht="15.75" customHeight="1">
      <c r="I17" s="31"/>
      <c r="L17" s="31"/>
    </row>
    <row r="18" ht="15.75" customHeight="1">
      <c r="I18" s="31"/>
      <c r="L18" s="31"/>
    </row>
    <row r="19" ht="15.75" customHeight="1">
      <c r="I19" s="31"/>
      <c r="L19" s="31"/>
    </row>
    <row r="20" ht="15.75" customHeight="1">
      <c r="I20" s="31"/>
      <c r="L20" s="31"/>
    </row>
    <row r="21" ht="15.75" customHeight="1">
      <c r="I21" s="31"/>
      <c r="L21" s="31"/>
    </row>
    <row r="22" ht="15.75" customHeight="1">
      <c r="I22" s="31"/>
      <c r="L22" s="31"/>
    </row>
    <row r="23" ht="15.75" customHeight="1">
      <c r="I23" s="31"/>
      <c r="L23" s="31"/>
    </row>
    <row r="24" ht="15.75" customHeight="1">
      <c r="I24" s="31"/>
      <c r="L24" s="31"/>
    </row>
    <row r="25" ht="15.75" customHeight="1">
      <c r="I25" s="31"/>
      <c r="L25" s="31"/>
    </row>
    <row r="26" ht="15.75" customHeight="1">
      <c r="I26" s="31"/>
      <c r="L26" s="31"/>
    </row>
    <row r="27" ht="15.75" customHeight="1">
      <c r="I27" s="31"/>
      <c r="L27" s="31"/>
    </row>
    <row r="28" ht="15.75" customHeight="1">
      <c r="I28" s="31"/>
      <c r="L28" s="31"/>
    </row>
    <row r="29" ht="15.75" customHeight="1">
      <c r="I29" s="31"/>
      <c r="L29" s="31"/>
    </row>
    <row r="30" ht="15.75" customHeight="1">
      <c r="I30" s="31"/>
      <c r="L30" s="31"/>
    </row>
    <row r="31" ht="15.75" customHeight="1">
      <c r="I31" s="31"/>
      <c r="L31" s="31"/>
    </row>
    <row r="32" ht="15.75" customHeight="1">
      <c r="I32" s="31"/>
      <c r="L32" s="31"/>
    </row>
    <row r="33" ht="15.75" customHeight="1">
      <c r="I33" s="31"/>
      <c r="L33" s="31"/>
    </row>
    <row r="34" ht="15.75" customHeight="1">
      <c r="I34" s="31"/>
      <c r="L34" s="31"/>
    </row>
    <row r="35" ht="15.75" customHeight="1">
      <c r="I35" s="31"/>
      <c r="L35" s="31"/>
    </row>
    <row r="36" ht="15.75" customHeight="1">
      <c r="I36" s="31"/>
      <c r="L36" s="31"/>
    </row>
    <row r="37" ht="15.75" customHeight="1">
      <c r="I37" s="31"/>
      <c r="L37" s="31"/>
    </row>
    <row r="38" ht="15.75" customHeight="1">
      <c r="I38" s="31"/>
      <c r="L38" s="31"/>
    </row>
    <row r="39" ht="15.75" customHeight="1">
      <c r="I39" s="31"/>
      <c r="L39" s="31"/>
    </row>
    <row r="40" ht="15.75" customHeight="1">
      <c r="I40" s="31"/>
      <c r="L40" s="31"/>
    </row>
    <row r="41" ht="15.75" customHeight="1">
      <c r="I41" s="31"/>
      <c r="L41" s="31"/>
    </row>
    <row r="42" ht="15.75" customHeight="1">
      <c r="I42" s="31"/>
      <c r="L42" s="31"/>
    </row>
    <row r="43" ht="15.75" customHeight="1">
      <c r="I43" s="31"/>
      <c r="L43" s="31"/>
    </row>
    <row r="44" ht="15.75" customHeight="1">
      <c r="I44" s="31"/>
      <c r="L44" s="31"/>
    </row>
    <row r="45" ht="15.75" customHeight="1">
      <c r="I45" s="31"/>
      <c r="L45" s="31"/>
    </row>
    <row r="46" ht="15.75" customHeight="1">
      <c r="I46" s="31"/>
      <c r="L46" s="31"/>
    </row>
    <row r="47" ht="15.75" customHeight="1">
      <c r="I47" s="31"/>
      <c r="L47" s="31"/>
    </row>
    <row r="48" ht="15.75" customHeight="1">
      <c r="I48" s="31"/>
      <c r="L48" s="31"/>
    </row>
    <row r="49" ht="15.75" customHeight="1">
      <c r="I49" s="31"/>
      <c r="L49" s="31"/>
    </row>
    <row r="50" ht="15.75" customHeight="1">
      <c r="I50" s="31"/>
      <c r="L50" s="31"/>
    </row>
    <row r="51" ht="15.75" customHeight="1">
      <c r="I51" s="31"/>
      <c r="L51" s="31"/>
    </row>
    <row r="52" ht="15.75" customHeight="1">
      <c r="I52" s="31"/>
      <c r="L52" s="31"/>
    </row>
    <row r="53" ht="15.75" customHeight="1">
      <c r="I53" s="31"/>
      <c r="L53" s="31"/>
    </row>
    <row r="54" ht="15.75" customHeight="1">
      <c r="I54" s="31"/>
      <c r="L54" s="31"/>
    </row>
    <row r="55" ht="15.75" customHeight="1">
      <c r="I55" s="31"/>
      <c r="L55" s="31"/>
    </row>
    <row r="56" ht="15.75" customHeight="1">
      <c r="I56" s="31"/>
      <c r="L56" s="31"/>
    </row>
    <row r="57" ht="15.75" customHeight="1">
      <c r="I57" s="31"/>
      <c r="L57" s="31"/>
    </row>
    <row r="58" ht="15.75" customHeight="1">
      <c r="I58" s="31"/>
      <c r="L58" s="31"/>
    </row>
    <row r="59" ht="15.75" customHeight="1">
      <c r="I59" s="31"/>
      <c r="L59" s="31"/>
    </row>
    <row r="60" ht="15.75" customHeight="1">
      <c r="I60" s="31"/>
      <c r="L60" s="31"/>
    </row>
    <row r="61" ht="15.75" customHeight="1">
      <c r="I61" s="31"/>
      <c r="L61" s="31"/>
    </row>
    <row r="62" ht="15.75" customHeight="1">
      <c r="I62" s="31"/>
      <c r="L62" s="31"/>
    </row>
    <row r="63" ht="15.75" customHeight="1">
      <c r="I63" s="31"/>
      <c r="L63" s="31"/>
    </row>
    <row r="64" ht="15.75" customHeight="1">
      <c r="I64" s="31"/>
      <c r="L64" s="31"/>
    </row>
    <row r="65" ht="15.75" customHeight="1">
      <c r="I65" s="31"/>
      <c r="L65" s="31"/>
    </row>
    <row r="66" ht="15.75" customHeight="1">
      <c r="I66" s="31"/>
      <c r="L66" s="31"/>
    </row>
    <row r="67" ht="15.75" customHeight="1">
      <c r="I67" s="31"/>
      <c r="L67" s="31"/>
    </row>
    <row r="68" ht="15.75" customHeight="1">
      <c r="I68" s="31"/>
      <c r="L68" s="31"/>
    </row>
    <row r="69" ht="15.75" customHeight="1">
      <c r="I69" s="31"/>
      <c r="L69" s="31"/>
    </row>
    <row r="70" ht="15.75" customHeight="1">
      <c r="I70" s="31"/>
      <c r="L70" s="31"/>
    </row>
    <row r="71" ht="15.75" customHeight="1">
      <c r="I71" s="31"/>
      <c r="L71" s="31"/>
    </row>
    <row r="72" ht="15.75" customHeight="1">
      <c r="I72" s="31"/>
      <c r="L72" s="31"/>
    </row>
    <row r="73" ht="15.75" customHeight="1">
      <c r="I73" s="31"/>
      <c r="L73" s="31"/>
    </row>
    <row r="74" ht="15.75" customHeight="1">
      <c r="I74" s="31"/>
      <c r="L74" s="31"/>
    </row>
    <row r="75" ht="15.75" customHeight="1">
      <c r="I75" s="31"/>
      <c r="L75" s="31"/>
    </row>
    <row r="76" ht="15.75" customHeight="1">
      <c r="I76" s="31"/>
      <c r="L76" s="31"/>
    </row>
    <row r="77" ht="15.75" customHeight="1">
      <c r="I77" s="31"/>
      <c r="L77" s="31"/>
    </row>
    <row r="78" ht="15.75" customHeight="1">
      <c r="I78" s="31"/>
      <c r="L78" s="31"/>
    </row>
    <row r="79" ht="15.75" customHeight="1">
      <c r="I79" s="31"/>
      <c r="L79" s="31"/>
    </row>
    <row r="80" ht="15.75" customHeight="1">
      <c r="I80" s="31"/>
      <c r="L80" s="31"/>
    </row>
    <row r="81" ht="15.75" customHeight="1">
      <c r="I81" s="31"/>
      <c r="L81" s="31"/>
    </row>
    <row r="82" ht="15.75" customHeight="1">
      <c r="I82" s="31"/>
      <c r="L82" s="31"/>
    </row>
    <row r="83" ht="15.75" customHeight="1">
      <c r="I83" s="31"/>
      <c r="L83" s="31"/>
    </row>
    <row r="84" ht="15.75" customHeight="1">
      <c r="I84" s="31"/>
      <c r="L84" s="31"/>
    </row>
    <row r="85" ht="15.75" customHeight="1">
      <c r="I85" s="31"/>
      <c r="L85" s="31"/>
    </row>
    <row r="86" ht="15.75" customHeight="1">
      <c r="I86" s="31"/>
      <c r="L86" s="31"/>
    </row>
    <row r="87" ht="15.75" customHeight="1">
      <c r="I87" s="31"/>
      <c r="L87" s="31"/>
    </row>
    <row r="88" ht="15.75" customHeight="1">
      <c r="I88" s="31"/>
      <c r="L88" s="31"/>
    </row>
    <row r="89" ht="15.75" customHeight="1">
      <c r="I89" s="31"/>
      <c r="L89" s="31"/>
    </row>
    <row r="90" ht="15.75" customHeight="1">
      <c r="I90" s="31"/>
      <c r="L90" s="31"/>
    </row>
    <row r="91" ht="15.75" customHeight="1">
      <c r="I91" s="31"/>
      <c r="L91" s="31"/>
    </row>
    <row r="92" ht="15.75" customHeight="1">
      <c r="I92" s="31"/>
      <c r="L92" s="31"/>
    </row>
    <row r="93" ht="15.75" customHeight="1">
      <c r="I93" s="31"/>
      <c r="L93" s="31"/>
    </row>
    <row r="94" ht="15.75" customHeight="1">
      <c r="I94" s="31"/>
      <c r="L94" s="31"/>
    </row>
    <row r="95" ht="15.75" customHeight="1">
      <c r="I95" s="31"/>
      <c r="L95" s="31"/>
    </row>
    <row r="96" ht="15.75" customHeight="1">
      <c r="I96" s="31"/>
      <c r="L96" s="31"/>
    </row>
    <row r="97" ht="15.75" customHeight="1">
      <c r="I97" s="31"/>
      <c r="L97" s="31"/>
    </row>
    <row r="98" ht="15.75" customHeight="1">
      <c r="I98" s="31"/>
      <c r="L98" s="31"/>
    </row>
    <row r="99" ht="15.75" customHeight="1">
      <c r="I99" s="31"/>
      <c r="L99" s="31"/>
    </row>
    <row r="100" ht="15.75" customHeight="1">
      <c r="I100" s="31"/>
      <c r="L100" s="31"/>
    </row>
    <row r="101" ht="15.75" customHeight="1">
      <c r="I101" s="31"/>
      <c r="L101" s="31"/>
    </row>
    <row r="102" ht="15.75" customHeight="1">
      <c r="I102" s="31"/>
      <c r="L102" s="31"/>
    </row>
    <row r="103" ht="15.75" customHeight="1">
      <c r="I103" s="31"/>
      <c r="L103" s="31"/>
    </row>
    <row r="104" ht="15.75" customHeight="1">
      <c r="I104" s="31"/>
      <c r="L104" s="31"/>
    </row>
    <row r="105" ht="15.75" customHeight="1">
      <c r="I105" s="31"/>
      <c r="L105" s="31"/>
    </row>
    <row r="106" ht="15.75" customHeight="1">
      <c r="I106" s="31"/>
      <c r="L106" s="31"/>
    </row>
    <row r="107" ht="15.75" customHeight="1">
      <c r="I107" s="31"/>
      <c r="L107" s="31"/>
    </row>
    <row r="108" ht="15.75" customHeight="1">
      <c r="I108" s="31"/>
      <c r="L108" s="31"/>
    </row>
    <row r="109" ht="15.75" customHeight="1">
      <c r="I109" s="31"/>
      <c r="L109" s="31"/>
    </row>
    <row r="110" ht="15.75" customHeight="1">
      <c r="I110" s="31"/>
      <c r="L110" s="31"/>
    </row>
    <row r="111" ht="15.75" customHeight="1">
      <c r="I111" s="31"/>
      <c r="L111" s="31"/>
    </row>
    <row r="112" ht="15.75" customHeight="1">
      <c r="I112" s="31"/>
      <c r="L112" s="31"/>
    </row>
    <row r="113" ht="15.75" customHeight="1">
      <c r="I113" s="31"/>
      <c r="L113" s="31"/>
    </row>
    <row r="114" ht="15.75" customHeight="1">
      <c r="I114" s="31"/>
      <c r="L114" s="31"/>
    </row>
    <row r="115" ht="15.75" customHeight="1">
      <c r="I115" s="31"/>
      <c r="L115" s="31"/>
    </row>
    <row r="116" ht="15.75" customHeight="1">
      <c r="I116" s="31"/>
      <c r="L116" s="31"/>
    </row>
    <row r="117" ht="15.75" customHeight="1">
      <c r="I117" s="31"/>
      <c r="L117" s="31"/>
    </row>
    <row r="118" ht="15.75" customHeight="1">
      <c r="I118" s="31"/>
      <c r="L118" s="31"/>
    </row>
    <row r="119" ht="15.75" customHeight="1">
      <c r="I119" s="31"/>
      <c r="L119" s="31"/>
    </row>
    <row r="120" ht="15.75" customHeight="1">
      <c r="I120" s="31"/>
      <c r="L120" s="31"/>
    </row>
    <row r="121" ht="15.75" customHeight="1">
      <c r="I121" s="31"/>
      <c r="L121" s="31"/>
    </row>
    <row r="122" ht="15.75" customHeight="1">
      <c r="I122" s="31"/>
      <c r="L122" s="31"/>
    </row>
    <row r="123" ht="15.75" customHeight="1">
      <c r="I123" s="31"/>
      <c r="L123" s="31"/>
    </row>
    <row r="124" ht="15.75" customHeight="1">
      <c r="I124" s="31"/>
      <c r="L124" s="31"/>
    </row>
    <row r="125" ht="15.75" customHeight="1">
      <c r="I125" s="31"/>
      <c r="L125" s="31"/>
    </row>
    <row r="126" ht="15.75" customHeight="1">
      <c r="I126" s="31"/>
      <c r="L126" s="31"/>
    </row>
    <row r="127" ht="15.75" customHeight="1">
      <c r="I127" s="31"/>
      <c r="L127" s="31"/>
    </row>
    <row r="128" ht="15.75" customHeight="1">
      <c r="I128" s="31"/>
      <c r="L128" s="31"/>
    </row>
    <row r="129" ht="15.75" customHeight="1">
      <c r="I129" s="31"/>
      <c r="L129" s="31"/>
    </row>
    <row r="130" ht="15.75" customHeight="1">
      <c r="I130" s="31"/>
      <c r="L130" s="31"/>
    </row>
    <row r="131" ht="15.75" customHeight="1">
      <c r="I131" s="31"/>
      <c r="L131" s="31"/>
    </row>
    <row r="132" ht="15.75" customHeight="1">
      <c r="I132" s="31"/>
      <c r="L132" s="31"/>
    </row>
    <row r="133" ht="15.75" customHeight="1">
      <c r="I133" s="31"/>
      <c r="L133" s="31"/>
    </row>
    <row r="134" ht="15.75" customHeight="1">
      <c r="I134" s="31"/>
      <c r="L134" s="31"/>
    </row>
    <row r="135" ht="15.75" customHeight="1">
      <c r="I135" s="31"/>
      <c r="L135" s="31"/>
    </row>
    <row r="136" ht="15.75" customHeight="1">
      <c r="I136" s="31"/>
      <c r="L136" s="31"/>
    </row>
    <row r="137" ht="15.75" customHeight="1">
      <c r="I137" s="31"/>
      <c r="L137" s="31"/>
    </row>
    <row r="138" ht="15.75" customHeight="1">
      <c r="I138" s="31"/>
      <c r="L138" s="31"/>
    </row>
    <row r="139" ht="15.75" customHeight="1">
      <c r="I139" s="31"/>
      <c r="L139" s="31"/>
    </row>
    <row r="140" ht="15.75" customHeight="1">
      <c r="I140" s="31"/>
      <c r="L140" s="31"/>
    </row>
    <row r="141" ht="15.75" customHeight="1">
      <c r="I141" s="31"/>
      <c r="L141" s="31"/>
    </row>
    <row r="142" ht="15.75" customHeight="1">
      <c r="I142" s="31"/>
      <c r="L142" s="31"/>
    </row>
    <row r="143" ht="15.75" customHeight="1">
      <c r="I143" s="31"/>
      <c r="L143" s="31"/>
    </row>
    <row r="144" ht="15.75" customHeight="1">
      <c r="I144" s="31"/>
      <c r="L144" s="31"/>
    </row>
    <row r="145" ht="15.75" customHeight="1">
      <c r="I145" s="31"/>
      <c r="L145" s="31"/>
    </row>
    <row r="146" ht="15.75" customHeight="1">
      <c r="I146" s="31"/>
      <c r="L146" s="31"/>
    </row>
    <row r="147" ht="15.75" customHeight="1">
      <c r="I147" s="31"/>
      <c r="L147" s="31"/>
    </row>
    <row r="148" ht="15.75" customHeight="1">
      <c r="I148" s="31"/>
      <c r="L148" s="31"/>
    </row>
    <row r="149" ht="15.75" customHeight="1">
      <c r="I149" s="31"/>
      <c r="L149" s="31"/>
    </row>
    <row r="150" ht="15.75" customHeight="1">
      <c r="I150" s="31"/>
      <c r="L150" s="31"/>
    </row>
    <row r="151" ht="15.75" customHeight="1">
      <c r="I151" s="31"/>
      <c r="L151" s="31"/>
    </row>
    <row r="152" ht="15.75" customHeight="1">
      <c r="I152" s="31"/>
      <c r="L152" s="31"/>
    </row>
    <row r="153" ht="15.75" customHeight="1">
      <c r="I153" s="31"/>
      <c r="L153" s="31"/>
    </row>
    <row r="154" ht="15.75" customHeight="1">
      <c r="I154" s="31"/>
      <c r="L154" s="31"/>
    </row>
    <row r="155" ht="15.75" customHeight="1">
      <c r="I155" s="31"/>
      <c r="L155" s="31"/>
    </row>
    <row r="156" ht="15.75" customHeight="1">
      <c r="I156" s="31"/>
      <c r="L156" s="31"/>
    </row>
    <row r="157" ht="15.75" customHeight="1">
      <c r="I157" s="31"/>
      <c r="L157" s="31"/>
    </row>
    <row r="158" ht="15.75" customHeight="1">
      <c r="I158" s="31"/>
      <c r="L158" s="31"/>
    </row>
    <row r="159" ht="15.75" customHeight="1">
      <c r="I159" s="31"/>
      <c r="L159" s="31"/>
    </row>
    <row r="160" ht="15.75" customHeight="1">
      <c r="I160" s="31"/>
      <c r="L160" s="31"/>
    </row>
    <row r="161" ht="15.75" customHeight="1">
      <c r="I161" s="31"/>
      <c r="L161" s="31"/>
    </row>
    <row r="162" ht="15.75" customHeight="1">
      <c r="I162" s="31"/>
      <c r="L162" s="31"/>
    </row>
    <row r="163" ht="15.75" customHeight="1">
      <c r="I163" s="31"/>
      <c r="L163" s="31"/>
    </row>
    <row r="164" ht="15.75" customHeight="1">
      <c r="I164" s="31"/>
      <c r="L164" s="31"/>
    </row>
    <row r="165" ht="15.75" customHeight="1">
      <c r="I165" s="31"/>
      <c r="L165" s="31"/>
    </row>
    <row r="166" ht="15.75" customHeight="1">
      <c r="I166" s="31"/>
      <c r="L166" s="31"/>
    </row>
    <row r="167" ht="15.75" customHeight="1">
      <c r="I167" s="31"/>
      <c r="L167" s="31"/>
    </row>
    <row r="168" ht="15.75" customHeight="1">
      <c r="I168" s="31"/>
      <c r="L168" s="31"/>
    </row>
    <row r="169" ht="15.75" customHeight="1">
      <c r="I169" s="31"/>
      <c r="L169" s="31"/>
    </row>
    <row r="170" ht="15.75" customHeight="1">
      <c r="I170" s="31"/>
      <c r="L170" s="31"/>
    </row>
    <row r="171" ht="15.75" customHeight="1">
      <c r="I171" s="31"/>
      <c r="L171" s="31"/>
    </row>
    <row r="172" ht="15.75" customHeight="1">
      <c r="I172" s="31"/>
      <c r="L172" s="31"/>
    </row>
    <row r="173" ht="15.75" customHeight="1">
      <c r="I173" s="31"/>
      <c r="L173" s="31"/>
    </row>
    <row r="174" ht="15.75" customHeight="1">
      <c r="I174" s="31"/>
      <c r="L174" s="31"/>
    </row>
    <row r="175" ht="15.75" customHeight="1">
      <c r="I175" s="31"/>
      <c r="L175" s="31"/>
    </row>
    <row r="176" ht="15.75" customHeight="1">
      <c r="I176" s="31"/>
      <c r="L176" s="31"/>
    </row>
    <row r="177" ht="15.75" customHeight="1">
      <c r="I177" s="31"/>
      <c r="L177" s="31"/>
    </row>
    <row r="178" ht="15.75" customHeight="1">
      <c r="I178" s="31"/>
      <c r="L178" s="31"/>
    </row>
    <row r="179" ht="15.75" customHeight="1">
      <c r="I179" s="31"/>
      <c r="L179" s="31"/>
    </row>
    <row r="180" ht="15.75" customHeight="1">
      <c r="I180" s="31"/>
      <c r="L180" s="31"/>
    </row>
    <row r="181" ht="15.75" customHeight="1">
      <c r="I181" s="31"/>
      <c r="L181" s="31"/>
    </row>
    <row r="182" ht="15.75" customHeight="1">
      <c r="I182" s="31"/>
      <c r="L182" s="31"/>
    </row>
    <row r="183" ht="15.75" customHeight="1">
      <c r="I183" s="31"/>
      <c r="L183" s="31"/>
    </row>
    <row r="184" ht="15.75" customHeight="1">
      <c r="I184" s="31"/>
      <c r="L184" s="31"/>
    </row>
    <row r="185" ht="15.75" customHeight="1">
      <c r="I185" s="31"/>
      <c r="L185" s="31"/>
    </row>
    <row r="186" ht="15.75" customHeight="1">
      <c r="I186" s="31"/>
      <c r="L186" s="31"/>
    </row>
    <row r="187" ht="15.75" customHeight="1">
      <c r="I187" s="31"/>
      <c r="L187" s="31"/>
    </row>
    <row r="188" ht="15.75" customHeight="1">
      <c r="I188" s="31"/>
      <c r="L188" s="31"/>
    </row>
    <row r="189" ht="15.75" customHeight="1">
      <c r="I189" s="31"/>
      <c r="L189" s="31"/>
    </row>
    <row r="190" ht="15.75" customHeight="1">
      <c r="I190" s="31"/>
      <c r="L190" s="31"/>
    </row>
    <row r="191" ht="15.75" customHeight="1">
      <c r="I191" s="31"/>
      <c r="L191" s="31"/>
    </row>
    <row r="192" ht="15.75" customHeight="1">
      <c r="I192" s="31"/>
      <c r="L192" s="31"/>
    </row>
    <row r="193" ht="15.75" customHeight="1">
      <c r="I193" s="31"/>
      <c r="L193" s="31"/>
    </row>
    <row r="194" ht="15.75" customHeight="1">
      <c r="I194" s="31"/>
      <c r="L194" s="31"/>
    </row>
    <row r="195" ht="15.75" customHeight="1">
      <c r="I195" s="31"/>
      <c r="L195" s="31"/>
    </row>
    <row r="196" ht="15.75" customHeight="1">
      <c r="I196" s="31"/>
      <c r="L196" s="31"/>
    </row>
    <row r="197" ht="15.75" customHeight="1">
      <c r="I197" s="31"/>
      <c r="L197" s="31"/>
    </row>
    <row r="198" ht="15.75" customHeight="1">
      <c r="I198" s="31"/>
      <c r="L198" s="31"/>
    </row>
    <row r="199" ht="15.75" customHeight="1">
      <c r="I199" s="31"/>
      <c r="L199" s="31"/>
    </row>
    <row r="200" ht="15.75" customHeight="1">
      <c r="I200" s="31"/>
      <c r="L200" s="31"/>
    </row>
    <row r="201" ht="15.75" customHeight="1">
      <c r="I201" s="31"/>
      <c r="L201" s="31"/>
    </row>
    <row r="202" ht="15.75" customHeight="1">
      <c r="I202" s="31"/>
      <c r="L202" s="31"/>
    </row>
    <row r="203" ht="15.75" customHeight="1">
      <c r="I203" s="31"/>
      <c r="L203" s="31"/>
    </row>
    <row r="204" ht="15.75" customHeight="1">
      <c r="I204" s="31"/>
      <c r="L204" s="31"/>
    </row>
    <row r="205" ht="15.75" customHeight="1">
      <c r="I205" s="31"/>
      <c r="L205" s="31"/>
    </row>
    <row r="206" ht="15.75" customHeight="1">
      <c r="I206" s="31"/>
      <c r="L206" s="31"/>
    </row>
    <row r="207" ht="15.75" customHeight="1">
      <c r="I207" s="31"/>
      <c r="L207" s="31"/>
    </row>
    <row r="208" ht="15.75" customHeight="1">
      <c r="I208" s="31"/>
      <c r="L208" s="31"/>
    </row>
    <row r="209" ht="15.75" customHeight="1">
      <c r="I209" s="31"/>
      <c r="L209" s="31"/>
    </row>
    <row r="210" ht="15.75" customHeight="1">
      <c r="I210" s="31"/>
      <c r="L210" s="31"/>
    </row>
    <row r="211" ht="15.75" customHeight="1">
      <c r="I211" s="31"/>
      <c r="L211" s="31"/>
    </row>
    <row r="212" ht="15.75" customHeight="1">
      <c r="I212" s="31"/>
      <c r="L212" s="31"/>
    </row>
    <row r="213" ht="15.75" customHeight="1">
      <c r="I213" s="31"/>
      <c r="L213" s="31"/>
    </row>
    <row r="214" ht="15.75" customHeight="1">
      <c r="I214" s="31"/>
      <c r="L214" s="31"/>
    </row>
    <row r="215" ht="15.75" customHeight="1">
      <c r="I215" s="31"/>
      <c r="L215" s="31"/>
    </row>
    <row r="216" ht="15.75" customHeight="1">
      <c r="I216" s="31"/>
      <c r="L216" s="31"/>
    </row>
    <row r="217" ht="15.75" customHeight="1">
      <c r="I217" s="31"/>
      <c r="L217" s="31"/>
    </row>
    <row r="218" ht="15.75" customHeight="1">
      <c r="I218" s="31"/>
      <c r="L218" s="31"/>
    </row>
    <row r="219" ht="15.75" customHeight="1">
      <c r="I219" s="31"/>
      <c r="L219" s="31"/>
    </row>
    <row r="220" ht="15.75" customHeight="1">
      <c r="I220" s="31"/>
      <c r="L220" s="3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gridLines="1" horizontalCentered="1"/>
  <pageMargins bottom="0.75" footer="0.0" header="0.0" left="0.7" right="0.7" top="0.75"/>
  <pageSetup fitToHeight="0"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6.0" ySplit="3.0" topLeftCell="G4" activePane="bottomRight" state="frozen"/>
      <selection activeCell="G1" sqref="G1" pane="topRight"/>
      <selection activeCell="A4" sqref="A4" pane="bottomLeft"/>
      <selection activeCell="G4" sqref="G4" pane="bottomRight"/>
    </sheetView>
  </sheetViews>
  <sheetFormatPr customHeight="1" defaultColWidth="12.63" defaultRowHeight="15.0"/>
  <cols>
    <col customWidth="1" min="1" max="1" width="14.63"/>
    <col customWidth="1" min="2" max="6" width="12.63"/>
    <col customWidth="1" min="9" max="9" width="9.13"/>
    <col customWidth="1" min="10" max="10" width="8.63"/>
    <col customWidth="1" min="12" max="12" width="8.38"/>
    <col customWidth="1" min="13" max="13" width="8.63"/>
    <col customWidth="1" min="14" max="14" width="9.5"/>
    <col customWidth="1" min="15" max="15" width="7.63"/>
    <col customWidth="1" min="16" max="16" width="8.63"/>
    <col customWidth="1" min="17" max="17" width="9.63"/>
    <col customWidth="1" min="18" max="18" width="8.13"/>
    <col customWidth="1" min="19" max="19" width="9.88"/>
    <col customWidth="1" min="20" max="20" width="10.5"/>
  </cols>
  <sheetData>
    <row r="1" ht="15.75" customHeight="1">
      <c r="A1" s="225" t="s">
        <v>112</v>
      </c>
      <c r="B1" s="226"/>
      <c r="C1" s="226"/>
      <c r="D1" s="226"/>
      <c r="E1" s="226"/>
      <c r="F1" s="226"/>
      <c r="G1" s="226"/>
      <c r="H1" s="226"/>
      <c r="I1" s="226"/>
      <c r="J1" s="226"/>
      <c r="K1" s="226"/>
      <c r="L1" s="226"/>
      <c r="M1" s="226"/>
      <c r="N1" s="226"/>
      <c r="O1" s="226"/>
      <c r="P1" s="226"/>
      <c r="Q1" s="226"/>
      <c r="R1" s="226"/>
      <c r="S1" s="226"/>
      <c r="T1" s="226"/>
      <c r="U1" s="153"/>
      <c r="V1" s="153"/>
      <c r="W1" s="153"/>
      <c r="X1" s="153"/>
      <c r="Y1" s="153"/>
      <c r="Z1" s="153"/>
    </row>
    <row r="2" ht="15.75" customHeight="1">
      <c r="A2" s="227" t="s">
        <v>165</v>
      </c>
      <c r="B2" s="226"/>
      <c r="C2" s="228"/>
      <c r="D2" s="228"/>
      <c r="E2" s="228"/>
      <c r="F2" s="228"/>
      <c r="G2" s="228"/>
      <c r="H2" s="228"/>
      <c r="I2" s="226"/>
      <c r="J2" s="228"/>
      <c r="K2" s="229"/>
      <c r="L2" s="229"/>
      <c r="M2" s="226"/>
      <c r="N2" s="228"/>
      <c r="O2" s="228"/>
      <c r="P2" s="229"/>
      <c r="Q2" s="229"/>
      <c r="R2" s="228"/>
      <c r="S2" s="228"/>
      <c r="T2" s="228"/>
      <c r="U2" s="153"/>
      <c r="V2" s="228"/>
      <c r="W2" s="153"/>
      <c r="X2" s="153"/>
      <c r="Y2" s="153"/>
      <c r="Z2" s="153"/>
    </row>
    <row r="3" ht="15.75" customHeight="1">
      <c r="A3" s="230" t="s">
        <v>3</v>
      </c>
      <c r="B3" s="231" t="s">
        <v>4</v>
      </c>
      <c r="C3" s="232" t="s">
        <v>114</v>
      </c>
      <c r="D3" s="232" t="s">
        <v>7</v>
      </c>
      <c r="E3" s="233" t="s">
        <v>166</v>
      </c>
      <c r="F3" s="232" t="s">
        <v>12</v>
      </c>
      <c r="G3" s="232" t="s">
        <v>167</v>
      </c>
      <c r="H3" s="232" t="s">
        <v>168</v>
      </c>
      <c r="I3" s="232" t="s">
        <v>118</v>
      </c>
      <c r="J3" s="232" t="s">
        <v>119</v>
      </c>
      <c r="K3" s="234" t="s">
        <v>17</v>
      </c>
      <c r="L3" s="235" t="s">
        <v>18</v>
      </c>
      <c r="M3" s="236" t="s">
        <v>19</v>
      </c>
      <c r="N3" s="233" t="s">
        <v>169</v>
      </c>
      <c r="O3" s="232" t="s">
        <v>12</v>
      </c>
      <c r="P3" s="237" t="s">
        <v>21</v>
      </c>
      <c r="Q3" s="237" t="s">
        <v>22</v>
      </c>
      <c r="R3" s="232" t="s">
        <v>23</v>
      </c>
      <c r="S3" s="233" t="s">
        <v>170</v>
      </c>
      <c r="T3" s="233" t="s">
        <v>171</v>
      </c>
      <c r="U3" s="238"/>
      <c r="V3" s="233" t="s">
        <v>172</v>
      </c>
      <c r="W3" s="153"/>
      <c r="X3" s="153"/>
      <c r="Y3" s="153"/>
      <c r="Z3" s="153"/>
    </row>
    <row r="4" ht="15.75" customHeight="1">
      <c r="A4" s="239" t="s">
        <v>37</v>
      </c>
      <c r="B4" s="240">
        <v>2.0016583E7</v>
      </c>
      <c r="C4" s="241">
        <f>38.681</f>
        <v>38.681</v>
      </c>
      <c r="D4" s="242"/>
      <c r="E4" s="243">
        <f t="shared" ref="E4:E5" si="1">H4+G4</f>
        <v>38.92753648</v>
      </c>
      <c r="F4" s="244">
        <f t="shared" ref="F4:F5" si="2">E4/C4</f>
        <v>1.006373581</v>
      </c>
      <c r="G4" s="245">
        <v>16.693940879</v>
      </c>
      <c r="H4" s="245">
        <v>22.2335956</v>
      </c>
      <c r="I4" s="245">
        <v>0.0</v>
      </c>
      <c r="J4" s="245">
        <f t="shared" ref="J4:J5" si="3">C4-E4-D4</f>
        <v>-0.246536479</v>
      </c>
      <c r="K4" s="246">
        <v>37.217466181</v>
      </c>
      <c r="L4" s="243">
        <v>33.077478</v>
      </c>
      <c r="M4" s="247">
        <f t="shared" ref="M4:M5" si="4">K4/C4</f>
        <v>0.9621640128</v>
      </c>
      <c r="N4" s="243">
        <v>2.065688562</v>
      </c>
      <c r="O4" s="248">
        <f t="shared" ref="O4:O5" si="5">N4/C4</f>
        <v>0.05340318404</v>
      </c>
      <c r="P4" s="245">
        <v>0.0</v>
      </c>
      <c r="Q4" s="245">
        <v>1.74767935</v>
      </c>
      <c r="R4" s="245">
        <v>6.78E-5</v>
      </c>
      <c r="S4" s="243">
        <f t="shared" ref="S4:S5" si="6">(N4+P4+Q4+R4)</f>
        <v>3.813435712</v>
      </c>
      <c r="T4" s="249">
        <v>0.11141485400000001</v>
      </c>
      <c r="U4" s="238"/>
      <c r="V4" s="250">
        <v>0.0</v>
      </c>
      <c r="W4" s="153"/>
      <c r="X4" s="153"/>
      <c r="Y4" s="153"/>
      <c r="Z4" s="153"/>
    </row>
    <row r="5" ht="15.75" customHeight="1">
      <c r="A5" s="239" t="s">
        <v>124</v>
      </c>
      <c r="B5" s="240">
        <v>2.0021445E7</v>
      </c>
      <c r="C5" s="241">
        <f>(22.8228625+2.65)*0+19.15</f>
        <v>19.15</v>
      </c>
      <c r="D5" s="241">
        <v>2.652048572</v>
      </c>
      <c r="E5" s="243">
        <f t="shared" si="1"/>
        <v>16.68119095</v>
      </c>
      <c r="F5" s="244">
        <f t="shared" si="2"/>
        <v>0.8710804675</v>
      </c>
      <c r="G5" s="245">
        <v>9.435941951999999</v>
      </c>
      <c r="H5" s="245">
        <v>7.245249</v>
      </c>
      <c r="I5" s="245">
        <v>0.0</v>
      </c>
      <c r="J5" s="245">
        <f t="shared" si="3"/>
        <v>-0.183239524</v>
      </c>
      <c r="K5" s="246">
        <v>15.7332807</v>
      </c>
      <c r="L5" s="243">
        <v>14.4311972</v>
      </c>
      <c r="M5" s="247">
        <f t="shared" si="4"/>
        <v>0.8215812376</v>
      </c>
      <c r="N5" s="243">
        <v>0.904764252</v>
      </c>
      <c r="O5" s="248">
        <f t="shared" si="5"/>
        <v>0.04724617504</v>
      </c>
      <c r="P5" s="245">
        <v>0.0</v>
      </c>
      <c r="Q5" s="245">
        <v>0.6739831</v>
      </c>
      <c r="R5" s="245">
        <v>0.0263634</v>
      </c>
      <c r="S5" s="243">
        <f t="shared" si="6"/>
        <v>1.605110752</v>
      </c>
      <c r="T5" s="249">
        <v>0.09980334800000001</v>
      </c>
      <c r="U5" s="238"/>
      <c r="V5" s="250">
        <v>1.14115</v>
      </c>
      <c r="W5" s="153"/>
      <c r="X5" s="153"/>
      <c r="Y5" s="153"/>
      <c r="Z5" s="153"/>
    </row>
    <row r="6" ht="15.75" customHeight="1">
      <c r="A6" s="251" t="s">
        <v>43</v>
      </c>
      <c r="B6" s="252"/>
      <c r="C6" s="253">
        <f t="shared" ref="C6:E6" si="7">SUM(C4:C5)</f>
        <v>57.831</v>
      </c>
      <c r="D6" s="253">
        <f t="shared" si="7"/>
        <v>2.652048572</v>
      </c>
      <c r="E6" s="253">
        <f t="shared" si="7"/>
        <v>55.60872743</v>
      </c>
      <c r="F6" s="254"/>
      <c r="G6" s="253">
        <f t="shared" ref="G6:L6" si="8">SUM(G4:G5)</f>
        <v>26.12988283</v>
      </c>
      <c r="H6" s="253">
        <f t="shared" si="8"/>
        <v>29.4788446</v>
      </c>
      <c r="I6" s="253">
        <f t="shared" si="8"/>
        <v>0</v>
      </c>
      <c r="J6" s="253">
        <f t="shared" si="8"/>
        <v>-0.429776003</v>
      </c>
      <c r="K6" s="253">
        <f t="shared" si="8"/>
        <v>52.95074688</v>
      </c>
      <c r="L6" s="253">
        <f t="shared" si="8"/>
        <v>47.5086752</v>
      </c>
      <c r="M6" s="254"/>
      <c r="N6" s="253">
        <f>SUM(N4:N5)</f>
        <v>2.970452814</v>
      </c>
      <c r="O6" s="254"/>
      <c r="P6" s="253">
        <f t="shared" ref="P6:T6" si="9">SUM(P4:P5)</f>
        <v>0</v>
      </c>
      <c r="Q6" s="253">
        <f t="shared" si="9"/>
        <v>2.42166245</v>
      </c>
      <c r="R6" s="253">
        <f t="shared" si="9"/>
        <v>0.0264312</v>
      </c>
      <c r="S6" s="253">
        <f t="shared" si="9"/>
        <v>5.418546464</v>
      </c>
      <c r="T6" s="253">
        <f t="shared" si="9"/>
        <v>0.211218202</v>
      </c>
      <c r="U6" s="238"/>
      <c r="V6" s="253">
        <f>SUM(V4:V5)</f>
        <v>1.14115</v>
      </c>
      <c r="W6" s="153"/>
      <c r="X6" s="153"/>
      <c r="Y6" s="153"/>
      <c r="Z6" s="153"/>
    </row>
    <row r="7" ht="15.75" customHeight="1">
      <c r="A7" s="239"/>
      <c r="B7" s="255"/>
      <c r="C7" s="256"/>
      <c r="D7" s="256"/>
      <c r="E7" s="256"/>
      <c r="F7" s="257"/>
      <c r="G7" s="256"/>
      <c r="H7" s="256"/>
      <c r="I7" s="256"/>
      <c r="J7" s="256"/>
      <c r="K7" s="258"/>
      <c r="L7" s="258"/>
      <c r="M7" s="257"/>
      <c r="N7" s="258"/>
      <c r="O7" s="257"/>
      <c r="P7" s="256"/>
      <c r="Q7" s="256"/>
      <c r="R7" s="256"/>
      <c r="S7" s="258"/>
      <c r="T7" s="256"/>
      <c r="U7" s="238"/>
      <c r="V7" s="259"/>
      <c r="W7" s="153"/>
      <c r="X7" s="153"/>
      <c r="Y7" s="153"/>
      <c r="Z7" s="153"/>
    </row>
    <row r="8" ht="15.75" customHeight="1">
      <c r="A8" s="239" t="s">
        <v>44</v>
      </c>
      <c r="B8" s="240">
        <v>2.0019598E7</v>
      </c>
      <c r="C8" s="241">
        <f>84.5766457*0+46.5</f>
        <v>46.5</v>
      </c>
      <c r="D8" s="260">
        <v>0.0</v>
      </c>
      <c r="E8" s="261">
        <f t="shared" ref="E8:E9" si="10">H8+G8</f>
        <v>77.0343558</v>
      </c>
      <c r="F8" s="244">
        <f t="shared" ref="F8:F10" si="11">E8/C8</f>
        <v>1.656652813</v>
      </c>
      <c r="G8" s="245">
        <v>28.437881599999994</v>
      </c>
      <c r="H8" s="245">
        <v>48.5964742</v>
      </c>
      <c r="I8" s="245">
        <v>0.0</v>
      </c>
      <c r="J8" s="245">
        <f t="shared" ref="J8:J10" si="12">C8-E8-D8</f>
        <v>-30.5343558</v>
      </c>
      <c r="K8" s="246">
        <v>45.0077769</v>
      </c>
      <c r="L8" s="243">
        <v>40.7630599</v>
      </c>
      <c r="M8" s="247">
        <f t="shared" ref="M8:M10" si="13">K8/C8</f>
        <v>0.9679091806</v>
      </c>
      <c r="N8" s="261">
        <v>32.0421602</v>
      </c>
      <c r="O8" s="248">
        <f t="shared" ref="O8:O10" si="14">N8/C8</f>
        <v>0.689078714</v>
      </c>
      <c r="P8" s="245">
        <v>0.0</v>
      </c>
      <c r="Q8" s="245">
        <v>1.8644055</v>
      </c>
      <c r="R8" s="245">
        <v>0.0457279</v>
      </c>
      <c r="S8" s="261">
        <f t="shared" ref="S8:S10" si="15">(N8+P8+Q8+R8)</f>
        <v>33.9522936</v>
      </c>
      <c r="T8" s="249">
        <v>0.27938058600000004</v>
      </c>
      <c r="U8" s="238"/>
      <c r="V8" s="250">
        <v>1.0</v>
      </c>
      <c r="W8" s="153"/>
      <c r="X8" s="153"/>
      <c r="Y8" s="153"/>
      <c r="Z8" s="153"/>
    </row>
    <row r="9" ht="15.75" customHeight="1">
      <c r="A9" s="239" t="s">
        <v>125</v>
      </c>
      <c r="B9" s="240">
        <v>2.0020916E7</v>
      </c>
      <c r="C9" s="260">
        <v>375.846533116</v>
      </c>
      <c r="D9" s="260">
        <v>42.6389354</v>
      </c>
      <c r="E9" s="243">
        <f t="shared" si="10"/>
        <v>140.4722133</v>
      </c>
      <c r="F9" s="244">
        <f t="shared" si="11"/>
        <v>0.37374886</v>
      </c>
      <c r="G9" s="245">
        <v>59.827653899999966</v>
      </c>
      <c r="H9" s="245">
        <v>80.6445594</v>
      </c>
      <c r="I9" s="245">
        <v>1.639528</v>
      </c>
      <c r="J9" s="245">
        <f t="shared" si="12"/>
        <v>192.7353844</v>
      </c>
      <c r="K9" s="246">
        <v>54.360865224</v>
      </c>
      <c r="L9" s="243">
        <v>48.379813224</v>
      </c>
      <c r="M9" s="247">
        <f t="shared" si="13"/>
        <v>0.1446358033</v>
      </c>
      <c r="N9" s="243">
        <v>86.111348476</v>
      </c>
      <c r="O9" s="248">
        <f t="shared" si="14"/>
        <v>0.2291130578</v>
      </c>
      <c r="P9" s="245">
        <v>0.0</v>
      </c>
      <c r="Q9" s="245">
        <v>3.1474082</v>
      </c>
      <c r="R9" s="245">
        <v>0.2332053</v>
      </c>
      <c r="S9" s="243">
        <f t="shared" si="15"/>
        <v>89.49196198</v>
      </c>
      <c r="T9" s="249">
        <v>0.17312899199999998</v>
      </c>
      <c r="U9" s="238"/>
      <c r="V9" s="250">
        <v>25.1122305</v>
      </c>
      <c r="W9" s="153"/>
      <c r="X9" s="153"/>
      <c r="Y9" s="153"/>
      <c r="Z9" s="153"/>
    </row>
    <row r="10" ht="15.75" customHeight="1">
      <c r="A10" s="239" t="s">
        <v>48</v>
      </c>
      <c r="B10" s="240">
        <v>2.0019869E7</v>
      </c>
      <c r="C10" s="241">
        <f>183.5385366*0+200</f>
        <v>200</v>
      </c>
      <c r="D10" s="260">
        <v>0.0</v>
      </c>
      <c r="E10" s="243">
        <v>6.0</v>
      </c>
      <c r="F10" s="244">
        <f t="shared" si="11"/>
        <v>0.03</v>
      </c>
      <c r="G10" s="245">
        <v>60.55363988</v>
      </c>
      <c r="H10" s="245">
        <v>147.5222414</v>
      </c>
      <c r="I10" s="245">
        <v>0.0</v>
      </c>
      <c r="J10" s="245">
        <f t="shared" si="12"/>
        <v>194</v>
      </c>
      <c r="K10" s="246">
        <v>202.69062391302</v>
      </c>
      <c r="L10" s="243">
        <v>190.3034756</v>
      </c>
      <c r="M10" s="247">
        <f t="shared" si="13"/>
        <v>1.01345312</v>
      </c>
      <c r="N10" s="243">
        <v>5.466374536</v>
      </c>
      <c r="O10" s="248">
        <f t="shared" si="14"/>
        <v>0.02733187268</v>
      </c>
      <c r="P10" s="245">
        <v>0.0</v>
      </c>
      <c r="Q10" s="245">
        <v>4.9259794</v>
      </c>
      <c r="R10" s="245">
        <v>0.6801825</v>
      </c>
      <c r="S10" s="243">
        <f t="shared" si="15"/>
        <v>11.07253644</v>
      </c>
      <c r="T10" s="249">
        <v>2.2516613320000003</v>
      </c>
      <c r="U10" s="238"/>
      <c r="V10" s="250">
        <v>0.0</v>
      </c>
      <c r="W10" s="153"/>
      <c r="X10" s="153"/>
      <c r="Y10" s="153"/>
      <c r="Z10" s="153"/>
    </row>
    <row r="11" ht="15.75" customHeight="1">
      <c r="A11" s="251" t="s">
        <v>51</v>
      </c>
      <c r="B11" s="252"/>
      <c r="C11" s="253">
        <f t="shared" ref="C11:E11" si="16">SUM(C8:C10)</f>
        <v>622.3465331</v>
      </c>
      <c r="D11" s="253">
        <f t="shared" si="16"/>
        <v>42.6389354</v>
      </c>
      <c r="E11" s="253">
        <f t="shared" si="16"/>
        <v>223.5065691</v>
      </c>
      <c r="F11" s="254"/>
      <c r="G11" s="253">
        <f t="shared" ref="G11:L11" si="17">SUM(G8:G10)</f>
        <v>148.8191754</v>
      </c>
      <c r="H11" s="253">
        <f t="shared" si="17"/>
        <v>276.763275</v>
      </c>
      <c r="I11" s="253">
        <f t="shared" si="17"/>
        <v>1.639528</v>
      </c>
      <c r="J11" s="253">
        <f t="shared" si="17"/>
        <v>356.2010286</v>
      </c>
      <c r="K11" s="253">
        <f t="shared" si="17"/>
        <v>302.059266</v>
      </c>
      <c r="L11" s="253">
        <f t="shared" si="17"/>
        <v>279.4463487</v>
      </c>
      <c r="M11" s="254"/>
      <c r="N11" s="253">
        <f>SUM(N8:N10)</f>
        <v>123.6198832</v>
      </c>
      <c r="O11" s="254"/>
      <c r="P11" s="253">
        <f t="shared" ref="P11:T11" si="18">SUM(P8:P10)</f>
        <v>0</v>
      </c>
      <c r="Q11" s="253">
        <f t="shared" si="18"/>
        <v>9.9377931</v>
      </c>
      <c r="R11" s="253">
        <f t="shared" si="18"/>
        <v>0.9591157</v>
      </c>
      <c r="S11" s="253">
        <f t="shared" si="18"/>
        <v>134.516792</v>
      </c>
      <c r="T11" s="253">
        <f t="shared" si="18"/>
        <v>2.70417091</v>
      </c>
      <c r="U11" s="238"/>
      <c r="V11" s="253">
        <f>SUM(V8:V10)</f>
        <v>26.1122305</v>
      </c>
      <c r="W11" s="153"/>
      <c r="X11" s="153"/>
      <c r="Y11" s="153"/>
      <c r="Z11" s="153"/>
    </row>
    <row r="12" ht="15.75" customHeight="1">
      <c r="A12" s="239"/>
      <c r="B12" s="255"/>
      <c r="C12" s="256"/>
      <c r="D12" s="256"/>
      <c r="E12" s="256"/>
      <c r="F12" s="257"/>
      <c r="G12" s="256"/>
      <c r="H12" s="256"/>
      <c r="I12" s="256"/>
      <c r="J12" s="256"/>
      <c r="K12" s="258"/>
      <c r="L12" s="258"/>
      <c r="M12" s="257"/>
      <c r="N12" s="258"/>
      <c r="O12" s="257"/>
      <c r="P12" s="256"/>
      <c r="Q12" s="256"/>
      <c r="R12" s="256"/>
      <c r="S12" s="258"/>
      <c r="T12" s="256"/>
      <c r="U12" s="238"/>
      <c r="V12" s="259"/>
      <c r="W12" s="153"/>
      <c r="X12" s="153"/>
      <c r="Y12" s="153"/>
      <c r="Z12" s="153"/>
    </row>
    <row r="13" ht="15.75" customHeight="1">
      <c r="A13" s="239" t="s">
        <v>96</v>
      </c>
      <c r="B13" s="240">
        <v>2.0017531E7</v>
      </c>
      <c r="C13" s="241">
        <f>201.8340622*0+174+27.79</f>
        <v>201.79</v>
      </c>
      <c r="D13" s="260">
        <v>27.7875591</v>
      </c>
      <c r="E13" s="243">
        <f t="shared" ref="E13:E17" si="19">H13+G13</f>
        <v>175.0449239</v>
      </c>
      <c r="F13" s="244">
        <f t="shared" ref="F13:F17" si="20">E13/C13</f>
        <v>0.8674608449</v>
      </c>
      <c r="G13" s="245">
        <v>62.07736550000002</v>
      </c>
      <c r="H13" s="245">
        <v>112.9675584</v>
      </c>
      <c r="I13" s="245">
        <v>0.0634941</v>
      </c>
      <c r="J13" s="245">
        <f t="shared" ref="J13:J14" si="21">C13-E13-D13</f>
        <v>-1.042483</v>
      </c>
      <c r="K13" s="246">
        <v>141.3630399</v>
      </c>
      <c r="L13" s="243">
        <v>129.3450028</v>
      </c>
      <c r="M13" s="247">
        <f t="shared" ref="M13:M17" si="22">K13/C13</f>
        <v>0.7005453189</v>
      </c>
      <c r="N13" s="243">
        <v>34.8935935</v>
      </c>
      <c r="O13" s="248">
        <f t="shared" ref="O13:O17" si="23">N13/C13</f>
        <v>0.1729203305</v>
      </c>
      <c r="P13" s="245">
        <v>0.0</v>
      </c>
      <c r="Q13" s="245">
        <v>2.5968263</v>
      </c>
      <c r="R13" s="245">
        <v>0.1508028</v>
      </c>
      <c r="S13" s="243">
        <f t="shared" ref="S13:S17" si="24">(N13+P13+Q13+R13)</f>
        <v>37.6412226</v>
      </c>
      <c r="T13" s="249">
        <v>5.473654153</v>
      </c>
      <c r="U13" s="238"/>
      <c r="V13" s="250">
        <v>13.2215218</v>
      </c>
      <c r="W13" s="153"/>
      <c r="X13" s="153"/>
      <c r="Y13" s="153"/>
      <c r="Z13" s="153"/>
    </row>
    <row r="14" ht="15.75" customHeight="1">
      <c r="A14" s="239" t="s">
        <v>173</v>
      </c>
      <c r="B14" s="240">
        <v>2.0017532E7</v>
      </c>
      <c r="C14" s="241">
        <f>82.6030373*0+47.44</f>
        <v>47.44</v>
      </c>
      <c r="D14" s="260">
        <v>6.4351487</v>
      </c>
      <c r="E14" s="243">
        <f t="shared" si="19"/>
        <v>39.2241405</v>
      </c>
      <c r="F14" s="244">
        <f t="shared" si="20"/>
        <v>0.8268157778</v>
      </c>
      <c r="G14" s="245">
        <v>16.909290100000007</v>
      </c>
      <c r="H14" s="245">
        <v>22.3148504</v>
      </c>
      <c r="I14" s="245">
        <v>0.0</v>
      </c>
      <c r="J14" s="245">
        <f t="shared" si="21"/>
        <v>1.7807108</v>
      </c>
      <c r="K14" s="246">
        <v>35.8500959</v>
      </c>
      <c r="L14" s="243">
        <v>32.4053182</v>
      </c>
      <c r="M14" s="247">
        <f t="shared" si="22"/>
        <v>0.7556934212</v>
      </c>
      <c r="N14" s="243">
        <v>3.9589401</v>
      </c>
      <c r="O14" s="248">
        <f t="shared" si="23"/>
        <v>0.08345151981</v>
      </c>
      <c r="P14" s="245">
        <v>0.0</v>
      </c>
      <c r="Q14" s="245">
        <v>0.6973074</v>
      </c>
      <c r="R14" s="245">
        <v>0.1001499</v>
      </c>
      <c r="S14" s="243">
        <f t="shared" si="24"/>
        <v>4.7563974</v>
      </c>
      <c r="T14" s="249">
        <v>2.646514671000001</v>
      </c>
      <c r="U14" s="238"/>
      <c r="V14" s="250">
        <v>4.1302</v>
      </c>
      <c r="W14" s="153"/>
      <c r="X14" s="153"/>
      <c r="Y14" s="153"/>
      <c r="Z14" s="153"/>
    </row>
    <row r="15" ht="15.75" customHeight="1">
      <c r="A15" s="262" t="s">
        <v>127</v>
      </c>
      <c r="B15" s="240">
        <v>2.0014724E7</v>
      </c>
      <c r="C15" s="241">
        <f>(25+5.5)</f>
        <v>30.5</v>
      </c>
      <c r="D15" s="260">
        <v>5.5</v>
      </c>
      <c r="E15" s="243">
        <f t="shared" si="19"/>
        <v>28.42344932</v>
      </c>
      <c r="F15" s="244">
        <f t="shared" si="20"/>
        <v>0.931916371</v>
      </c>
      <c r="G15" s="245">
        <v>11.938741216999993</v>
      </c>
      <c r="H15" s="245">
        <v>16.4847081</v>
      </c>
      <c r="I15" s="245">
        <v>0.0</v>
      </c>
      <c r="J15" s="263">
        <f t="shared" ref="J15:J17" si="25">C15-E15</f>
        <v>2.076550683</v>
      </c>
      <c r="K15" s="246">
        <v>24.96230126032</v>
      </c>
      <c r="L15" s="243">
        <v>22.2587222</v>
      </c>
      <c r="M15" s="247">
        <f t="shared" si="22"/>
        <v>0.8184361069</v>
      </c>
      <c r="N15" s="243">
        <v>3.5102655649999996</v>
      </c>
      <c r="O15" s="248">
        <f t="shared" si="23"/>
        <v>0.1150906743</v>
      </c>
      <c r="P15" s="245">
        <v>0.0</v>
      </c>
      <c r="Q15" s="245">
        <v>0.5729161</v>
      </c>
      <c r="R15" s="245">
        <v>0.0</v>
      </c>
      <c r="S15" s="243">
        <f t="shared" si="24"/>
        <v>4.083181665</v>
      </c>
      <c r="T15" s="249">
        <v>0.07180911999999999</v>
      </c>
      <c r="U15" s="238"/>
      <c r="V15" s="250">
        <v>4.8938051</v>
      </c>
      <c r="W15" s="153"/>
      <c r="X15" s="153"/>
      <c r="Y15" s="153"/>
      <c r="Z15" s="153"/>
    </row>
    <row r="16" ht="15.75" customHeight="1">
      <c r="A16" s="262" t="s">
        <v>106</v>
      </c>
      <c r="B16" s="240">
        <v>2.0013988E7</v>
      </c>
      <c r="C16" s="241">
        <f>(21.45+6.45)</f>
        <v>27.9</v>
      </c>
      <c r="D16" s="260">
        <v>6.45</v>
      </c>
      <c r="E16" s="261">
        <f t="shared" si="19"/>
        <v>27.57359208</v>
      </c>
      <c r="F16" s="244">
        <f t="shared" si="20"/>
        <v>0.9883007913</v>
      </c>
      <c r="G16" s="245">
        <v>12.013031976999995</v>
      </c>
      <c r="H16" s="245">
        <v>15.5605601</v>
      </c>
      <c r="I16" s="245">
        <v>0.0</v>
      </c>
      <c r="J16" s="263">
        <f t="shared" si="25"/>
        <v>0.326407923</v>
      </c>
      <c r="K16" s="246">
        <v>26.538617028</v>
      </c>
      <c r="L16" s="243">
        <v>23.5197854</v>
      </c>
      <c r="M16" s="247">
        <f t="shared" si="22"/>
        <v>0.9512049114</v>
      </c>
      <c r="N16" s="261">
        <v>1.746845977</v>
      </c>
      <c r="O16" s="248">
        <f t="shared" si="23"/>
        <v>0.06261096692</v>
      </c>
      <c r="P16" s="245">
        <v>0.0</v>
      </c>
      <c r="Q16" s="245">
        <v>0.535536</v>
      </c>
      <c r="R16" s="245">
        <v>0.173742</v>
      </c>
      <c r="S16" s="261">
        <f t="shared" si="24"/>
        <v>2.456123977</v>
      </c>
      <c r="T16" s="249">
        <v>0.084503075</v>
      </c>
      <c r="U16" s="238"/>
      <c r="V16" s="250">
        <v>3.0252609</v>
      </c>
      <c r="W16" s="153"/>
      <c r="X16" s="153"/>
      <c r="Y16" s="153"/>
      <c r="Z16" s="153"/>
    </row>
    <row r="17" ht="15.75" customHeight="1">
      <c r="A17" s="239" t="s">
        <v>130</v>
      </c>
      <c r="B17" s="240">
        <v>2.0013802E7</v>
      </c>
      <c r="C17" s="241">
        <v>19.13</v>
      </c>
      <c r="D17" s="260">
        <v>5.6896552</v>
      </c>
      <c r="E17" s="243">
        <f t="shared" si="19"/>
        <v>19.2118846</v>
      </c>
      <c r="F17" s="244">
        <f t="shared" si="20"/>
        <v>1.004280429</v>
      </c>
      <c r="G17" s="245">
        <v>6.280509500000002</v>
      </c>
      <c r="H17" s="245">
        <v>12.9313751</v>
      </c>
      <c r="I17" s="245">
        <v>0.0</v>
      </c>
      <c r="J17" s="263">
        <f t="shared" si="25"/>
        <v>-0.0818846</v>
      </c>
      <c r="K17" s="253">
        <v>18.8626092</v>
      </c>
      <c r="L17" s="243">
        <v>17.6636106</v>
      </c>
      <c r="M17" s="247">
        <f t="shared" si="22"/>
        <v>0.986022436</v>
      </c>
      <c r="N17" s="243">
        <v>-0.004291</v>
      </c>
      <c r="O17" s="248">
        <f t="shared" si="23"/>
        <v>-0.0002243073706</v>
      </c>
      <c r="P17" s="245">
        <v>0.0</v>
      </c>
      <c r="Q17" s="245">
        <v>0.0</v>
      </c>
      <c r="R17" s="245">
        <v>0.010431</v>
      </c>
      <c r="S17" s="243">
        <f t="shared" si="24"/>
        <v>0.00614</v>
      </c>
      <c r="T17" s="249">
        <v>0.005775456</v>
      </c>
      <c r="U17" s="238"/>
      <c r="V17" s="250">
        <v>0.0</v>
      </c>
      <c r="W17" s="153"/>
      <c r="X17" s="153"/>
      <c r="Y17" s="153"/>
      <c r="Z17" s="153"/>
    </row>
    <row r="18" ht="15.75" customHeight="1">
      <c r="A18" s="251" t="s">
        <v>65</v>
      </c>
      <c r="B18" s="252"/>
      <c r="C18" s="253">
        <f t="shared" ref="C18:E18" si="26">SUM(C13:C17)</f>
        <v>326.76</v>
      </c>
      <c r="D18" s="253">
        <f t="shared" si="26"/>
        <v>51.862363</v>
      </c>
      <c r="E18" s="253">
        <f t="shared" si="26"/>
        <v>289.4779904</v>
      </c>
      <c r="F18" s="254"/>
      <c r="G18" s="253">
        <f t="shared" ref="G18:L18" si="27">SUM(G13:G17)</f>
        <v>109.2189383</v>
      </c>
      <c r="H18" s="253">
        <f t="shared" si="27"/>
        <v>180.2590521</v>
      </c>
      <c r="I18" s="253">
        <f t="shared" si="27"/>
        <v>0.0634941</v>
      </c>
      <c r="J18" s="253">
        <f t="shared" si="27"/>
        <v>3.059301806</v>
      </c>
      <c r="K18" s="253">
        <f t="shared" si="27"/>
        <v>247.5766633</v>
      </c>
      <c r="L18" s="253">
        <f t="shared" si="27"/>
        <v>225.1924392</v>
      </c>
      <c r="M18" s="254"/>
      <c r="N18" s="253">
        <f>SUM(N13:N17)</f>
        <v>44.10535414</v>
      </c>
      <c r="O18" s="254"/>
      <c r="P18" s="253">
        <f t="shared" ref="P18:T18" si="28">SUM(P13:P17)</f>
        <v>0</v>
      </c>
      <c r="Q18" s="253">
        <f t="shared" si="28"/>
        <v>4.4025858</v>
      </c>
      <c r="R18" s="253">
        <f t="shared" si="28"/>
        <v>0.4351257</v>
      </c>
      <c r="S18" s="253">
        <f t="shared" si="28"/>
        <v>48.94306564</v>
      </c>
      <c r="T18" s="253">
        <f t="shared" si="28"/>
        <v>8.282256475</v>
      </c>
      <c r="U18" s="238"/>
      <c r="V18" s="253">
        <f>SUM(V13:V17)</f>
        <v>25.2707878</v>
      </c>
      <c r="W18" s="153"/>
      <c r="X18" s="153"/>
      <c r="Y18" s="153"/>
      <c r="Z18" s="153"/>
    </row>
    <row r="19" ht="15.75" customHeight="1">
      <c r="A19" s="239"/>
      <c r="B19" s="255"/>
      <c r="C19" s="256"/>
      <c r="D19" s="256"/>
      <c r="E19" s="256"/>
      <c r="F19" s="257"/>
      <c r="G19" s="256"/>
      <c r="H19" s="256"/>
      <c r="I19" s="256"/>
      <c r="J19" s="256"/>
      <c r="K19" s="258"/>
      <c r="L19" s="258"/>
      <c r="M19" s="257"/>
      <c r="N19" s="258"/>
      <c r="O19" s="257"/>
      <c r="P19" s="256"/>
      <c r="Q19" s="256"/>
      <c r="R19" s="256"/>
      <c r="S19" s="258"/>
      <c r="T19" s="256"/>
      <c r="U19" s="238"/>
      <c r="V19" s="259"/>
      <c r="W19" s="153"/>
      <c r="X19" s="153"/>
      <c r="Y19" s="153"/>
      <c r="Z19" s="153"/>
    </row>
    <row r="20" ht="15.75" customHeight="1">
      <c r="A20" s="239" t="s">
        <v>131</v>
      </c>
      <c r="B20" s="240">
        <v>2.0024063E7</v>
      </c>
      <c r="C20" s="241">
        <f>19.64+0.43</f>
        <v>20.07</v>
      </c>
      <c r="D20" s="260">
        <v>0.4325123</v>
      </c>
      <c r="E20" s="243">
        <f t="shared" ref="E20:E25" si="29">H20+G20</f>
        <v>19.7200341</v>
      </c>
      <c r="F20" s="244">
        <f t="shared" ref="F20:F25" si="30">E20/C20</f>
        <v>0.9825627354</v>
      </c>
      <c r="G20" s="245">
        <v>18.067447299999998</v>
      </c>
      <c r="H20" s="245">
        <v>1.6525868</v>
      </c>
      <c r="I20" s="245">
        <v>0.0</v>
      </c>
      <c r="J20" s="263">
        <f t="shared" ref="J20:J23" si="31">C20-E20</f>
        <v>0.3499659</v>
      </c>
      <c r="K20" s="246">
        <v>19.748965435</v>
      </c>
      <c r="L20" s="243">
        <v>18.8912705</v>
      </c>
      <c r="M20" s="247">
        <f t="shared" ref="M20:M25" si="32">K20/C20</f>
        <v>0.9840042569</v>
      </c>
      <c r="N20" s="243">
        <v>0.0</v>
      </c>
      <c r="O20" s="248">
        <f t="shared" ref="O20:O25" si="33">N20/C20</f>
        <v>0</v>
      </c>
      <c r="P20" s="245">
        <v>0.0</v>
      </c>
      <c r="Q20" s="264">
        <v>0.2600042</v>
      </c>
      <c r="R20" s="245">
        <v>0.0010092</v>
      </c>
      <c r="S20" s="261">
        <f t="shared" ref="S20:S25" si="34">(N20+P20+Q20+R20)</f>
        <v>0.2610134</v>
      </c>
      <c r="T20" s="249">
        <v>0.036272819</v>
      </c>
      <c r="U20" s="238"/>
      <c r="V20" s="250">
        <v>0.0</v>
      </c>
      <c r="W20" s="153"/>
      <c r="X20" s="153"/>
      <c r="Y20" s="153"/>
      <c r="Z20" s="153"/>
    </row>
    <row r="21" ht="15.75" customHeight="1">
      <c r="A21" s="239" t="s">
        <v>68</v>
      </c>
      <c r="B21" s="240">
        <v>2.0019189E7</v>
      </c>
      <c r="C21" s="241">
        <f>39.48+0.99</f>
        <v>40.47</v>
      </c>
      <c r="D21" s="241">
        <v>0.99</v>
      </c>
      <c r="E21" s="243">
        <f t="shared" si="29"/>
        <v>40.1989488</v>
      </c>
      <c r="F21" s="244">
        <f t="shared" si="30"/>
        <v>0.9933024166</v>
      </c>
      <c r="G21" s="245">
        <v>36.9702435</v>
      </c>
      <c r="H21" s="245">
        <v>3.2287053</v>
      </c>
      <c r="I21" s="245">
        <v>0.0</v>
      </c>
      <c r="J21" s="263">
        <f t="shared" si="31"/>
        <v>0.2710512</v>
      </c>
      <c r="K21" s="246">
        <v>39.982677799</v>
      </c>
      <c r="L21" s="243">
        <v>38.477436</v>
      </c>
      <c r="M21" s="247">
        <f t="shared" si="32"/>
        <v>0.9879584334</v>
      </c>
      <c r="N21" s="243">
        <v>0.3294171</v>
      </c>
      <c r="O21" s="248">
        <f t="shared" si="33"/>
        <v>0.008139785026</v>
      </c>
      <c r="P21" s="245">
        <v>0.0</v>
      </c>
      <c r="Q21" s="245">
        <v>0.0</v>
      </c>
      <c r="R21" s="245">
        <v>0.0</v>
      </c>
      <c r="S21" s="243">
        <f t="shared" si="34"/>
        <v>0.3294171</v>
      </c>
      <c r="T21" s="249">
        <v>0.0</v>
      </c>
      <c r="U21" s="238"/>
      <c r="V21" s="250">
        <v>0.0</v>
      </c>
      <c r="W21" s="153"/>
      <c r="X21" s="153"/>
      <c r="Y21" s="153"/>
      <c r="Z21" s="153"/>
    </row>
    <row r="22" ht="15.75" customHeight="1">
      <c r="A22" s="239" t="s">
        <v>70</v>
      </c>
      <c r="B22" s="240">
        <v>2.001919E7</v>
      </c>
      <c r="C22" s="260">
        <v>7.2408282</v>
      </c>
      <c r="D22" s="260">
        <v>0.181020705</v>
      </c>
      <c r="E22" s="243">
        <f t="shared" si="29"/>
        <v>7.20916468</v>
      </c>
      <c r="F22" s="244">
        <f t="shared" si="30"/>
        <v>0.9956270859</v>
      </c>
      <c r="G22" s="245">
        <v>6.077995379999998</v>
      </c>
      <c r="H22" s="245">
        <v>1.1311693</v>
      </c>
      <c r="I22" s="245">
        <v>0.0</v>
      </c>
      <c r="J22" s="263">
        <f t="shared" si="31"/>
        <v>0.03166352</v>
      </c>
      <c r="K22" s="246">
        <v>7.2091647</v>
      </c>
      <c r="L22" s="243">
        <v>6.5073811</v>
      </c>
      <c r="M22" s="247">
        <f t="shared" si="32"/>
        <v>0.9956270886</v>
      </c>
      <c r="N22" s="243">
        <v>0.0731623</v>
      </c>
      <c r="O22" s="248">
        <f t="shared" si="33"/>
        <v>0.01010413422</v>
      </c>
      <c r="P22" s="245">
        <v>0.0</v>
      </c>
      <c r="Q22" s="264">
        <v>0.5381598</v>
      </c>
      <c r="R22" s="245">
        <v>6.517E-4</v>
      </c>
      <c r="S22" s="243">
        <f t="shared" si="34"/>
        <v>0.6119738</v>
      </c>
      <c r="T22" s="249">
        <v>0.0</v>
      </c>
      <c r="U22" s="238"/>
      <c r="V22" s="250">
        <v>0.0</v>
      </c>
      <c r="W22" s="153"/>
      <c r="X22" s="153"/>
      <c r="Y22" s="153"/>
      <c r="Z22" s="153"/>
    </row>
    <row r="23" ht="15.75" customHeight="1">
      <c r="A23" s="239" t="s">
        <v>132</v>
      </c>
      <c r="B23" s="240">
        <v>2.0024433E7</v>
      </c>
      <c r="C23" s="241">
        <f>14.84+0.4</f>
        <v>15.24</v>
      </c>
      <c r="D23" s="260">
        <v>0.3961622</v>
      </c>
      <c r="E23" s="243">
        <f t="shared" si="29"/>
        <v>15.3284828</v>
      </c>
      <c r="F23" s="244">
        <f t="shared" si="30"/>
        <v>1.005805958</v>
      </c>
      <c r="G23" s="245">
        <v>12.798108499999998</v>
      </c>
      <c r="H23" s="245">
        <v>2.5303743</v>
      </c>
      <c r="I23" s="245">
        <v>0.0</v>
      </c>
      <c r="J23" s="263">
        <f t="shared" si="31"/>
        <v>-0.0884828</v>
      </c>
      <c r="K23" s="246">
        <v>14.8412203</v>
      </c>
      <c r="L23" s="243">
        <v>13.371543</v>
      </c>
      <c r="M23" s="247">
        <f t="shared" si="32"/>
        <v>0.973833353</v>
      </c>
      <c r="N23" s="243">
        <v>0.5221374</v>
      </c>
      <c r="O23" s="248">
        <f t="shared" si="33"/>
        <v>0.03426098425</v>
      </c>
      <c r="P23" s="245">
        <v>0.0</v>
      </c>
      <c r="Q23" s="245">
        <v>0.8984524</v>
      </c>
      <c r="R23" s="245">
        <v>0.0</v>
      </c>
      <c r="S23" s="261">
        <f t="shared" si="34"/>
        <v>1.4205898</v>
      </c>
      <c r="T23" s="249">
        <v>0.0</v>
      </c>
      <c r="U23" s="238"/>
      <c r="V23" s="250">
        <v>0.0</v>
      </c>
      <c r="W23" s="153"/>
      <c r="X23" s="153"/>
      <c r="Y23" s="153"/>
      <c r="Z23" s="153"/>
    </row>
    <row r="24" ht="15.75" customHeight="1">
      <c r="A24" s="239" t="s">
        <v>133</v>
      </c>
      <c r="B24" s="240">
        <v>2.0025083E7</v>
      </c>
      <c r="C24" s="241">
        <f>28.5*0+27.82</f>
        <v>27.82</v>
      </c>
      <c r="D24" s="260">
        <v>0.7878943</v>
      </c>
      <c r="E24" s="243">
        <f t="shared" si="29"/>
        <v>30.9754639</v>
      </c>
      <c r="F24" s="244">
        <f t="shared" si="30"/>
        <v>1.113424295</v>
      </c>
      <c r="G24" s="245">
        <v>27.910950200000006</v>
      </c>
      <c r="H24" s="245">
        <v>3.0645137</v>
      </c>
      <c r="I24" s="245">
        <v>0.0</v>
      </c>
      <c r="J24" s="245">
        <f t="shared" ref="J24:J25" si="35">C24-E24-D24</f>
        <v>-3.9433582</v>
      </c>
      <c r="K24" s="246">
        <v>27.036721833999998</v>
      </c>
      <c r="L24" s="243">
        <v>22.3571679</v>
      </c>
      <c r="M24" s="247">
        <f t="shared" si="32"/>
        <v>0.971844782</v>
      </c>
      <c r="N24" s="243">
        <v>4.9575422</v>
      </c>
      <c r="O24" s="248">
        <f t="shared" si="33"/>
        <v>0.1782006542</v>
      </c>
      <c r="P24" s="245">
        <v>0.0</v>
      </c>
      <c r="Q24" s="245">
        <v>2.9437175</v>
      </c>
      <c r="R24" s="245">
        <v>0.1082607</v>
      </c>
      <c r="S24" s="243">
        <f t="shared" si="34"/>
        <v>8.0095204</v>
      </c>
      <c r="T24" s="249">
        <v>0.09191517499999997</v>
      </c>
      <c r="U24" s="238"/>
      <c r="V24" s="250">
        <v>0.0</v>
      </c>
      <c r="W24" s="153"/>
      <c r="X24" s="153"/>
      <c r="Y24" s="153"/>
      <c r="Z24" s="153"/>
    </row>
    <row r="25" ht="15.75" customHeight="1">
      <c r="A25" s="239" t="s">
        <v>134</v>
      </c>
      <c r="B25" s="240">
        <v>2.0026203E7</v>
      </c>
      <c r="C25" s="241">
        <f>32.8877206*0+31.07</f>
        <v>31.07</v>
      </c>
      <c r="D25" s="260">
        <v>0.0</v>
      </c>
      <c r="E25" s="243">
        <f t="shared" si="29"/>
        <v>32.9357803</v>
      </c>
      <c r="F25" s="244">
        <f t="shared" si="30"/>
        <v>1.060050863</v>
      </c>
      <c r="G25" s="245">
        <v>31.174139200000006</v>
      </c>
      <c r="H25" s="245">
        <v>1.7616411</v>
      </c>
      <c r="I25" s="245">
        <v>0.0</v>
      </c>
      <c r="J25" s="245">
        <f t="shared" si="35"/>
        <v>-1.8657803</v>
      </c>
      <c r="K25" s="246">
        <v>31.069427368723105</v>
      </c>
      <c r="L25" s="243">
        <v>26.9757721</v>
      </c>
      <c r="M25" s="247">
        <f t="shared" si="32"/>
        <v>0.9999815696</v>
      </c>
      <c r="N25" s="243">
        <v>2.0180604</v>
      </c>
      <c r="O25" s="248">
        <f t="shared" si="33"/>
        <v>0.06495205665</v>
      </c>
      <c r="P25" s="245">
        <v>0.0</v>
      </c>
      <c r="Q25" s="245">
        <v>3.2407611</v>
      </c>
      <c r="R25" s="245">
        <v>0.0619304</v>
      </c>
      <c r="S25" s="243">
        <f t="shared" si="34"/>
        <v>5.3207519</v>
      </c>
      <c r="T25" s="249">
        <v>0.38505092000000013</v>
      </c>
      <c r="U25" s="238"/>
      <c r="V25" s="250">
        <v>0.0</v>
      </c>
      <c r="W25" s="153"/>
      <c r="X25" s="153"/>
      <c r="Y25" s="153"/>
      <c r="Z25" s="153"/>
    </row>
    <row r="26" ht="15.75" customHeight="1">
      <c r="A26" s="251" t="s">
        <v>84</v>
      </c>
      <c r="B26" s="252"/>
      <c r="C26" s="253">
        <f t="shared" ref="C26:E26" si="36">SUM(C20:C25)</f>
        <v>141.9108282</v>
      </c>
      <c r="D26" s="253">
        <f t="shared" si="36"/>
        <v>2.787589505</v>
      </c>
      <c r="E26" s="253">
        <f t="shared" si="36"/>
        <v>146.3678746</v>
      </c>
      <c r="F26" s="254"/>
      <c r="G26" s="253">
        <f t="shared" ref="G26:L26" si="37">SUM(G20:G25)</f>
        <v>132.9988841</v>
      </c>
      <c r="H26" s="253">
        <f t="shared" si="37"/>
        <v>13.3689905</v>
      </c>
      <c r="I26" s="253">
        <f t="shared" si="37"/>
        <v>0</v>
      </c>
      <c r="J26" s="253">
        <f t="shared" si="37"/>
        <v>-5.24494068</v>
      </c>
      <c r="K26" s="253">
        <f t="shared" si="37"/>
        <v>139.8881774</v>
      </c>
      <c r="L26" s="253">
        <f t="shared" si="37"/>
        <v>126.5805706</v>
      </c>
      <c r="M26" s="254"/>
      <c r="N26" s="253">
        <f>SUM(N20:N25)</f>
        <v>7.9003194</v>
      </c>
      <c r="O26" s="254"/>
      <c r="P26" s="253">
        <f t="shared" ref="P26:T26" si="38">SUM(P20:P25)</f>
        <v>0</v>
      </c>
      <c r="Q26" s="253">
        <f t="shared" si="38"/>
        <v>7.881095</v>
      </c>
      <c r="R26" s="253">
        <f t="shared" si="38"/>
        <v>0.171852</v>
      </c>
      <c r="S26" s="253">
        <f t="shared" si="38"/>
        <v>15.9532664</v>
      </c>
      <c r="T26" s="253">
        <f t="shared" si="38"/>
        <v>0.513238914</v>
      </c>
      <c r="U26" s="255"/>
      <c r="V26" s="253">
        <f>SUM(V20:V25)</f>
        <v>0</v>
      </c>
      <c r="W26" s="153"/>
      <c r="X26" s="153"/>
      <c r="Y26" s="153"/>
      <c r="Z26" s="153"/>
    </row>
    <row r="27" ht="15.75" customHeight="1">
      <c r="A27" s="251" t="s">
        <v>85</v>
      </c>
      <c r="B27" s="252"/>
      <c r="C27" s="246">
        <f t="shared" ref="C27:E27" si="39">C6+C11+C18+C26</f>
        <v>1148.848361</v>
      </c>
      <c r="D27" s="246">
        <f t="shared" si="39"/>
        <v>99.94093648</v>
      </c>
      <c r="E27" s="246">
        <f t="shared" si="39"/>
        <v>714.9611615</v>
      </c>
      <c r="F27" s="258"/>
      <c r="G27" s="246">
        <f t="shared" ref="G27:L27" si="40">G6+G11+G18+G26</f>
        <v>417.1668806</v>
      </c>
      <c r="H27" s="246">
        <f t="shared" si="40"/>
        <v>499.8701622</v>
      </c>
      <c r="I27" s="246">
        <f t="shared" si="40"/>
        <v>1.7030221</v>
      </c>
      <c r="J27" s="246">
        <f t="shared" si="40"/>
        <v>353.5856137</v>
      </c>
      <c r="K27" s="246">
        <f t="shared" si="40"/>
        <v>742.4748536</v>
      </c>
      <c r="L27" s="246">
        <f t="shared" si="40"/>
        <v>678.7280337</v>
      </c>
      <c r="M27" s="258"/>
      <c r="N27" s="246">
        <f>N6+N11+N18+N26</f>
        <v>178.5960096</v>
      </c>
      <c r="O27" s="258"/>
      <c r="P27" s="246">
        <f t="shared" ref="P27:V27" si="41">P6+P11+P18+P26</f>
        <v>0</v>
      </c>
      <c r="Q27" s="246">
        <f t="shared" si="41"/>
        <v>24.64313635</v>
      </c>
      <c r="R27" s="246">
        <f t="shared" si="41"/>
        <v>1.5925246</v>
      </c>
      <c r="S27" s="246">
        <f t="shared" si="41"/>
        <v>204.8316705</v>
      </c>
      <c r="T27" s="246">
        <f t="shared" si="41"/>
        <v>11.7108845</v>
      </c>
      <c r="U27" s="246">
        <f t="shared" si="41"/>
        <v>0</v>
      </c>
      <c r="V27" s="246">
        <f t="shared" si="41"/>
        <v>52.5241683</v>
      </c>
      <c r="W27" s="153"/>
      <c r="X27" s="153"/>
      <c r="Y27" s="153"/>
      <c r="Z27" s="153"/>
    </row>
    <row r="28" ht="15.75" customHeight="1">
      <c r="A28" s="153"/>
      <c r="B28" s="153"/>
      <c r="C28" s="265"/>
      <c r="D28" s="265"/>
      <c r="E28" s="265"/>
      <c r="F28" s="265"/>
      <c r="G28" s="265"/>
      <c r="H28" s="265"/>
      <c r="I28" s="265"/>
      <c r="J28" s="265"/>
      <c r="K28" s="266"/>
      <c r="L28" s="265"/>
      <c r="M28" s="267"/>
      <c r="N28" s="265"/>
      <c r="O28" s="265"/>
      <c r="P28" s="266"/>
      <c r="Q28" s="266"/>
      <c r="R28" s="265"/>
      <c r="S28" s="265"/>
      <c r="T28" s="265"/>
      <c r="U28" s="153"/>
      <c r="V28" s="265"/>
      <c r="W28" s="153"/>
      <c r="X28" s="153"/>
      <c r="Y28" s="153"/>
      <c r="Z28" s="153"/>
    </row>
    <row r="29" ht="15.75" customHeight="1">
      <c r="A29" s="153"/>
      <c r="B29" s="153"/>
      <c r="C29" s="265"/>
      <c r="D29" s="265"/>
      <c r="E29" s="268"/>
      <c r="F29" s="268"/>
      <c r="G29" s="268"/>
      <c r="H29" s="268"/>
      <c r="I29" s="268"/>
      <c r="J29" s="268"/>
      <c r="K29" s="268"/>
      <c r="L29" s="268"/>
      <c r="M29" s="268"/>
      <c r="N29" s="268"/>
      <c r="O29" s="268"/>
      <c r="P29" s="268"/>
      <c r="Q29" s="268"/>
      <c r="R29" s="268"/>
      <c r="S29" s="268"/>
      <c r="T29" s="268"/>
      <c r="U29" s="153"/>
      <c r="V29" s="265"/>
      <c r="W29" s="153"/>
      <c r="X29" s="153"/>
      <c r="Y29" s="153"/>
      <c r="Z29" s="153"/>
    </row>
    <row r="30" ht="15.75" customHeight="1">
      <c r="A30" s="153"/>
      <c r="B30" s="153"/>
      <c r="C30" s="265"/>
      <c r="D30" s="265"/>
      <c r="E30" s="153"/>
      <c r="F30" s="265"/>
      <c r="G30" s="153"/>
      <c r="H30" s="153"/>
      <c r="I30" s="153"/>
      <c r="J30" s="153"/>
      <c r="K30" s="266"/>
      <c r="L30" s="266"/>
      <c r="M30" s="153"/>
      <c r="N30" s="153"/>
      <c r="O30" s="265"/>
      <c r="P30" s="266"/>
      <c r="Q30" s="266"/>
      <c r="R30" s="153"/>
      <c r="S30" s="153"/>
      <c r="T30" s="153"/>
      <c r="U30" s="153"/>
      <c r="V30" s="153"/>
      <c r="W30" s="153"/>
      <c r="X30" s="153"/>
      <c r="Y30" s="153"/>
      <c r="Z30" s="153"/>
    </row>
    <row r="31" ht="15.75" customHeight="1">
      <c r="A31" s="153"/>
      <c r="B31" s="153"/>
      <c r="C31" s="265"/>
      <c r="D31" s="265"/>
      <c r="E31" s="268"/>
      <c r="F31" s="265"/>
      <c r="G31" s="268"/>
      <c r="H31" s="268"/>
      <c r="I31" s="268"/>
      <c r="J31" s="268"/>
      <c r="K31" s="266"/>
      <c r="L31" s="266"/>
      <c r="M31" s="268"/>
      <c r="N31" s="268"/>
      <c r="O31" s="265"/>
      <c r="P31" s="266"/>
      <c r="Q31" s="266"/>
      <c r="R31" s="268"/>
      <c r="S31" s="268"/>
      <c r="T31" s="268"/>
      <c r="U31" s="153"/>
      <c r="V31" s="153"/>
      <c r="W31" s="153"/>
      <c r="X31" s="153"/>
      <c r="Y31" s="153"/>
      <c r="Z31" s="153"/>
    </row>
    <row r="32" ht="15.75" customHeight="1">
      <c r="A32" s="153"/>
      <c r="B32" s="153"/>
      <c r="C32" s="265"/>
      <c r="D32" s="265"/>
      <c r="E32" s="153"/>
      <c r="F32" s="265"/>
      <c r="G32" s="153"/>
      <c r="H32" s="153"/>
      <c r="I32" s="153"/>
      <c r="J32" s="153"/>
      <c r="K32" s="266"/>
      <c r="L32" s="266"/>
      <c r="M32" s="153"/>
      <c r="N32" s="153"/>
      <c r="O32" s="265"/>
      <c r="P32" s="266"/>
      <c r="Q32" s="266"/>
      <c r="R32" s="153"/>
      <c r="S32" s="153"/>
      <c r="T32" s="153"/>
      <c r="U32" s="153"/>
      <c r="V32" s="153"/>
      <c r="W32" s="153"/>
      <c r="X32" s="153"/>
      <c r="Y32" s="153"/>
      <c r="Z32" s="153"/>
    </row>
    <row r="33" ht="15.75" customHeight="1">
      <c r="A33" s="153"/>
      <c r="B33" s="153"/>
      <c r="C33" s="265"/>
      <c r="D33" s="265"/>
      <c r="E33" s="153"/>
      <c r="F33" s="265"/>
      <c r="G33" s="153"/>
      <c r="H33" s="153"/>
      <c r="I33" s="153"/>
      <c r="J33" s="153"/>
      <c r="K33" s="266"/>
      <c r="L33" s="269"/>
      <c r="M33" s="153"/>
      <c r="N33" s="153"/>
      <c r="O33" s="265"/>
      <c r="P33" s="266"/>
      <c r="Q33" s="266"/>
      <c r="R33" s="153"/>
      <c r="S33" s="153"/>
      <c r="T33" s="153"/>
      <c r="U33" s="153"/>
      <c r="V33" s="153"/>
      <c r="W33" s="153"/>
      <c r="X33" s="153"/>
      <c r="Y33" s="153"/>
      <c r="Z33" s="153"/>
    </row>
    <row r="34" ht="15.75" customHeight="1">
      <c r="A34" s="153"/>
      <c r="B34" s="153"/>
      <c r="C34" s="265"/>
      <c r="D34" s="265"/>
      <c r="E34" s="153"/>
      <c r="F34" s="265"/>
      <c r="G34" s="153"/>
      <c r="H34" s="153"/>
      <c r="I34" s="153"/>
      <c r="J34" s="153"/>
      <c r="K34" s="266"/>
      <c r="L34" s="266"/>
      <c r="M34" s="153"/>
      <c r="N34" s="153"/>
      <c r="O34" s="265"/>
      <c r="P34" s="266"/>
      <c r="Q34" s="266"/>
      <c r="R34" s="153"/>
      <c r="S34" s="153"/>
      <c r="T34" s="153"/>
      <c r="U34" s="153"/>
      <c r="V34" s="153"/>
      <c r="W34" s="153"/>
      <c r="X34" s="153"/>
      <c r="Y34" s="153"/>
      <c r="Z34" s="153"/>
    </row>
    <row r="35" ht="15.75" customHeight="1">
      <c r="A35" s="153"/>
      <c r="B35" s="153"/>
      <c r="C35" s="265"/>
      <c r="D35" s="265"/>
      <c r="E35" s="153"/>
      <c r="F35" s="265"/>
      <c r="G35" s="153"/>
      <c r="H35" s="153"/>
      <c r="I35" s="153"/>
      <c r="J35" s="153"/>
      <c r="K35" s="266"/>
      <c r="L35" s="266"/>
      <c r="M35" s="153"/>
      <c r="N35" s="153"/>
      <c r="O35" s="265"/>
      <c r="P35" s="266"/>
      <c r="Q35" s="266"/>
      <c r="R35" s="153"/>
      <c r="S35" s="153"/>
      <c r="T35" s="153"/>
      <c r="U35" s="153"/>
      <c r="V35" s="153"/>
      <c r="W35" s="153"/>
      <c r="X35" s="153"/>
      <c r="Y35" s="153"/>
      <c r="Z35" s="153"/>
    </row>
    <row r="36" ht="15.75" customHeight="1">
      <c r="A36" s="153"/>
      <c r="B36" s="153"/>
      <c r="C36" s="265"/>
      <c r="D36" s="265"/>
      <c r="E36" s="153"/>
      <c r="F36" s="265"/>
      <c r="G36" s="153"/>
      <c r="H36" s="153"/>
      <c r="I36" s="153"/>
      <c r="J36" s="153"/>
      <c r="K36" s="266"/>
      <c r="L36" s="266"/>
      <c r="M36" s="153"/>
      <c r="N36" s="153"/>
      <c r="O36" s="265"/>
      <c r="P36" s="266"/>
      <c r="Q36" s="266"/>
      <c r="R36" s="153"/>
      <c r="S36" s="153"/>
      <c r="T36" s="153"/>
      <c r="U36" s="153"/>
      <c r="V36" s="153"/>
      <c r="W36" s="153"/>
      <c r="X36" s="153"/>
      <c r="Y36" s="153"/>
      <c r="Z36" s="153"/>
    </row>
    <row r="37" ht="15.75" customHeight="1">
      <c r="A37" s="153"/>
      <c r="B37" s="153"/>
      <c r="C37" s="265"/>
      <c r="D37" s="265"/>
      <c r="E37" s="153"/>
      <c r="F37" s="265"/>
      <c r="G37" s="153"/>
      <c r="H37" s="153"/>
      <c r="I37" s="153"/>
      <c r="J37" s="153"/>
      <c r="K37" s="266"/>
      <c r="L37" s="266"/>
      <c r="M37" s="153"/>
      <c r="N37" s="153"/>
      <c r="O37" s="265"/>
      <c r="P37" s="266"/>
      <c r="Q37" s="266"/>
      <c r="R37" s="153"/>
      <c r="S37" s="153"/>
      <c r="T37" s="153"/>
      <c r="U37" s="153"/>
      <c r="V37" s="153"/>
      <c r="W37" s="153"/>
      <c r="X37" s="153"/>
      <c r="Y37" s="153"/>
      <c r="Z37" s="153"/>
    </row>
    <row r="38" ht="15.75" customHeight="1">
      <c r="A38" s="153"/>
      <c r="B38" s="153"/>
      <c r="C38" s="265"/>
      <c r="D38" s="265"/>
      <c r="E38" s="153"/>
      <c r="F38" s="265"/>
      <c r="G38" s="153"/>
      <c r="H38" s="153"/>
      <c r="I38" s="153"/>
      <c r="J38" s="153"/>
      <c r="K38" s="266"/>
      <c r="L38" s="266"/>
      <c r="M38" s="153"/>
      <c r="N38" s="153"/>
      <c r="O38" s="265"/>
      <c r="P38" s="266"/>
      <c r="Q38" s="266"/>
      <c r="R38" s="153"/>
      <c r="S38" s="153"/>
      <c r="T38" s="153"/>
      <c r="U38" s="153"/>
      <c r="V38" s="153"/>
      <c r="W38" s="153"/>
      <c r="X38" s="153"/>
      <c r="Y38" s="153"/>
      <c r="Z38" s="153"/>
    </row>
    <row r="39" ht="15.75" customHeight="1">
      <c r="A39" s="153"/>
      <c r="B39" s="153"/>
      <c r="C39" s="265"/>
      <c r="D39" s="265"/>
      <c r="E39" s="153"/>
      <c r="F39" s="265"/>
      <c r="G39" s="153"/>
      <c r="H39" s="153"/>
      <c r="I39" s="153"/>
      <c r="J39" s="153"/>
      <c r="K39" s="266"/>
      <c r="L39" s="266"/>
      <c r="M39" s="153"/>
      <c r="N39" s="153"/>
      <c r="O39" s="265"/>
      <c r="P39" s="153"/>
      <c r="Q39" s="266"/>
      <c r="R39" s="153"/>
      <c r="S39" s="153"/>
      <c r="T39" s="153"/>
      <c r="U39" s="153"/>
      <c r="V39" s="153"/>
      <c r="W39" s="153"/>
      <c r="X39" s="153"/>
      <c r="Y39" s="153"/>
      <c r="Z39" s="153"/>
    </row>
    <row r="40" ht="15.75" customHeight="1">
      <c r="A40" s="153"/>
      <c r="B40" s="153"/>
      <c r="C40" s="265"/>
      <c r="D40" s="265"/>
      <c r="E40" s="153"/>
      <c r="F40" s="265"/>
      <c r="G40" s="153"/>
      <c r="H40" s="153"/>
      <c r="I40" s="153"/>
      <c r="J40" s="153"/>
      <c r="K40" s="266"/>
      <c r="L40" s="266"/>
      <c r="M40" s="153"/>
      <c r="N40" s="153"/>
      <c r="O40" s="265"/>
      <c r="P40" s="153"/>
      <c r="Q40" s="266"/>
      <c r="R40" s="153"/>
      <c r="S40" s="153"/>
      <c r="T40" s="153"/>
      <c r="U40" s="153"/>
      <c r="V40" s="153"/>
      <c r="W40" s="153"/>
      <c r="X40" s="153"/>
      <c r="Y40" s="153"/>
      <c r="Z40" s="153"/>
    </row>
    <row r="41" ht="15.75" customHeight="1">
      <c r="A41" s="153"/>
      <c r="B41" s="153"/>
      <c r="C41" s="265"/>
      <c r="D41" s="265"/>
      <c r="E41" s="153"/>
      <c r="F41" s="265"/>
      <c r="G41" s="153"/>
      <c r="H41" s="153"/>
      <c r="I41" s="153"/>
      <c r="J41" s="153"/>
      <c r="K41" s="266"/>
      <c r="L41" s="266"/>
      <c r="M41" s="153"/>
      <c r="N41" s="153"/>
      <c r="O41" s="265"/>
      <c r="P41" s="153"/>
      <c r="Q41" s="266"/>
      <c r="R41" s="153"/>
      <c r="S41" s="153"/>
      <c r="T41" s="153"/>
      <c r="U41" s="153"/>
      <c r="V41" s="153"/>
      <c r="W41" s="153"/>
      <c r="X41" s="153"/>
      <c r="Y41" s="153"/>
      <c r="Z41" s="153"/>
    </row>
    <row r="42" ht="15.75" customHeight="1">
      <c r="A42" s="153"/>
      <c r="B42" s="153"/>
      <c r="C42" s="265"/>
      <c r="D42" s="265"/>
      <c r="E42" s="153"/>
      <c r="F42" s="265"/>
      <c r="G42" s="153"/>
      <c r="H42" s="153"/>
      <c r="I42" s="153"/>
      <c r="J42" s="153"/>
      <c r="K42" s="266"/>
      <c r="L42" s="266"/>
      <c r="M42" s="153"/>
      <c r="N42" s="153"/>
      <c r="O42" s="265"/>
      <c r="P42" s="153"/>
      <c r="Q42" s="266"/>
      <c r="R42" s="153"/>
      <c r="S42" s="153"/>
      <c r="T42" s="153"/>
      <c r="U42" s="153"/>
      <c r="V42" s="153"/>
      <c r="W42" s="153"/>
      <c r="X42" s="153"/>
      <c r="Y42" s="153"/>
      <c r="Z42" s="153"/>
    </row>
    <row r="43" ht="15.75" customHeight="1">
      <c r="A43" s="153"/>
      <c r="B43" s="153"/>
      <c r="C43" s="265"/>
      <c r="D43" s="265"/>
      <c r="E43" s="153"/>
      <c r="F43" s="265"/>
      <c r="G43" s="153"/>
      <c r="H43" s="153"/>
      <c r="I43" s="153"/>
      <c r="J43" s="153"/>
      <c r="K43" s="266"/>
      <c r="L43" s="266"/>
      <c r="M43" s="153"/>
      <c r="N43" s="153"/>
      <c r="O43" s="265"/>
      <c r="P43" s="153"/>
      <c r="Q43" s="266"/>
      <c r="R43" s="153"/>
      <c r="S43" s="153"/>
      <c r="T43" s="153"/>
      <c r="U43" s="153"/>
      <c r="V43" s="153"/>
      <c r="W43" s="153"/>
      <c r="X43" s="153"/>
      <c r="Y43" s="153"/>
      <c r="Z43" s="153"/>
    </row>
    <row r="44" ht="15.75" customHeight="1">
      <c r="A44" s="153"/>
      <c r="B44" s="153"/>
      <c r="C44" s="265"/>
      <c r="D44" s="265"/>
      <c r="E44" s="153"/>
      <c r="F44" s="265"/>
      <c r="G44" s="153"/>
      <c r="H44" s="153"/>
      <c r="I44" s="153"/>
      <c r="J44" s="153"/>
      <c r="K44" s="266"/>
      <c r="L44" s="266"/>
      <c r="M44" s="153"/>
      <c r="N44" s="153"/>
      <c r="O44" s="265"/>
      <c r="P44" s="153"/>
      <c r="Q44" s="266"/>
      <c r="R44" s="153"/>
      <c r="S44" s="153"/>
      <c r="T44" s="153"/>
      <c r="U44" s="153"/>
      <c r="V44" s="153"/>
      <c r="W44" s="153"/>
      <c r="X44" s="153"/>
      <c r="Y44" s="153"/>
      <c r="Z44" s="153"/>
    </row>
    <row r="45" ht="15.75" customHeight="1">
      <c r="A45" s="153"/>
      <c r="B45" s="153"/>
      <c r="C45" s="265"/>
      <c r="D45" s="265"/>
      <c r="E45" s="153"/>
      <c r="F45" s="265"/>
      <c r="G45" s="153"/>
      <c r="H45" s="153"/>
      <c r="I45" s="153"/>
      <c r="J45" s="153"/>
      <c r="K45" s="266"/>
      <c r="L45" s="266"/>
      <c r="M45" s="153"/>
      <c r="N45" s="153"/>
      <c r="O45" s="265"/>
      <c r="P45" s="153"/>
      <c r="Q45" s="266"/>
      <c r="R45" s="153"/>
      <c r="S45" s="153"/>
      <c r="T45" s="153"/>
      <c r="U45" s="153"/>
      <c r="V45" s="153"/>
      <c r="W45" s="153"/>
      <c r="X45" s="153"/>
      <c r="Y45" s="153"/>
      <c r="Z45" s="153"/>
    </row>
    <row r="46" ht="15.75" customHeight="1">
      <c r="A46" s="153"/>
      <c r="B46" s="153"/>
      <c r="C46" s="265"/>
      <c r="D46" s="265"/>
      <c r="E46" s="153"/>
      <c r="F46" s="265"/>
      <c r="G46" s="153"/>
      <c r="H46" s="153"/>
      <c r="I46" s="153"/>
      <c r="J46" s="153"/>
      <c r="K46" s="266"/>
      <c r="L46" s="266"/>
      <c r="M46" s="153"/>
      <c r="N46" s="153"/>
      <c r="O46" s="265"/>
      <c r="P46" s="153"/>
      <c r="Q46" s="266"/>
      <c r="R46" s="153"/>
      <c r="S46" s="153"/>
      <c r="T46" s="153"/>
      <c r="U46" s="153"/>
      <c r="V46" s="153"/>
      <c r="W46" s="153"/>
      <c r="X46" s="153"/>
      <c r="Y46" s="153"/>
      <c r="Z46" s="153"/>
    </row>
    <row r="47" ht="15.75" customHeight="1">
      <c r="A47" s="153"/>
      <c r="B47" s="153"/>
      <c r="C47" s="265"/>
      <c r="D47" s="265"/>
      <c r="E47" s="153"/>
      <c r="F47" s="265"/>
      <c r="G47" s="153"/>
      <c r="H47" s="153"/>
      <c r="I47" s="153"/>
      <c r="J47" s="153"/>
      <c r="K47" s="266"/>
      <c r="L47" s="266"/>
      <c r="M47" s="153"/>
      <c r="N47" s="153"/>
      <c r="O47" s="265"/>
      <c r="P47" s="153"/>
      <c r="Q47" s="266"/>
      <c r="R47" s="153"/>
      <c r="S47" s="153"/>
      <c r="T47" s="153"/>
      <c r="U47" s="153"/>
      <c r="V47" s="153"/>
      <c r="W47" s="153"/>
      <c r="X47" s="153"/>
      <c r="Y47" s="153"/>
      <c r="Z47" s="153"/>
    </row>
    <row r="48" ht="15.75" customHeight="1">
      <c r="A48" s="153"/>
      <c r="B48" s="153"/>
      <c r="C48" s="265"/>
      <c r="D48" s="265"/>
      <c r="E48" s="153"/>
      <c r="F48" s="265"/>
      <c r="G48" s="153"/>
      <c r="H48" s="153"/>
      <c r="I48" s="153"/>
      <c r="J48" s="153"/>
      <c r="K48" s="266"/>
      <c r="L48" s="266"/>
      <c r="M48" s="153"/>
      <c r="N48" s="153"/>
      <c r="O48" s="265"/>
      <c r="P48" s="153"/>
      <c r="Q48" s="266"/>
      <c r="R48" s="153"/>
      <c r="S48" s="153"/>
      <c r="T48" s="153"/>
      <c r="U48" s="153"/>
      <c r="V48" s="153"/>
      <c r="W48" s="153"/>
      <c r="X48" s="153"/>
      <c r="Y48" s="153"/>
      <c r="Z48" s="153"/>
    </row>
    <row r="49" ht="15.75" customHeight="1">
      <c r="A49" s="153"/>
      <c r="B49" s="153"/>
      <c r="C49" s="265"/>
      <c r="D49" s="265"/>
      <c r="E49" s="153"/>
      <c r="F49" s="265"/>
      <c r="G49" s="153"/>
      <c r="H49" s="153"/>
      <c r="I49" s="153"/>
      <c r="J49" s="153"/>
      <c r="K49" s="266"/>
      <c r="L49" s="266"/>
      <c r="M49" s="153"/>
      <c r="N49" s="153"/>
      <c r="O49" s="265"/>
      <c r="P49" s="153"/>
      <c r="Q49" s="266"/>
      <c r="R49" s="153"/>
      <c r="S49" s="153"/>
      <c r="T49" s="153"/>
      <c r="U49" s="153"/>
      <c r="V49" s="153"/>
      <c r="W49" s="153"/>
      <c r="X49" s="153"/>
      <c r="Y49" s="153"/>
      <c r="Z49" s="153"/>
    </row>
    <row r="50" ht="15.75" customHeight="1">
      <c r="A50" s="153"/>
      <c r="B50" s="153"/>
      <c r="C50" s="265"/>
      <c r="D50" s="265"/>
      <c r="E50" s="153"/>
      <c r="F50" s="265"/>
      <c r="G50" s="153"/>
      <c r="H50" s="153"/>
      <c r="I50" s="153"/>
      <c r="J50" s="153"/>
      <c r="K50" s="266"/>
      <c r="L50" s="266"/>
      <c r="M50" s="153"/>
      <c r="N50" s="153"/>
      <c r="O50" s="265"/>
      <c r="P50" s="153"/>
      <c r="Q50" s="266"/>
      <c r="R50" s="153"/>
      <c r="S50" s="153"/>
      <c r="T50" s="153"/>
      <c r="U50" s="153"/>
      <c r="V50" s="153"/>
      <c r="W50" s="153"/>
      <c r="X50" s="153"/>
      <c r="Y50" s="153"/>
      <c r="Z50" s="153"/>
    </row>
    <row r="51" ht="15.75" customHeight="1">
      <c r="A51" s="153"/>
      <c r="B51" s="153"/>
      <c r="C51" s="265"/>
      <c r="D51" s="265"/>
      <c r="E51" s="153"/>
      <c r="F51" s="265"/>
      <c r="G51" s="153"/>
      <c r="H51" s="153"/>
      <c r="I51" s="153"/>
      <c r="J51" s="153"/>
      <c r="K51" s="266"/>
      <c r="L51" s="266"/>
      <c r="M51" s="153"/>
      <c r="N51" s="153"/>
      <c r="O51" s="265"/>
      <c r="P51" s="153"/>
      <c r="Q51" s="266"/>
      <c r="R51" s="153"/>
      <c r="S51" s="153"/>
      <c r="T51" s="153"/>
      <c r="U51" s="153"/>
      <c r="V51" s="153"/>
      <c r="W51" s="153"/>
      <c r="X51" s="153"/>
      <c r="Y51" s="153"/>
      <c r="Z51" s="153"/>
    </row>
    <row r="52" ht="15.75" customHeight="1">
      <c r="A52" s="153"/>
      <c r="B52" s="153"/>
      <c r="C52" s="265"/>
      <c r="D52" s="265"/>
      <c r="E52" s="153"/>
      <c r="F52" s="265"/>
      <c r="G52" s="153"/>
      <c r="H52" s="153"/>
      <c r="I52" s="153"/>
      <c r="J52" s="153"/>
      <c r="K52" s="266"/>
      <c r="L52" s="266"/>
      <c r="M52" s="153"/>
      <c r="N52" s="153"/>
      <c r="O52" s="265"/>
      <c r="P52" s="153"/>
      <c r="Q52" s="266"/>
      <c r="R52" s="153"/>
      <c r="S52" s="153"/>
      <c r="T52" s="153"/>
      <c r="U52" s="153"/>
      <c r="V52" s="153"/>
      <c r="W52" s="153"/>
      <c r="X52" s="153"/>
      <c r="Y52" s="153"/>
      <c r="Z52" s="153"/>
    </row>
    <row r="53" ht="15.75" customHeight="1">
      <c r="A53" s="153"/>
      <c r="B53" s="153"/>
      <c r="C53" s="265"/>
      <c r="D53" s="265"/>
      <c r="E53" s="153"/>
      <c r="F53" s="265"/>
      <c r="G53" s="153"/>
      <c r="H53" s="153"/>
      <c r="I53" s="153"/>
      <c r="J53" s="153"/>
      <c r="K53" s="266"/>
      <c r="L53" s="266"/>
      <c r="M53" s="153"/>
      <c r="N53" s="153"/>
      <c r="O53" s="265"/>
      <c r="P53" s="153"/>
      <c r="Q53" s="266"/>
      <c r="R53" s="153"/>
      <c r="S53" s="153"/>
      <c r="T53" s="153"/>
      <c r="U53" s="153"/>
      <c r="V53" s="153"/>
      <c r="W53" s="153"/>
      <c r="X53" s="153"/>
      <c r="Y53" s="153"/>
      <c r="Z53" s="153"/>
    </row>
    <row r="54" ht="15.75" customHeight="1">
      <c r="A54" s="153"/>
      <c r="B54" s="153"/>
      <c r="C54" s="265"/>
      <c r="D54" s="265"/>
      <c r="E54" s="153"/>
      <c r="F54" s="265"/>
      <c r="G54" s="153"/>
      <c r="H54" s="153"/>
      <c r="I54" s="153"/>
      <c r="J54" s="153"/>
      <c r="K54" s="266"/>
      <c r="L54" s="266"/>
      <c r="M54" s="153"/>
      <c r="N54" s="153"/>
      <c r="O54" s="265"/>
      <c r="P54" s="153"/>
      <c r="Q54" s="266"/>
      <c r="R54" s="153"/>
      <c r="S54" s="153"/>
      <c r="T54" s="153"/>
      <c r="U54" s="153"/>
      <c r="V54" s="153"/>
      <c r="W54" s="153"/>
      <c r="X54" s="153"/>
      <c r="Y54" s="153"/>
      <c r="Z54" s="153"/>
    </row>
    <row r="55" ht="15.75" customHeight="1">
      <c r="A55" s="153"/>
      <c r="B55" s="153"/>
      <c r="C55" s="265"/>
      <c r="D55" s="265"/>
      <c r="E55" s="153"/>
      <c r="F55" s="265"/>
      <c r="G55" s="153"/>
      <c r="H55" s="153"/>
      <c r="I55" s="153"/>
      <c r="J55" s="153"/>
      <c r="K55" s="266"/>
      <c r="L55" s="266"/>
      <c r="M55" s="153"/>
      <c r="N55" s="153"/>
      <c r="O55" s="265"/>
      <c r="P55" s="266"/>
      <c r="Q55" s="266"/>
      <c r="R55" s="153"/>
      <c r="S55" s="153"/>
      <c r="T55" s="153"/>
      <c r="U55" s="153"/>
      <c r="V55" s="153"/>
      <c r="W55" s="153"/>
      <c r="X55" s="153"/>
      <c r="Y55" s="153"/>
      <c r="Z55" s="153"/>
    </row>
    <row r="56" ht="15.75" customHeight="1">
      <c r="A56" s="153"/>
      <c r="B56" s="153"/>
      <c r="C56" s="265"/>
      <c r="D56" s="265"/>
      <c r="E56" s="153"/>
      <c r="F56" s="265"/>
      <c r="G56" s="153"/>
      <c r="H56" s="153"/>
      <c r="I56" s="153"/>
      <c r="J56" s="153"/>
      <c r="K56" s="266"/>
      <c r="L56" s="266"/>
      <c r="M56" s="153"/>
      <c r="N56" s="153"/>
      <c r="O56" s="265"/>
      <c r="P56" s="266"/>
      <c r="Q56" s="266"/>
      <c r="R56" s="153"/>
      <c r="S56" s="153"/>
      <c r="T56" s="153"/>
      <c r="U56" s="153"/>
      <c r="V56" s="153"/>
      <c r="W56" s="153"/>
      <c r="X56" s="153"/>
      <c r="Y56" s="153"/>
      <c r="Z56" s="153"/>
    </row>
    <row r="57" ht="15.75" customHeight="1">
      <c r="A57" s="153"/>
      <c r="B57" s="153"/>
      <c r="C57" s="265"/>
      <c r="D57" s="265"/>
      <c r="E57" s="153"/>
      <c r="F57" s="265"/>
      <c r="G57" s="153"/>
      <c r="H57" s="153"/>
      <c r="I57" s="153"/>
      <c r="J57" s="153"/>
      <c r="K57" s="266"/>
      <c r="L57" s="266"/>
      <c r="M57" s="153"/>
      <c r="N57" s="153"/>
      <c r="O57" s="265"/>
      <c r="P57" s="266"/>
      <c r="Q57" s="266"/>
      <c r="R57" s="153"/>
      <c r="S57" s="153"/>
      <c r="T57" s="153"/>
      <c r="U57" s="153"/>
      <c r="V57" s="153"/>
      <c r="W57" s="153"/>
      <c r="X57" s="153"/>
      <c r="Y57" s="153"/>
      <c r="Z57" s="153"/>
    </row>
    <row r="58" ht="15.75" customHeight="1">
      <c r="A58" s="153"/>
      <c r="B58" s="153"/>
      <c r="C58" s="265"/>
      <c r="D58" s="265"/>
      <c r="E58" s="153"/>
      <c r="F58" s="265"/>
      <c r="G58" s="153"/>
      <c r="H58" s="153"/>
      <c r="I58" s="153"/>
      <c r="J58" s="153"/>
      <c r="K58" s="266"/>
      <c r="L58" s="266"/>
      <c r="M58" s="153"/>
      <c r="N58" s="153"/>
      <c r="O58" s="265"/>
      <c r="P58" s="266"/>
      <c r="Q58" s="266"/>
      <c r="R58" s="153"/>
      <c r="S58" s="153"/>
      <c r="T58" s="153"/>
      <c r="U58" s="153"/>
      <c r="V58" s="153"/>
      <c r="W58" s="153"/>
      <c r="X58" s="153"/>
      <c r="Y58" s="153"/>
      <c r="Z58" s="153"/>
    </row>
    <row r="59" ht="15.75" customHeight="1">
      <c r="A59" s="153"/>
      <c r="B59" s="153"/>
      <c r="C59" s="265"/>
      <c r="D59" s="265"/>
      <c r="E59" s="153"/>
      <c r="F59" s="265"/>
      <c r="G59" s="153"/>
      <c r="H59" s="153"/>
      <c r="I59" s="153"/>
      <c r="J59" s="153"/>
      <c r="K59" s="266"/>
      <c r="L59" s="266"/>
      <c r="M59" s="153"/>
      <c r="N59" s="153"/>
      <c r="O59" s="265"/>
      <c r="P59" s="266"/>
      <c r="Q59" s="266"/>
      <c r="R59" s="153"/>
      <c r="S59" s="153"/>
      <c r="T59" s="153"/>
      <c r="U59" s="153"/>
      <c r="V59" s="153"/>
      <c r="W59" s="153"/>
      <c r="X59" s="153"/>
      <c r="Y59" s="153"/>
      <c r="Z59" s="153"/>
    </row>
    <row r="60" ht="15.75" customHeight="1">
      <c r="A60" s="153"/>
      <c r="B60" s="153"/>
      <c r="C60" s="265"/>
      <c r="D60" s="265"/>
      <c r="E60" s="153"/>
      <c r="F60" s="265"/>
      <c r="G60" s="153"/>
      <c r="H60" s="153"/>
      <c r="I60" s="153"/>
      <c r="J60" s="153"/>
      <c r="K60" s="266"/>
      <c r="L60" s="266"/>
      <c r="M60" s="153"/>
      <c r="N60" s="153"/>
      <c r="O60" s="265"/>
      <c r="P60" s="266"/>
      <c r="Q60" s="266"/>
      <c r="R60" s="153"/>
      <c r="S60" s="153"/>
      <c r="T60" s="153"/>
      <c r="U60" s="153"/>
      <c r="V60" s="153"/>
      <c r="W60" s="153"/>
      <c r="X60" s="153"/>
      <c r="Y60" s="153"/>
      <c r="Z60" s="153"/>
    </row>
    <row r="61" ht="15.75" customHeight="1">
      <c r="A61" s="153"/>
      <c r="B61" s="153"/>
      <c r="C61" s="265"/>
      <c r="D61" s="265"/>
      <c r="E61" s="153"/>
      <c r="F61" s="265"/>
      <c r="G61" s="153"/>
      <c r="H61" s="153"/>
      <c r="I61" s="153"/>
      <c r="J61" s="153"/>
      <c r="K61" s="266"/>
      <c r="L61" s="266"/>
      <c r="M61" s="153"/>
      <c r="N61" s="153"/>
      <c r="O61" s="265"/>
      <c r="P61" s="266"/>
      <c r="Q61" s="266"/>
      <c r="R61" s="153"/>
      <c r="S61" s="153"/>
      <c r="T61" s="153"/>
      <c r="U61" s="153"/>
      <c r="V61" s="153"/>
      <c r="W61" s="153"/>
      <c r="X61" s="153"/>
      <c r="Y61" s="153"/>
      <c r="Z61" s="153"/>
    </row>
    <row r="62" ht="15.75" customHeight="1">
      <c r="A62" s="153"/>
      <c r="B62" s="153"/>
      <c r="C62" s="265"/>
      <c r="D62" s="265"/>
      <c r="E62" s="153"/>
      <c r="F62" s="265"/>
      <c r="G62" s="153"/>
      <c r="H62" s="153"/>
      <c r="I62" s="153"/>
      <c r="J62" s="153"/>
      <c r="K62" s="266"/>
      <c r="L62" s="266"/>
      <c r="M62" s="153"/>
      <c r="N62" s="153"/>
      <c r="O62" s="265"/>
      <c r="P62" s="266"/>
      <c r="Q62" s="266"/>
      <c r="R62" s="153"/>
      <c r="S62" s="153"/>
      <c r="T62" s="153"/>
      <c r="U62" s="153"/>
      <c r="V62" s="153"/>
      <c r="W62" s="153"/>
      <c r="X62" s="153"/>
      <c r="Y62" s="153"/>
      <c r="Z62" s="153"/>
    </row>
    <row r="63" ht="15.75" customHeight="1">
      <c r="A63" s="153"/>
      <c r="B63" s="153"/>
      <c r="C63" s="265"/>
      <c r="D63" s="265"/>
      <c r="E63" s="153"/>
      <c r="F63" s="265"/>
      <c r="G63" s="153"/>
      <c r="H63" s="153"/>
      <c r="I63" s="153"/>
      <c r="J63" s="153"/>
      <c r="K63" s="266"/>
      <c r="L63" s="266"/>
      <c r="M63" s="153"/>
      <c r="N63" s="153"/>
      <c r="O63" s="265"/>
      <c r="P63" s="266"/>
      <c r="Q63" s="266"/>
      <c r="R63" s="153"/>
      <c r="S63" s="153"/>
      <c r="T63" s="153"/>
      <c r="U63" s="153"/>
      <c r="V63" s="153"/>
      <c r="W63" s="153"/>
      <c r="X63" s="153"/>
      <c r="Y63" s="153"/>
      <c r="Z63" s="153"/>
    </row>
    <row r="64" ht="15.75" customHeight="1">
      <c r="A64" s="153"/>
      <c r="B64" s="153"/>
      <c r="C64" s="265"/>
      <c r="D64" s="265"/>
      <c r="E64" s="153"/>
      <c r="F64" s="265"/>
      <c r="G64" s="153"/>
      <c r="H64" s="153"/>
      <c r="I64" s="153"/>
      <c r="J64" s="153"/>
      <c r="K64" s="266"/>
      <c r="L64" s="266"/>
      <c r="M64" s="153"/>
      <c r="N64" s="153"/>
      <c r="O64" s="265"/>
      <c r="P64" s="266"/>
      <c r="Q64" s="266"/>
      <c r="R64" s="153"/>
      <c r="S64" s="153"/>
      <c r="T64" s="153"/>
      <c r="U64" s="153"/>
      <c r="V64" s="153"/>
      <c r="W64" s="153"/>
      <c r="X64" s="153"/>
      <c r="Y64" s="153"/>
      <c r="Z64" s="153"/>
    </row>
    <row r="65" ht="15.75" customHeight="1">
      <c r="A65" s="153"/>
      <c r="B65" s="153"/>
      <c r="C65" s="265"/>
      <c r="D65" s="265"/>
      <c r="E65" s="153"/>
      <c r="F65" s="265"/>
      <c r="G65" s="153"/>
      <c r="H65" s="153"/>
      <c r="I65" s="153"/>
      <c r="J65" s="153"/>
      <c r="K65" s="266"/>
      <c r="L65" s="266"/>
      <c r="M65" s="153"/>
      <c r="N65" s="153"/>
      <c r="O65" s="265"/>
      <c r="P65" s="266"/>
      <c r="Q65" s="266"/>
      <c r="R65" s="153"/>
      <c r="S65" s="153"/>
      <c r="T65" s="153"/>
      <c r="U65" s="153"/>
      <c r="V65" s="153"/>
      <c r="W65" s="153"/>
      <c r="X65" s="153"/>
      <c r="Y65" s="153"/>
      <c r="Z65" s="153"/>
    </row>
    <row r="66" ht="15.75" customHeight="1">
      <c r="A66" s="153"/>
      <c r="B66" s="153"/>
      <c r="C66" s="265"/>
      <c r="D66" s="265"/>
      <c r="E66" s="153"/>
      <c r="F66" s="265"/>
      <c r="G66" s="153"/>
      <c r="H66" s="153"/>
      <c r="I66" s="153"/>
      <c r="J66" s="153"/>
      <c r="K66" s="266"/>
      <c r="L66" s="266"/>
      <c r="M66" s="153"/>
      <c r="N66" s="153"/>
      <c r="O66" s="265"/>
      <c r="P66" s="266"/>
      <c r="Q66" s="266"/>
      <c r="R66" s="153"/>
      <c r="S66" s="153"/>
      <c r="T66" s="153"/>
      <c r="U66" s="153"/>
      <c r="V66" s="153"/>
      <c r="W66" s="153"/>
      <c r="X66" s="153"/>
      <c r="Y66" s="153"/>
      <c r="Z66" s="153"/>
    </row>
    <row r="67" ht="15.75" customHeight="1">
      <c r="A67" s="153"/>
      <c r="B67" s="153"/>
      <c r="C67" s="265"/>
      <c r="D67" s="265"/>
      <c r="E67" s="153"/>
      <c r="F67" s="265"/>
      <c r="G67" s="153"/>
      <c r="H67" s="153"/>
      <c r="I67" s="153"/>
      <c r="J67" s="153"/>
      <c r="K67" s="266"/>
      <c r="L67" s="266"/>
      <c r="M67" s="153"/>
      <c r="N67" s="153"/>
      <c r="O67" s="265"/>
      <c r="P67" s="266"/>
      <c r="Q67" s="266"/>
      <c r="R67" s="153"/>
      <c r="S67" s="153"/>
      <c r="T67" s="153"/>
      <c r="U67" s="153"/>
      <c r="V67" s="153"/>
      <c r="W67" s="153"/>
      <c r="X67" s="153"/>
      <c r="Y67" s="153"/>
      <c r="Z67" s="153"/>
    </row>
    <row r="68" ht="15.75" customHeight="1">
      <c r="A68" s="153"/>
      <c r="B68" s="153"/>
      <c r="C68" s="265"/>
      <c r="D68" s="265"/>
      <c r="E68" s="153"/>
      <c r="F68" s="265"/>
      <c r="G68" s="153"/>
      <c r="H68" s="153"/>
      <c r="I68" s="153"/>
      <c r="J68" s="153"/>
      <c r="K68" s="266"/>
      <c r="L68" s="266"/>
      <c r="M68" s="153"/>
      <c r="N68" s="153"/>
      <c r="O68" s="265"/>
      <c r="P68" s="266"/>
      <c r="Q68" s="266"/>
      <c r="R68" s="153"/>
      <c r="S68" s="153"/>
      <c r="T68" s="153"/>
      <c r="U68" s="153"/>
      <c r="V68" s="153"/>
      <c r="W68" s="153"/>
      <c r="X68" s="153"/>
      <c r="Y68" s="153"/>
      <c r="Z68" s="153"/>
    </row>
    <row r="69" ht="15.75" customHeight="1">
      <c r="A69" s="153"/>
      <c r="B69" s="153"/>
      <c r="C69" s="265"/>
      <c r="D69" s="265"/>
      <c r="E69" s="153"/>
      <c r="F69" s="265"/>
      <c r="G69" s="153"/>
      <c r="H69" s="153"/>
      <c r="I69" s="153"/>
      <c r="J69" s="153"/>
      <c r="K69" s="266"/>
      <c r="L69" s="266"/>
      <c r="M69" s="153"/>
      <c r="N69" s="153"/>
      <c r="O69" s="265"/>
      <c r="P69" s="266"/>
      <c r="Q69" s="266"/>
      <c r="R69" s="153"/>
      <c r="S69" s="153"/>
      <c r="T69" s="153"/>
      <c r="U69" s="153"/>
      <c r="V69" s="153"/>
      <c r="W69" s="153"/>
      <c r="X69" s="153"/>
      <c r="Y69" s="153"/>
      <c r="Z69" s="153"/>
    </row>
    <row r="70" ht="15.75" customHeight="1">
      <c r="A70" s="153"/>
      <c r="B70" s="153"/>
      <c r="C70" s="265"/>
      <c r="D70" s="265"/>
      <c r="E70" s="153"/>
      <c r="F70" s="265"/>
      <c r="G70" s="153"/>
      <c r="H70" s="153"/>
      <c r="I70" s="153"/>
      <c r="J70" s="153"/>
      <c r="K70" s="266"/>
      <c r="L70" s="266"/>
      <c r="M70" s="153"/>
      <c r="N70" s="153"/>
      <c r="O70" s="265"/>
      <c r="P70" s="266"/>
      <c r="Q70" s="266"/>
      <c r="R70" s="153"/>
      <c r="S70" s="153"/>
      <c r="T70" s="153"/>
      <c r="U70" s="153"/>
      <c r="V70" s="153"/>
      <c r="W70" s="153"/>
      <c r="X70" s="153"/>
      <c r="Y70" s="153"/>
      <c r="Z70" s="153"/>
    </row>
    <row r="71" ht="15.75" customHeight="1">
      <c r="A71" s="153"/>
      <c r="B71" s="153"/>
      <c r="C71" s="265"/>
      <c r="D71" s="265"/>
      <c r="E71" s="153"/>
      <c r="F71" s="265"/>
      <c r="G71" s="153"/>
      <c r="H71" s="153"/>
      <c r="I71" s="153"/>
      <c r="J71" s="153"/>
      <c r="K71" s="266"/>
      <c r="L71" s="266"/>
      <c r="M71" s="153"/>
      <c r="N71" s="153"/>
      <c r="O71" s="265"/>
      <c r="P71" s="266"/>
      <c r="Q71" s="266"/>
      <c r="R71" s="153"/>
      <c r="S71" s="153"/>
      <c r="T71" s="153"/>
      <c r="U71" s="153"/>
      <c r="V71" s="153"/>
      <c r="W71" s="153"/>
      <c r="X71" s="153"/>
      <c r="Y71" s="153"/>
      <c r="Z71" s="153"/>
    </row>
    <row r="72" ht="15.75" customHeight="1">
      <c r="A72" s="153"/>
      <c r="B72" s="153"/>
      <c r="C72" s="265"/>
      <c r="D72" s="265"/>
      <c r="E72" s="153"/>
      <c r="F72" s="265"/>
      <c r="G72" s="153"/>
      <c r="H72" s="153"/>
      <c r="I72" s="153"/>
      <c r="J72" s="153"/>
      <c r="K72" s="266"/>
      <c r="L72" s="266"/>
      <c r="M72" s="153"/>
      <c r="N72" s="153"/>
      <c r="O72" s="265"/>
      <c r="P72" s="266"/>
      <c r="Q72" s="266"/>
      <c r="R72" s="153"/>
      <c r="S72" s="153"/>
      <c r="T72" s="153"/>
      <c r="U72" s="153"/>
      <c r="V72" s="153"/>
      <c r="W72" s="153"/>
      <c r="X72" s="153"/>
      <c r="Y72" s="153"/>
      <c r="Z72" s="153"/>
    </row>
    <row r="73" ht="15.75" customHeight="1">
      <c r="A73" s="153"/>
      <c r="B73" s="153"/>
      <c r="C73" s="265"/>
      <c r="D73" s="265"/>
      <c r="E73" s="153"/>
      <c r="F73" s="265"/>
      <c r="G73" s="153"/>
      <c r="H73" s="153"/>
      <c r="I73" s="153"/>
      <c r="J73" s="153"/>
      <c r="K73" s="266"/>
      <c r="L73" s="266"/>
      <c r="M73" s="153"/>
      <c r="N73" s="153"/>
      <c r="O73" s="265"/>
      <c r="P73" s="266"/>
      <c r="Q73" s="266"/>
      <c r="R73" s="153"/>
      <c r="S73" s="153"/>
      <c r="T73" s="153"/>
      <c r="U73" s="153"/>
      <c r="V73" s="153"/>
      <c r="W73" s="153"/>
      <c r="X73" s="153"/>
      <c r="Y73" s="153"/>
      <c r="Z73" s="153"/>
    </row>
    <row r="74" ht="15.75" customHeight="1">
      <c r="A74" s="153"/>
      <c r="B74" s="153"/>
      <c r="C74" s="265"/>
      <c r="D74" s="265"/>
      <c r="E74" s="153"/>
      <c r="F74" s="265"/>
      <c r="G74" s="153"/>
      <c r="H74" s="153"/>
      <c r="I74" s="153"/>
      <c r="J74" s="153"/>
      <c r="K74" s="266"/>
      <c r="L74" s="266"/>
      <c r="M74" s="153"/>
      <c r="N74" s="153"/>
      <c r="O74" s="265"/>
      <c r="P74" s="266"/>
      <c r="Q74" s="266"/>
      <c r="R74" s="153"/>
      <c r="S74" s="153"/>
      <c r="T74" s="153"/>
      <c r="U74" s="153"/>
      <c r="V74" s="153"/>
      <c r="W74" s="153"/>
      <c r="X74" s="153"/>
      <c r="Y74" s="153"/>
      <c r="Z74" s="153"/>
    </row>
    <row r="75" ht="15.75" customHeight="1">
      <c r="A75" s="153"/>
      <c r="B75" s="153"/>
      <c r="C75" s="265"/>
      <c r="D75" s="265"/>
      <c r="E75" s="153"/>
      <c r="F75" s="265"/>
      <c r="G75" s="153"/>
      <c r="H75" s="153"/>
      <c r="I75" s="153"/>
      <c r="J75" s="153"/>
      <c r="K75" s="266"/>
      <c r="L75" s="266"/>
      <c r="M75" s="153"/>
      <c r="N75" s="153"/>
      <c r="O75" s="265"/>
      <c r="P75" s="266"/>
      <c r="Q75" s="266"/>
      <c r="R75" s="153"/>
      <c r="S75" s="153"/>
      <c r="T75" s="153"/>
      <c r="U75" s="153"/>
      <c r="V75" s="153"/>
      <c r="W75" s="153"/>
      <c r="X75" s="153"/>
      <c r="Y75" s="153"/>
      <c r="Z75" s="153"/>
    </row>
    <row r="76" ht="15.75" customHeight="1">
      <c r="A76" s="153"/>
      <c r="B76" s="153"/>
      <c r="C76" s="265"/>
      <c r="D76" s="265"/>
      <c r="E76" s="153"/>
      <c r="F76" s="265"/>
      <c r="G76" s="153"/>
      <c r="H76" s="153"/>
      <c r="I76" s="153"/>
      <c r="J76" s="153"/>
      <c r="K76" s="266"/>
      <c r="L76" s="266"/>
      <c r="M76" s="153"/>
      <c r="N76" s="153"/>
      <c r="O76" s="265"/>
      <c r="P76" s="266"/>
      <c r="Q76" s="266"/>
      <c r="R76" s="153"/>
      <c r="S76" s="153"/>
      <c r="T76" s="153"/>
      <c r="U76" s="153"/>
      <c r="V76" s="153"/>
      <c r="W76" s="153"/>
      <c r="X76" s="153"/>
      <c r="Y76" s="153"/>
      <c r="Z76" s="153"/>
    </row>
    <row r="77" ht="15.75" customHeight="1">
      <c r="A77" s="153"/>
      <c r="B77" s="153"/>
      <c r="C77" s="265"/>
      <c r="D77" s="265"/>
      <c r="E77" s="153"/>
      <c r="F77" s="265"/>
      <c r="G77" s="153"/>
      <c r="H77" s="153"/>
      <c r="I77" s="153"/>
      <c r="J77" s="153"/>
      <c r="K77" s="266"/>
      <c r="L77" s="266"/>
      <c r="M77" s="153"/>
      <c r="N77" s="153"/>
      <c r="O77" s="265"/>
      <c r="P77" s="266"/>
      <c r="Q77" s="266"/>
      <c r="R77" s="153"/>
      <c r="S77" s="153"/>
      <c r="T77" s="153"/>
      <c r="U77" s="153"/>
      <c r="V77" s="153"/>
      <c r="W77" s="153"/>
      <c r="X77" s="153"/>
      <c r="Y77" s="153"/>
      <c r="Z77" s="153"/>
    </row>
    <row r="78" ht="15.75" customHeight="1">
      <c r="A78" s="153"/>
      <c r="B78" s="153"/>
      <c r="C78" s="265"/>
      <c r="D78" s="265"/>
      <c r="E78" s="153"/>
      <c r="F78" s="265"/>
      <c r="G78" s="153"/>
      <c r="H78" s="153"/>
      <c r="I78" s="153"/>
      <c r="J78" s="153"/>
      <c r="K78" s="266"/>
      <c r="L78" s="266"/>
      <c r="M78" s="153"/>
      <c r="N78" s="153"/>
      <c r="O78" s="265"/>
      <c r="P78" s="266"/>
      <c r="Q78" s="266"/>
      <c r="R78" s="153"/>
      <c r="S78" s="153"/>
      <c r="T78" s="153"/>
      <c r="U78" s="153"/>
      <c r="V78" s="153"/>
      <c r="W78" s="153"/>
      <c r="X78" s="153"/>
      <c r="Y78" s="153"/>
      <c r="Z78" s="153"/>
    </row>
    <row r="79" ht="15.75" customHeight="1">
      <c r="A79" s="153"/>
      <c r="B79" s="153"/>
      <c r="C79" s="265"/>
      <c r="D79" s="265"/>
      <c r="E79" s="153"/>
      <c r="F79" s="265"/>
      <c r="G79" s="153"/>
      <c r="H79" s="153"/>
      <c r="I79" s="153"/>
      <c r="J79" s="153"/>
      <c r="K79" s="266"/>
      <c r="L79" s="266"/>
      <c r="M79" s="153"/>
      <c r="N79" s="153"/>
      <c r="O79" s="265"/>
      <c r="P79" s="266"/>
      <c r="Q79" s="266"/>
      <c r="R79" s="153"/>
      <c r="S79" s="153"/>
      <c r="T79" s="153"/>
      <c r="U79" s="153"/>
      <c r="V79" s="153"/>
      <c r="W79" s="153"/>
      <c r="X79" s="153"/>
      <c r="Y79" s="153"/>
      <c r="Z79" s="153"/>
    </row>
    <row r="80" ht="15.75" customHeight="1">
      <c r="A80" s="153"/>
      <c r="B80" s="153"/>
      <c r="C80" s="265"/>
      <c r="D80" s="265"/>
      <c r="E80" s="153"/>
      <c r="F80" s="265"/>
      <c r="G80" s="153"/>
      <c r="H80" s="153"/>
      <c r="I80" s="153"/>
      <c r="J80" s="153"/>
      <c r="K80" s="266"/>
      <c r="L80" s="266"/>
      <c r="M80" s="153"/>
      <c r="N80" s="153"/>
      <c r="O80" s="265"/>
      <c r="P80" s="266"/>
      <c r="Q80" s="266"/>
      <c r="R80" s="153"/>
      <c r="S80" s="153"/>
      <c r="T80" s="153"/>
      <c r="U80" s="153"/>
      <c r="V80" s="153"/>
      <c r="W80" s="153"/>
      <c r="X80" s="153"/>
      <c r="Y80" s="153"/>
      <c r="Z80" s="153"/>
    </row>
    <row r="81" ht="15.75" customHeight="1">
      <c r="A81" s="153"/>
      <c r="B81" s="153"/>
      <c r="C81" s="265"/>
      <c r="D81" s="265"/>
      <c r="E81" s="153"/>
      <c r="F81" s="265"/>
      <c r="G81" s="153"/>
      <c r="H81" s="153"/>
      <c r="I81" s="153"/>
      <c r="J81" s="153"/>
      <c r="K81" s="266"/>
      <c r="L81" s="266"/>
      <c r="M81" s="153"/>
      <c r="N81" s="153"/>
      <c r="O81" s="265"/>
      <c r="P81" s="266"/>
      <c r="Q81" s="266"/>
      <c r="R81" s="153"/>
      <c r="S81" s="153"/>
      <c r="T81" s="153"/>
      <c r="U81" s="153"/>
      <c r="V81" s="153"/>
      <c r="W81" s="153"/>
      <c r="X81" s="153"/>
      <c r="Y81" s="153"/>
      <c r="Z81" s="153"/>
    </row>
    <row r="82" ht="15.75" customHeight="1">
      <c r="A82" s="153"/>
      <c r="B82" s="153"/>
      <c r="C82" s="265"/>
      <c r="D82" s="265"/>
      <c r="E82" s="153"/>
      <c r="F82" s="265"/>
      <c r="G82" s="153"/>
      <c r="H82" s="153"/>
      <c r="I82" s="153"/>
      <c r="J82" s="153"/>
      <c r="K82" s="266"/>
      <c r="L82" s="266"/>
      <c r="M82" s="153"/>
      <c r="N82" s="153"/>
      <c r="O82" s="265"/>
      <c r="P82" s="266"/>
      <c r="Q82" s="266"/>
      <c r="R82" s="153"/>
      <c r="S82" s="153"/>
      <c r="T82" s="153"/>
      <c r="U82" s="153"/>
      <c r="V82" s="153"/>
      <c r="W82" s="153"/>
      <c r="X82" s="153"/>
      <c r="Y82" s="153"/>
      <c r="Z82" s="153"/>
    </row>
    <row r="83" ht="15.75" customHeight="1">
      <c r="A83" s="153"/>
      <c r="B83" s="153"/>
      <c r="C83" s="265"/>
      <c r="D83" s="265"/>
      <c r="E83" s="153"/>
      <c r="F83" s="265"/>
      <c r="G83" s="153"/>
      <c r="H83" s="153"/>
      <c r="I83" s="153"/>
      <c r="J83" s="153"/>
      <c r="K83" s="266"/>
      <c r="L83" s="266"/>
      <c r="M83" s="153"/>
      <c r="N83" s="153"/>
      <c r="O83" s="265"/>
      <c r="P83" s="266"/>
      <c r="Q83" s="266"/>
      <c r="R83" s="153"/>
      <c r="S83" s="153"/>
      <c r="T83" s="153"/>
      <c r="U83" s="153"/>
      <c r="V83" s="153"/>
      <c r="W83" s="153"/>
      <c r="X83" s="153"/>
      <c r="Y83" s="153"/>
      <c r="Z83" s="153"/>
    </row>
    <row r="84" ht="15.75" customHeight="1">
      <c r="A84" s="153"/>
      <c r="B84" s="153"/>
      <c r="C84" s="265"/>
      <c r="D84" s="265"/>
      <c r="E84" s="153"/>
      <c r="F84" s="265"/>
      <c r="G84" s="153"/>
      <c r="H84" s="153"/>
      <c r="I84" s="153"/>
      <c r="J84" s="153"/>
      <c r="K84" s="266"/>
      <c r="L84" s="266"/>
      <c r="M84" s="153"/>
      <c r="N84" s="153"/>
      <c r="O84" s="265"/>
      <c r="P84" s="266"/>
      <c r="Q84" s="266"/>
      <c r="R84" s="153"/>
      <c r="S84" s="153"/>
      <c r="T84" s="153"/>
      <c r="U84" s="153"/>
      <c r="V84" s="153"/>
      <c r="W84" s="153"/>
      <c r="X84" s="153"/>
      <c r="Y84" s="153"/>
      <c r="Z84" s="153"/>
    </row>
    <row r="85" ht="15.75" customHeight="1">
      <c r="A85" s="153"/>
      <c r="B85" s="153"/>
      <c r="C85" s="265"/>
      <c r="D85" s="265"/>
      <c r="E85" s="153"/>
      <c r="F85" s="265"/>
      <c r="G85" s="153"/>
      <c r="H85" s="153"/>
      <c r="I85" s="153"/>
      <c r="J85" s="153"/>
      <c r="K85" s="266"/>
      <c r="L85" s="266"/>
      <c r="M85" s="153"/>
      <c r="N85" s="153"/>
      <c r="O85" s="265"/>
      <c r="P85" s="266"/>
      <c r="Q85" s="266"/>
      <c r="R85" s="153"/>
      <c r="S85" s="153"/>
      <c r="T85" s="153"/>
      <c r="U85" s="153"/>
      <c r="V85" s="153"/>
      <c r="W85" s="153"/>
      <c r="X85" s="153"/>
      <c r="Y85" s="153"/>
      <c r="Z85" s="153"/>
    </row>
    <row r="86" ht="15.75" customHeight="1">
      <c r="A86" s="153"/>
      <c r="B86" s="153"/>
      <c r="C86" s="265"/>
      <c r="D86" s="265"/>
      <c r="E86" s="153"/>
      <c r="F86" s="265"/>
      <c r="G86" s="153"/>
      <c r="H86" s="153"/>
      <c r="I86" s="153"/>
      <c r="J86" s="153"/>
      <c r="K86" s="266"/>
      <c r="L86" s="266"/>
      <c r="M86" s="153"/>
      <c r="N86" s="153"/>
      <c r="O86" s="265"/>
      <c r="P86" s="266"/>
      <c r="Q86" s="266"/>
      <c r="R86" s="153"/>
      <c r="S86" s="153"/>
      <c r="T86" s="153"/>
      <c r="U86" s="153"/>
      <c r="V86" s="153"/>
      <c r="W86" s="153"/>
      <c r="X86" s="153"/>
      <c r="Y86" s="153"/>
      <c r="Z86" s="153"/>
    </row>
    <row r="87" ht="15.75" customHeight="1">
      <c r="A87" s="153"/>
      <c r="B87" s="153"/>
      <c r="C87" s="265"/>
      <c r="D87" s="265"/>
      <c r="E87" s="153"/>
      <c r="F87" s="265"/>
      <c r="G87" s="153"/>
      <c r="H87" s="153"/>
      <c r="I87" s="153"/>
      <c r="J87" s="153"/>
      <c r="K87" s="266"/>
      <c r="L87" s="266"/>
      <c r="M87" s="153"/>
      <c r="N87" s="153"/>
      <c r="O87" s="265"/>
      <c r="P87" s="266"/>
      <c r="Q87" s="266"/>
      <c r="R87" s="153"/>
      <c r="S87" s="153"/>
      <c r="T87" s="153"/>
      <c r="U87" s="153"/>
      <c r="V87" s="153"/>
      <c r="W87" s="153"/>
      <c r="X87" s="153"/>
      <c r="Y87" s="153"/>
      <c r="Z87" s="153"/>
    </row>
    <row r="88" ht="15.75" customHeight="1">
      <c r="A88" s="153"/>
      <c r="B88" s="153"/>
      <c r="C88" s="265"/>
      <c r="D88" s="265"/>
      <c r="E88" s="153"/>
      <c r="F88" s="265"/>
      <c r="G88" s="153"/>
      <c r="H88" s="153"/>
      <c r="I88" s="153"/>
      <c r="J88" s="153"/>
      <c r="K88" s="266"/>
      <c r="L88" s="266"/>
      <c r="M88" s="153"/>
      <c r="N88" s="153"/>
      <c r="O88" s="265"/>
      <c r="P88" s="266"/>
      <c r="Q88" s="266"/>
      <c r="R88" s="153"/>
      <c r="S88" s="153"/>
      <c r="T88" s="153"/>
      <c r="U88" s="153"/>
      <c r="V88" s="153"/>
      <c r="W88" s="153"/>
      <c r="X88" s="153"/>
      <c r="Y88" s="153"/>
      <c r="Z88" s="153"/>
    </row>
    <row r="89" ht="15.75" customHeight="1">
      <c r="A89" s="153"/>
      <c r="B89" s="153"/>
      <c r="C89" s="265"/>
      <c r="D89" s="265"/>
      <c r="E89" s="153"/>
      <c r="F89" s="265"/>
      <c r="G89" s="153"/>
      <c r="H89" s="153"/>
      <c r="I89" s="153"/>
      <c r="J89" s="153"/>
      <c r="K89" s="266"/>
      <c r="L89" s="266"/>
      <c r="M89" s="153"/>
      <c r="N89" s="153"/>
      <c r="O89" s="265"/>
      <c r="P89" s="266"/>
      <c r="Q89" s="266"/>
      <c r="R89" s="153"/>
      <c r="S89" s="153"/>
      <c r="T89" s="153"/>
      <c r="U89" s="153"/>
      <c r="V89" s="153"/>
      <c r="W89" s="153"/>
      <c r="X89" s="153"/>
      <c r="Y89" s="153"/>
      <c r="Z89" s="153"/>
    </row>
    <row r="90" ht="15.75" customHeight="1">
      <c r="A90" s="153"/>
      <c r="B90" s="153"/>
      <c r="C90" s="265"/>
      <c r="D90" s="265"/>
      <c r="E90" s="153"/>
      <c r="F90" s="265"/>
      <c r="G90" s="153"/>
      <c r="H90" s="153"/>
      <c r="I90" s="153"/>
      <c r="J90" s="153"/>
      <c r="K90" s="266"/>
      <c r="L90" s="266"/>
      <c r="M90" s="153"/>
      <c r="N90" s="153"/>
      <c r="O90" s="265"/>
      <c r="P90" s="266"/>
      <c r="Q90" s="266"/>
      <c r="R90" s="153"/>
      <c r="S90" s="153"/>
      <c r="T90" s="153"/>
      <c r="U90" s="153"/>
      <c r="V90" s="153"/>
      <c r="W90" s="153"/>
      <c r="X90" s="153"/>
      <c r="Y90" s="153"/>
      <c r="Z90" s="153"/>
    </row>
    <row r="91" ht="15.75" customHeight="1">
      <c r="A91" s="153"/>
      <c r="B91" s="153"/>
      <c r="C91" s="265"/>
      <c r="D91" s="265"/>
      <c r="E91" s="153"/>
      <c r="F91" s="265"/>
      <c r="G91" s="153"/>
      <c r="H91" s="153"/>
      <c r="I91" s="153"/>
      <c r="J91" s="153"/>
      <c r="K91" s="266"/>
      <c r="L91" s="266"/>
      <c r="M91" s="153"/>
      <c r="N91" s="153"/>
      <c r="O91" s="265"/>
      <c r="P91" s="266"/>
      <c r="Q91" s="266"/>
      <c r="R91" s="153"/>
      <c r="S91" s="153"/>
      <c r="T91" s="153"/>
      <c r="U91" s="153"/>
      <c r="V91" s="153"/>
      <c r="W91" s="153"/>
      <c r="X91" s="153"/>
      <c r="Y91" s="153"/>
      <c r="Z91" s="153"/>
    </row>
    <row r="92" ht="15.75" customHeight="1">
      <c r="A92" s="153"/>
      <c r="B92" s="153"/>
      <c r="C92" s="265"/>
      <c r="D92" s="265"/>
      <c r="E92" s="153"/>
      <c r="F92" s="265"/>
      <c r="G92" s="153"/>
      <c r="H92" s="153"/>
      <c r="I92" s="153"/>
      <c r="J92" s="153"/>
      <c r="K92" s="266"/>
      <c r="L92" s="266"/>
      <c r="M92" s="153"/>
      <c r="N92" s="153"/>
      <c r="O92" s="265"/>
      <c r="P92" s="266"/>
      <c r="Q92" s="266"/>
      <c r="R92" s="153"/>
      <c r="S92" s="153"/>
      <c r="T92" s="153"/>
      <c r="U92" s="153"/>
      <c r="V92" s="153"/>
      <c r="W92" s="153"/>
      <c r="X92" s="153"/>
      <c r="Y92" s="153"/>
      <c r="Z92" s="153"/>
    </row>
    <row r="93" ht="15.75" customHeight="1">
      <c r="A93" s="153"/>
      <c r="B93" s="153"/>
      <c r="C93" s="265"/>
      <c r="D93" s="265"/>
      <c r="E93" s="153"/>
      <c r="F93" s="265"/>
      <c r="G93" s="153"/>
      <c r="H93" s="153"/>
      <c r="I93" s="153"/>
      <c r="J93" s="153"/>
      <c r="K93" s="266"/>
      <c r="L93" s="266"/>
      <c r="M93" s="153"/>
      <c r="N93" s="153"/>
      <c r="O93" s="265"/>
      <c r="P93" s="266"/>
      <c r="Q93" s="266"/>
      <c r="R93" s="153"/>
      <c r="S93" s="153"/>
      <c r="T93" s="153"/>
      <c r="U93" s="153"/>
      <c r="V93" s="153"/>
      <c r="W93" s="153"/>
      <c r="X93" s="153"/>
      <c r="Y93" s="153"/>
      <c r="Z93" s="153"/>
    </row>
    <row r="94" ht="15.75" customHeight="1">
      <c r="A94" s="153"/>
      <c r="B94" s="153"/>
      <c r="C94" s="265"/>
      <c r="D94" s="265"/>
      <c r="E94" s="153"/>
      <c r="F94" s="265"/>
      <c r="G94" s="153"/>
      <c r="H94" s="153"/>
      <c r="I94" s="153"/>
      <c r="J94" s="153"/>
      <c r="K94" s="266"/>
      <c r="L94" s="266"/>
      <c r="M94" s="153"/>
      <c r="N94" s="153"/>
      <c r="O94" s="265"/>
      <c r="P94" s="266"/>
      <c r="Q94" s="266"/>
      <c r="R94" s="153"/>
      <c r="S94" s="153"/>
      <c r="T94" s="153"/>
      <c r="U94" s="153"/>
      <c r="V94" s="153"/>
      <c r="W94" s="153"/>
      <c r="X94" s="153"/>
      <c r="Y94" s="153"/>
      <c r="Z94" s="153"/>
    </row>
    <row r="95" ht="15.75" customHeight="1">
      <c r="A95" s="153"/>
      <c r="B95" s="153"/>
      <c r="C95" s="265"/>
      <c r="D95" s="265"/>
      <c r="E95" s="153"/>
      <c r="F95" s="265"/>
      <c r="G95" s="153"/>
      <c r="H95" s="153"/>
      <c r="I95" s="153"/>
      <c r="J95" s="153"/>
      <c r="K95" s="266"/>
      <c r="L95" s="266"/>
      <c r="M95" s="153"/>
      <c r="N95" s="153"/>
      <c r="O95" s="265"/>
      <c r="P95" s="266"/>
      <c r="Q95" s="266"/>
      <c r="R95" s="153"/>
      <c r="S95" s="153"/>
      <c r="T95" s="153"/>
      <c r="U95" s="153"/>
      <c r="V95" s="153"/>
      <c r="W95" s="153"/>
      <c r="X95" s="153"/>
      <c r="Y95" s="153"/>
      <c r="Z95" s="153"/>
    </row>
    <row r="96" ht="15.75" customHeight="1">
      <c r="A96" s="153"/>
      <c r="B96" s="153"/>
      <c r="C96" s="265"/>
      <c r="D96" s="265"/>
      <c r="E96" s="153"/>
      <c r="F96" s="265"/>
      <c r="G96" s="153"/>
      <c r="H96" s="153"/>
      <c r="I96" s="153"/>
      <c r="J96" s="153"/>
      <c r="K96" s="266"/>
      <c r="L96" s="266"/>
      <c r="M96" s="153"/>
      <c r="N96" s="153"/>
      <c r="O96" s="265"/>
      <c r="P96" s="266"/>
      <c r="Q96" s="266"/>
      <c r="R96" s="153"/>
      <c r="S96" s="153"/>
      <c r="T96" s="153"/>
      <c r="U96" s="153"/>
      <c r="V96" s="153"/>
      <c r="W96" s="153"/>
      <c r="X96" s="153"/>
      <c r="Y96" s="153"/>
      <c r="Z96" s="153"/>
    </row>
    <row r="97" ht="15.75" customHeight="1">
      <c r="A97" s="153"/>
      <c r="B97" s="153"/>
      <c r="C97" s="265"/>
      <c r="D97" s="265"/>
      <c r="E97" s="153"/>
      <c r="F97" s="265"/>
      <c r="G97" s="153"/>
      <c r="H97" s="153"/>
      <c r="I97" s="153"/>
      <c r="J97" s="153"/>
      <c r="K97" s="266"/>
      <c r="L97" s="266"/>
      <c r="M97" s="153"/>
      <c r="N97" s="153"/>
      <c r="O97" s="265"/>
      <c r="P97" s="266"/>
      <c r="Q97" s="266"/>
      <c r="R97" s="153"/>
      <c r="S97" s="153"/>
      <c r="T97" s="153"/>
      <c r="U97" s="153"/>
      <c r="V97" s="153"/>
      <c r="W97" s="153"/>
      <c r="X97" s="153"/>
      <c r="Y97" s="153"/>
      <c r="Z97" s="153"/>
    </row>
    <row r="98" ht="15.75" customHeight="1">
      <c r="A98" s="153"/>
      <c r="B98" s="153"/>
      <c r="C98" s="265"/>
      <c r="D98" s="265"/>
      <c r="E98" s="153"/>
      <c r="F98" s="265"/>
      <c r="G98" s="153"/>
      <c r="H98" s="153"/>
      <c r="I98" s="153"/>
      <c r="J98" s="153"/>
      <c r="K98" s="266"/>
      <c r="L98" s="266"/>
      <c r="M98" s="153"/>
      <c r="N98" s="153"/>
      <c r="O98" s="265"/>
      <c r="P98" s="266"/>
      <c r="Q98" s="266"/>
      <c r="R98" s="153"/>
      <c r="S98" s="153"/>
      <c r="T98" s="153"/>
      <c r="U98" s="153"/>
      <c r="V98" s="153"/>
      <c r="W98" s="153"/>
      <c r="X98" s="153"/>
      <c r="Y98" s="153"/>
      <c r="Z98" s="153"/>
    </row>
    <row r="99" ht="15.75" customHeight="1">
      <c r="A99" s="153"/>
      <c r="B99" s="153"/>
      <c r="C99" s="265"/>
      <c r="D99" s="265"/>
      <c r="E99" s="153"/>
      <c r="F99" s="265"/>
      <c r="G99" s="153"/>
      <c r="H99" s="153"/>
      <c r="I99" s="153"/>
      <c r="J99" s="153"/>
      <c r="K99" s="266"/>
      <c r="L99" s="266"/>
      <c r="M99" s="153"/>
      <c r="N99" s="153"/>
      <c r="O99" s="265"/>
      <c r="P99" s="266"/>
      <c r="Q99" s="266"/>
      <c r="R99" s="153"/>
      <c r="S99" s="153"/>
      <c r="T99" s="153"/>
      <c r="U99" s="153"/>
      <c r="V99" s="153"/>
      <c r="W99" s="153"/>
      <c r="X99" s="153"/>
      <c r="Y99" s="153"/>
      <c r="Z99" s="153"/>
    </row>
    <row r="100" ht="15.75" customHeight="1">
      <c r="A100" s="153"/>
      <c r="B100" s="153"/>
      <c r="C100" s="265"/>
      <c r="D100" s="265"/>
      <c r="E100" s="153"/>
      <c r="F100" s="265"/>
      <c r="G100" s="153"/>
      <c r="H100" s="153"/>
      <c r="I100" s="153"/>
      <c r="J100" s="153"/>
      <c r="K100" s="266"/>
      <c r="L100" s="266"/>
      <c r="M100" s="153"/>
      <c r="N100" s="153"/>
      <c r="O100" s="265"/>
      <c r="P100" s="266"/>
      <c r="Q100" s="266"/>
      <c r="R100" s="153"/>
      <c r="S100" s="153"/>
      <c r="T100" s="153"/>
      <c r="U100" s="153"/>
      <c r="V100" s="153"/>
      <c r="W100" s="153"/>
      <c r="X100" s="153"/>
      <c r="Y100" s="153"/>
      <c r="Z100" s="153"/>
    </row>
    <row r="101" ht="15.75" customHeight="1">
      <c r="A101" s="153"/>
      <c r="B101" s="153"/>
      <c r="C101" s="265"/>
      <c r="D101" s="265"/>
      <c r="E101" s="153"/>
      <c r="F101" s="265"/>
      <c r="G101" s="153"/>
      <c r="H101" s="153"/>
      <c r="I101" s="153"/>
      <c r="J101" s="153"/>
      <c r="K101" s="266"/>
      <c r="L101" s="266"/>
      <c r="M101" s="153"/>
      <c r="N101" s="153"/>
      <c r="O101" s="265"/>
      <c r="P101" s="266"/>
      <c r="Q101" s="266"/>
      <c r="R101" s="153"/>
      <c r="S101" s="153"/>
      <c r="T101" s="153"/>
      <c r="U101" s="153"/>
      <c r="V101" s="153"/>
      <c r="W101" s="153"/>
      <c r="X101" s="153"/>
      <c r="Y101" s="153"/>
      <c r="Z101" s="153"/>
    </row>
    <row r="102" ht="15.75" customHeight="1">
      <c r="A102" s="153"/>
      <c r="B102" s="153"/>
      <c r="C102" s="265"/>
      <c r="D102" s="265"/>
      <c r="E102" s="153"/>
      <c r="F102" s="265"/>
      <c r="G102" s="153"/>
      <c r="H102" s="153"/>
      <c r="I102" s="153"/>
      <c r="J102" s="153"/>
      <c r="K102" s="266"/>
      <c r="L102" s="266"/>
      <c r="M102" s="153"/>
      <c r="N102" s="153"/>
      <c r="O102" s="265"/>
      <c r="P102" s="266"/>
      <c r="Q102" s="266"/>
      <c r="R102" s="153"/>
      <c r="S102" s="153"/>
      <c r="T102" s="153"/>
      <c r="U102" s="153"/>
      <c r="V102" s="153"/>
      <c r="W102" s="153"/>
      <c r="X102" s="153"/>
      <c r="Y102" s="153"/>
      <c r="Z102" s="153"/>
    </row>
    <row r="103" ht="15.75" customHeight="1">
      <c r="A103" s="153"/>
      <c r="B103" s="153"/>
      <c r="C103" s="265"/>
      <c r="D103" s="265"/>
      <c r="E103" s="153"/>
      <c r="F103" s="265"/>
      <c r="G103" s="153"/>
      <c r="H103" s="153"/>
      <c r="I103" s="153"/>
      <c r="J103" s="153"/>
      <c r="K103" s="266"/>
      <c r="L103" s="266"/>
      <c r="M103" s="153"/>
      <c r="N103" s="153"/>
      <c r="O103" s="265"/>
      <c r="P103" s="266"/>
      <c r="Q103" s="266"/>
      <c r="R103" s="153"/>
      <c r="S103" s="153"/>
      <c r="T103" s="153"/>
      <c r="U103" s="153"/>
      <c r="V103" s="153"/>
      <c r="W103" s="153"/>
      <c r="X103" s="153"/>
      <c r="Y103" s="153"/>
      <c r="Z103" s="153"/>
    </row>
    <row r="104" ht="15.75" customHeight="1">
      <c r="A104" s="153"/>
      <c r="B104" s="153"/>
      <c r="C104" s="265"/>
      <c r="D104" s="265"/>
      <c r="E104" s="153"/>
      <c r="F104" s="265"/>
      <c r="G104" s="153"/>
      <c r="H104" s="153"/>
      <c r="I104" s="153"/>
      <c r="J104" s="153"/>
      <c r="K104" s="266"/>
      <c r="L104" s="266"/>
      <c r="M104" s="153"/>
      <c r="N104" s="153"/>
      <c r="O104" s="265"/>
      <c r="P104" s="266"/>
      <c r="Q104" s="266"/>
      <c r="R104" s="153"/>
      <c r="S104" s="153"/>
      <c r="T104" s="153"/>
      <c r="U104" s="153"/>
      <c r="V104" s="153"/>
      <c r="W104" s="153"/>
      <c r="X104" s="153"/>
      <c r="Y104" s="153"/>
      <c r="Z104" s="153"/>
    </row>
    <row r="105" ht="15.75" customHeight="1">
      <c r="A105" s="153"/>
      <c r="B105" s="153"/>
      <c r="C105" s="265"/>
      <c r="D105" s="265"/>
      <c r="E105" s="153"/>
      <c r="F105" s="265"/>
      <c r="G105" s="153"/>
      <c r="H105" s="153"/>
      <c r="I105" s="153"/>
      <c r="J105" s="153"/>
      <c r="K105" s="266"/>
      <c r="L105" s="266"/>
      <c r="M105" s="153"/>
      <c r="N105" s="153"/>
      <c r="O105" s="265"/>
      <c r="P105" s="266"/>
      <c r="Q105" s="266"/>
      <c r="R105" s="153"/>
      <c r="S105" s="153"/>
      <c r="T105" s="153"/>
      <c r="U105" s="153"/>
      <c r="V105" s="153"/>
      <c r="W105" s="153"/>
      <c r="X105" s="153"/>
      <c r="Y105" s="153"/>
      <c r="Z105" s="153"/>
    </row>
    <row r="106" ht="15.75" customHeight="1">
      <c r="A106" s="153"/>
      <c r="B106" s="153"/>
      <c r="C106" s="265"/>
      <c r="D106" s="265"/>
      <c r="E106" s="153"/>
      <c r="F106" s="265"/>
      <c r="G106" s="153"/>
      <c r="H106" s="153"/>
      <c r="I106" s="153"/>
      <c r="J106" s="153"/>
      <c r="K106" s="266"/>
      <c r="L106" s="266"/>
      <c r="M106" s="153"/>
      <c r="N106" s="153"/>
      <c r="O106" s="265"/>
      <c r="P106" s="266"/>
      <c r="Q106" s="266"/>
      <c r="R106" s="153"/>
      <c r="S106" s="153"/>
      <c r="T106" s="153"/>
      <c r="U106" s="153"/>
      <c r="V106" s="153"/>
      <c r="W106" s="153"/>
      <c r="X106" s="153"/>
      <c r="Y106" s="153"/>
      <c r="Z106" s="153"/>
    </row>
    <row r="107" ht="15.75" customHeight="1">
      <c r="A107" s="153"/>
      <c r="B107" s="153"/>
      <c r="C107" s="265"/>
      <c r="D107" s="265"/>
      <c r="E107" s="153"/>
      <c r="F107" s="153"/>
      <c r="G107" s="153"/>
      <c r="H107" s="153"/>
      <c r="I107" s="153"/>
      <c r="J107" s="153"/>
      <c r="K107" s="266"/>
      <c r="L107" s="266"/>
      <c r="M107" s="153"/>
      <c r="N107" s="153"/>
      <c r="O107" s="265"/>
      <c r="P107" s="266"/>
      <c r="Q107" s="266"/>
      <c r="R107" s="153"/>
      <c r="S107" s="153"/>
      <c r="T107" s="153"/>
      <c r="U107" s="153"/>
      <c r="V107" s="153"/>
      <c r="W107" s="153"/>
      <c r="X107" s="153"/>
      <c r="Y107" s="153"/>
      <c r="Z107" s="153"/>
    </row>
    <row r="108" ht="15.75" customHeight="1">
      <c r="A108" s="153"/>
      <c r="B108" s="153"/>
      <c r="C108" s="153"/>
      <c r="D108" s="153"/>
      <c r="E108" s="153"/>
      <c r="F108" s="153"/>
      <c r="G108" s="153"/>
      <c r="H108" s="153"/>
      <c r="I108" s="153"/>
      <c r="J108" s="153"/>
      <c r="K108" s="153"/>
      <c r="L108" s="153"/>
      <c r="M108" s="153"/>
      <c r="N108" s="153"/>
      <c r="O108" s="153"/>
      <c r="P108" s="153"/>
      <c r="Q108" s="153"/>
      <c r="R108" s="153"/>
      <c r="S108" s="153"/>
      <c r="T108" s="153"/>
      <c r="U108" s="153"/>
      <c r="V108" s="153"/>
      <c r="W108" s="153"/>
      <c r="X108" s="153"/>
      <c r="Y108" s="153"/>
      <c r="Z108" s="153"/>
    </row>
    <row r="109" ht="15.75" customHeight="1">
      <c r="A109" s="153"/>
      <c r="B109" s="153"/>
      <c r="C109" s="153"/>
      <c r="D109" s="153"/>
      <c r="E109" s="153"/>
      <c r="F109" s="153"/>
      <c r="G109" s="153"/>
      <c r="H109" s="153"/>
      <c r="I109" s="153"/>
      <c r="J109" s="153"/>
      <c r="K109" s="153"/>
      <c r="L109" s="153"/>
      <c r="M109" s="153"/>
      <c r="N109" s="153"/>
      <c r="O109" s="153"/>
      <c r="P109" s="153"/>
      <c r="Q109" s="153"/>
      <c r="R109" s="153"/>
      <c r="S109" s="153"/>
      <c r="T109" s="153"/>
      <c r="U109" s="153"/>
      <c r="V109" s="153"/>
      <c r="W109" s="153"/>
      <c r="X109" s="153"/>
      <c r="Y109" s="153"/>
      <c r="Z109" s="153"/>
    </row>
    <row r="110" ht="15.75" customHeight="1">
      <c r="A110" s="153"/>
      <c r="B110" s="153"/>
      <c r="C110" s="153"/>
      <c r="D110" s="153"/>
      <c r="E110" s="153"/>
      <c r="F110" s="153"/>
      <c r="G110" s="153"/>
      <c r="H110" s="153"/>
      <c r="I110" s="153"/>
      <c r="J110" s="153"/>
      <c r="K110" s="153"/>
      <c r="L110" s="153"/>
      <c r="M110" s="153"/>
      <c r="N110" s="153"/>
      <c r="O110" s="153"/>
      <c r="P110" s="153"/>
      <c r="Q110" s="153"/>
      <c r="R110" s="153"/>
      <c r="S110" s="153"/>
      <c r="T110" s="153"/>
      <c r="U110" s="153"/>
      <c r="V110" s="153"/>
      <c r="W110" s="153"/>
      <c r="X110" s="153"/>
      <c r="Y110" s="153"/>
      <c r="Z110" s="153"/>
    </row>
    <row r="111" ht="15.75" customHeight="1">
      <c r="A111" s="153"/>
      <c r="B111" s="153"/>
      <c r="C111" s="153"/>
      <c r="D111" s="153"/>
      <c r="E111" s="153"/>
      <c r="F111" s="153"/>
      <c r="G111" s="153"/>
      <c r="H111" s="153"/>
      <c r="I111" s="153"/>
      <c r="J111" s="153"/>
      <c r="K111" s="153"/>
      <c r="L111" s="153"/>
      <c r="M111" s="153"/>
      <c r="N111" s="153"/>
      <c r="O111" s="153"/>
      <c r="P111" s="153"/>
      <c r="Q111" s="153"/>
      <c r="R111" s="153"/>
      <c r="S111" s="153"/>
      <c r="T111" s="153"/>
      <c r="U111" s="153"/>
      <c r="V111" s="153"/>
      <c r="W111" s="153"/>
      <c r="X111" s="153"/>
      <c r="Y111" s="153"/>
      <c r="Z111" s="153"/>
    </row>
    <row r="112" ht="15.75" customHeight="1">
      <c r="A112" s="153"/>
      <c r="B112" s="153"/>
      <c r="C112" s="153"/>
      <c r="D112" s="153"/>
      <c r="E112" s="153"/>
      <c r="F112" s="153"/>
      <c r="G112" s="153"/>
      <c r="H112" s="153"/>
      <c r="I112" s="153"/>
      <c r="J112" s="153"/>
      <c r="K112" s="153"/>
      <c r="L112" s="153"/>
      <c r="M112" s="153"/>
      <c r="N112" s="153"/>
      <c r="O112" s="153"/>
      <c r="P112" s="153"/>
      <c r="Q112" s="153"/>
      <c r="R112" s="153"/>
      <c r="S112" s="153"/>
      <c r="T112" s="153"/>
      <c r="U112" s="153"/>
      <c r="V112" s="153"/>
      <c r="W112" s="153"/>
      <c r="X112" s="153"/>
      <c r="Y112" s="153"/>
      <c r="Z112" s="153"/>
    </row>
    <row r="113" ht="15.75" customHeight="1">
      <c r="A113" s="153"/>
      <c r="B113" s="153"/>
      <c r="C113" s="153"/>
      <c r="D113" s="153"/>
      <c r="E113" s="153"/>
      <c r="F113" s="153"/>
      <c r="G113" s="153"/>
      <c r="H113" s="153"/>
      <c r="I113" s="153"/>
      <c r="J113" s="153"/>
      <c r="K113" s="153"/>
      <c r="L113" s="153"/>
      <c r="M113" s="153"/>
      <c r="N113" s="153"/>
      <c r="O113" s="153"/>
      <c r="P113" s="153"/>
      <c r="Q113" s="153"/>
      <c r="R113" s="153"/>
      <c r="S113" s="153"/>
      <c r="T113" s="153"/>
      <c r="U113" s="153"/>
      <c r="V113" s="153"/>
      <c r="W113" s="153"/>
      <c r="X113" s="153"/>
      <c r="Y113" s="153"/>
      <c r="Z113" s="153"/>
    </row>
    <row r="114" ht="15.75" customHeight="1">
      <c r="A114" s="153"/>
      <c r="B114" s="153"/>
      <c r="C114" s="153"/>
      <c r="D114" s="153"/>
      <c r="E114" s="153"/>
      <c r="F114" s="153"/>
      <c r="G114" s="153"/>
      <c r="H114" s="153"/>
      <c r="I114" s="153"/>
      <c r="J114" s="153"/>
      <c r="K114" s="153"/>
      <c r="L114" s="153"/>
      <c r="M114" s="153"/>
      <c r="N114" s="153"/>
      <c r="O114" s="153"/>
      <c r="P114" s="153"/>
      <c r="Q114" s="153"/>
      <c r="R114" s="153"/>
      <c r="S114" s="153"/>
      <c r="T114" s="153"/>
      <c r="U114" s="153"/>
      <c r="V114" s="153"/>
      <c r="W114" s="153"/>
      <c r="X114" s="153"/>
      <c r="Y114" s="153"/>
      <c r="Z114" s="153"/>
    </row>
    <row r="115" ht="15.75" customHeight="1">
      <c r="A115" s="153"/>
      <c r="B115" s="153"/>
      <c r="C115" s="153"/>
      <c r="D115" s="153"/>
      <c r="E115" s="153"/>
      <c r="F115" s="153"/>
      <c r="G115" s="153"/>
      <c r="H115" s="153"/>
      <c r="I115" s="153"/>
      <c r="J115" s="153"/>
      <c r="K115" s="153"/>
      <c r="L115" s="153"/>
      <c r="M115" s="153"/>
      <c r="N115" s="153"/>
      <c r="O115" s="153"/>
      <c r="P115" s="153"/>
      <c r="Q115" s="153"/>
      <c r="R115" s="153"/>
      <c r="S115" s="153"/>
      <c r="T115" s="153"/>
      <c r="U115" s="153"/>
      <c r="V115" s="153"/>
      <c r="W115" s="153"/>
      <c r="X115" s="153"/>
      <c r="Y115" s="153"/>
      <c r="Z115" s="153"/>
    </row>
    <row r="116" ht="15.75" customHeight="1">
      <c r="A116" s="153"/>
      <c r="B116" s="153"/>
      <c r="C116" s="153"/>
      <c r="D116" s="153"/>
      <c r="E116" s="153"/>
      <c r="F116" s="153"/>
      <c r="G116" s="153"/>
      <c r="H116" s="153"/>
      <c r="I116" s="153"/>
      <c r="J116" s="153"/>
      <c r="K116" s="153"/>
      <c r="L116" s="153"/>
      <c r="M116" s="153"/>
      <c r="N116" s="153"/>
      <c r="O116" s="153"/>
      <c r="P116" s="153"/>
      <c r="Q116" s="153"/>
      <c r="R116" s="153"/>
      <c r="S116" s="153"/>
      <c r="T116" s="153"/>
      <c r="U116" s="153"/>
      <c r="V116" s="153"/>
      <c r="W116" s="153"/>
      <c r="X116" s="153"/>
      <c r="Y116" s="153"/>
      <c r="Z116" s="153"/>
    </row>
    <row r="117" ht="15.75" customHeight="1">
      <c r="A117" s="153"/>
      <c r="B117" s="153"/>
      <c r="C117" s="153"/>
      <c r="D117" s="153"/>
      <c r="E117" s="153"/>
      <c r="F117" s="153"/>
      <c r="G117" s="153"/>
      <c r="H117" s="153"/>
      <c r="I117" s="153"/>
      <c r="J117" s="153"/>
      <c r="K117" s="153"/>
      <c r="L117" s="153"/>
      <c r="M117" s="153"/>
      <c r="N117" s="153"/>
      <c r="O117" s="153"/>
      <c r="P117" s="153"/>
      <c r="Q117" s="153"/>
      <c r="R117" s="153"/>
      <c r="S117" s="153"/>
      <c r="T117" s="153"/>
      <c r="U117" s="153"/>
      <c r="V117" s="153"/>
      <c r="W117" s="153"/>
      <c r="X117" s="153"/>
      <c r="Y117" s="153"/>
      <c r="Z117" s="153"/>
    </row>
    <row r="118" ht="15.75" customHeight="1">
      <c r="A118" s="153"/>
      <c r="B118" s="153"/>
      <c r="C118" s="153"/>
      <c r="D118" s="153"/>
      <c r="E118" s="153"/>
      <c r="F118" s="153"/>
      <c r="G118" s="153"/>
      <c r="H118" s="153"/>
      <c r="I118" s="153"/>
      <c r="J118" s="153"/>
      <c r="K118" s="153"/>
      <c r="L118" s="153"/>
      <c r="M118" s="153"/>
      <c r="N118" s="153"/>
      <c r="O118" s="153"/>
      <c r="P118" s="153"/>
      <c r="Q118" s="153"/>
      <c r="R118" s="153"/>
      <c r="S118" s="153"/>
      <c r="T118" s="153"/>
      <c r="U118" s="153"/>
      <c r="V118" s="153"/>
      <c r="W118" s="153"/>
      <c r="X118" s="153"/>
      <c r="Y118" s="153"/>
      <c r="Z118" s="153"/>
    </row>
    <row r="119" ht="15.75" customHeight="1">
      <c r="A119" s="153"/>
      <c r="B119" s="153"/>
      <c r="C119" s="153"/>
      <c r="D119" s="153"/>
      <c r="E119" s="153"/>
      <c r="F119" s="153"/>
      <c r="G119" s="153"/>
      <c r="H119" s="153"/>
      <c r="I119" s="153"/>
      <c r="J119" s="153"/>
      <c r="K119" s="153"/>
      <c r="L119" s="153"/>
      <c r="M119" s="153"/>
      <c r="N119" s="153"/>
      <c r="O119" s="153"/>
      <c r="P119" s="153"/>
      <c r="Q119" s="153"/>
      <c r="R119" s="153"/>
      <c r="S119" s="153"/>
      <c r="T119" s="153"/>
      <c r="U119" s="153"/>
      <c r="V119" s="153"/>
      <c r="W119" s="153"/>
      <c r="X119" s="153"/>
      <c r="Y119" s="153"/>
      <c r="Z119" s="153"/>
    </row>
    <row r="120" ht="15.75" customHeight="1">
      <c r="A120" s="153"/>
      <c r="B120" s="153"/>
      <c r="C120" s="153"/>
      <c r="D120" s="153"/>
      <c r="E120" s="153"/>
      <c r="F120" s="153"/>
      <c r="G120" s="153"/>
      <c r="H120" s="153"/>
      <c r="I120" s="153"/>
      <c r="J120" s="153"/>
      <c r="K120" s="153"/>
      <c r="L120" s="153"/>
      <c r="M120" s="153"/>
      <c r="N120" s="153"/>
      <c r="O120" s="153"/>
      <c r="P120" s="153"/>
      <c r="Q120" s="153"/>
      <c r="R120" s="153"/>
      <c r="S120" s="153"/>
      <c r="T120" s="153"/>
      <c r="U120" s="153"/>
      <c r="V120" s="153"/>
      <c r="W120" s="153"/>
      <c r="X120" s="153"/>
      <c r="Y120" s="153"/>
      <c r="Z120" s="153"/>
    </row>
    <row r="121" ht="15.75" customHeight="1">
      <c r="A121" s="153"/>
      <c r="B121" s="153"/>
      <c r="C121" s="153"/>
      <c r="D121" s="153"/>
      <c r="E121" s="153"/>
      <c r="F121" s="153"/>
      <c r="G121" s="153"/>
      <c r="H121" s="153"/>
      <c r="I121" s="153"/>
      <c r="J121" s="153"/>
      <c r="K121" s="153"/>
      <c r="L121" s="153"/>
      <c r="M121" s="153"/>
      <c r="N121" s="153"/>
      <c r="O121" s="153"/>
      <c r="P121" s="153"/>
      <c r="Q121" s="153"/>
      <c r="R121" s="153"/>
      <c r="S121" s="153"/>
      <c r="T121" s="153"/>
      <c r="U121" s="153"/>
      <c r="V121" s="153"/>
      <c r="W121" s="153"/>
      <c r="X121" s="153"/>
      <c r="Y121" s="153"/>
      <c r="Z121" s="153"/>
    </row>
    <row r="122" ht="15.75" customHeight="1">
      <c r="A122" s="153"/>
      <c r="B122" s="153"/>
      <c r="C122" s="153"/>
      <c r="D122" s="153"/>
      <c r="E122" s="153"/>
      <c r="F122" s="153"/>
      <c r="G122" s="153"/>
      <c r="H122" s="153"/>
      <c r="I122" s="153"/>
      <c r="J122" s="153"/>
      <c r="K122" s="153"/>
      <c r="L122" s="153"/>
      <c r="M122" s="153"/>
      <c r="N122" s="153"/>
      <c r="O122" s="153"/>
      <c r="P122" s="153"/>
      <c r="Q122" s="153"/>
      <c r="R122" s="153"/>
      <c r="S122" s="153"/>
      <c r="T122" s="153"/>
      <c r="U122" s="153"/>
      <c r="V122" s="153"/>
      <c r="W122" s="153"/>
      <c r="X122" s="153"/>
      <c r="Y122" s="153"/>
      <c r="Z122" s="153"/>
    </row>
    <row r="123" ht="15.75" customHeight="1">
      <c r="A123" s="153"/>
      <c r="B123" s="153"/>
      <c r="C123" s="153"/>
      <c r="D123" s="153"/>
      <c r="E123" s="153"/>
      <c r="F123" s="153"/>
      <c r="G123" s="153"/>
      <c r="H123" s="153"/>
      <c r="I123" s="153"/>
      <c r="J123" s="153"/>
      <c r="K123" s="153"/>
      <c r="L123" s="153"/>
      <c r="M123" s="153"/>
      <c r="N123" s="153"/>
      <c r="O123" s="153"/>
      <c r="P123" s="153"/>
      <c r="Q123" s="153"/>
      <c r="R123" s="153"/>
      <c r="S123" s="153"/>
      <c r="T123" s="153"/>
      <c r="U123" s="153"/>
      <c r="V123" s="153"/>
      <c r="W123" s="153"/>
      <c r="X123" s="153"/>
      <c r="Y123" s="153"/>
      <c r="Z123" s="153"/>
    </row>
    <row r="124" ht="15.75" customHeight="1">
      <c r="A124" s="153"/>
      <c r="B124" s="153"/>
      <c r="C124" s="153"/>
      <c r="D124" s="153"/>
      <c r="E124" s="153"/>
      <c r="F124" s="153"/>
      <c r="G124" s="153"/>
      <c r="H124" s="153"/>
      <c r="I124" s="153"/>
      <c r="J124" s="153"/>
      <c r="K124" s="153"/>
      <c r="L124" s="153"/>
      <c r="M124" s="153"/>
      <c r="N124" s="153"/>
      <c r="O124" s="153"/>
      <c r="P124" s="153"/>
      <c r="Q124" s="153"/>
      <c r="R124" s="153"/>
      <c r="S124" s="153"/>
      <c r="T124" s="153"/>
      <c r="U124" s="153"/>
      <c r="V124" s="153"/>
      <c r="W124" s="153"/>
      <c r="X124" s="153"/>
      <c r="Y124" s="153"/>
      <c r="Z124" s="153"/>
    </row>
    <row r="125" ht="15.75" customHeight="1">
      <c r="A125" s="153"/>
      <c r="B125" s="153"/>
      <c r="C125" s="153"/>
      <c r="D125" s="153"/>
      <c r="E125" s="153"/>
      <c r="F125" s="153"/>
      <c r="G125" s="153"/>
      <c r="H125" s="153"/>
      <c r="I125" s="153"/>
      <c r="J125" s="153"/>
      <c r="K125" s="153"/>
      <c r="L125" s="153"/>
      <c r="M125" s="153"/>
      <c r="N125" s="153"/>
      <c r="O125" s="153"/>
      <c r="P125" s="153"/>
      <c r="Q125" s="153"/>
      <c r="R125" s="153"/>
      <c r="S125" s="153"/>
      <c r="T125" s="153"/>
      <c r="U125" s="153"/>
      <c r="V125" s="153"/>
      <c r="W125" s="153"/>
      <c r="X125" s="153"/>
      <c r="Y125" s="153"/>
      <c r="Z125" s="153"/>
    </row>
    <row r="126" ht="15.75" customHeight="1">
      <c r="A126" s="153"/>
      <c r="B126" s="153"/>
      <c r="C126" s="153"/>
      <c r="D126" s="153"/>
      <c r="E126" s="153"/>
      <c r="F126" s="153"/>
      <c r="G126" s="153"/>
      <c r="H126" s="153"/>
      <c r="I126" s="153"/>
      <c r="J126" s="153"/>
      <c r="K126" s="153"/>
      <c r="L126" s="153"/>
      <c r="M126" s="153"/>
      <c r="N126" s="153"/>
      <c r="O126" s="153"/>
      <c r="P126" s="153"/>
      <c r="Q126" s="153"/>
      <c r="R126" s="153"/>
      <c r="S126" s="153"/>
      <c r="T126" s="153"/>
      <c r="U126" s="153"/>
      <c r="V126" s="153"/>
      <c r="W126" s="153"/>
      <c r="X126" s="153"/>
      <c r="Y126" s="153"/>
      <c r="Z126" s="153"/>
    </row>
    <row r="127" ht="15.75" customHeight="1">
      <c r="A127" s="153"/>
      <c r="B127" s="153"/>
      <c r="C127" s="153"/>
      <c r="D127" s="153"/>
      <c r="E127" s="153"/>
      <c r="F127" s="153"/>
      <c r="G127" s="153"/>
      <c r="H127" s="153"/>
      <c r="I127" s="153"/>
      <c r="J127" s="153"/>
      <c r="K127" s="153"/>
      <c r="L127" s="153"/>
      <c r="M127" s="153"/>
      <c r="N127" s="153"/>
      <c r="O127" s="153"/>
      <c r="P127" s="153"/>
      <c r="Q127" s="153"/>
      <c r="R127" s="153"/>
      <c r="S127" s="153"/>
      <c r="T127" s="153"/>
      <c r="U127" s="153"/>
      <c r="V127" s="153"/>
      <c r="W127" s="153"/>
      <c r="X127" s="153"/>
      <c r="Y127" s="153"/>
      <c r="Z127" s="153"/>
    </row>
    <row r="128" ht="15.75" customHeight="1">
      <c r="A128" s="153"/>
      <c r="B128" s="153"/>
      <c r="C128" s="153"/>
      <c r="D128" s="153"/>
      <c r="E128" s="153"/>
      <c r="F128" s="153"/>
      <c r="G128" s="153"/>
      <c r="H128" s="153"/>
      <c r="I128" s="153"/>
      <c r="J128" s="153"/>
      <c r="K128" s="153"/>
      <c r="L128" s="153"/>
      <c r="M128" s="153"/>
      <c r="N128" s="153"/>
      <c r="O128" s="153"/>
      <c r="P128" s="153"/>
      <c r="Q128" s="153"/>
      <c r="R128" s="153"/>
      <c r="S128" s="153"/>
      <c r="T128" s="153"/>
      <c r="U128" s="153"/>
      <c r="V128" s="153"/>
      <c r="W128" s="153"/>
      <c r="X128" s="153"/>
      <c r="Y128" s="153"/>
      <c r="Z128" s="153"/>
    </row>
    <row r="129" ht="15.75" customHeight="1">
      <c r="A129" s="153"/>
      <c r="B129" s="153"/>
      <c r="C129" s="153"/>
      <c r="D129" s="153"/>
      <c r="E129" s="153"/>
      <c r="F129" s="153"/>
      <c r="G129" s="153"/>
      <c r="H129" s="153"/>
      <c r="I129" s="153"/>
      <c r="J129" s="153"/>
      <c r="K129" s="153"/>
      <c r="L129" s="153"/>
      <c r="M129" s="153"/>
      <c r="N129" s="153"/>
      <c r="O129" s="153"/>
      <c r="P129" s="153"/>
      <c r="Q129" s="153"/>
      <c r="R129" s="153"/>
      <c r="S129" s="153"/>
      <c r="T129" s="153"/>
      <c r="U129" s="153"/>
      <c r="V129" s="153"/>
      <c r="W129" s="153"/>
      <c r="X129" s="153"/>
      <c r="Y129" s="153"/>
      <c r="Z129" s="153"/>
    </row>
    <row r="130" ht="15.75" customHeight="1">
      <c r="A130" s="153"/>
      <c r="B130" s="153"/>
      <c r="C130" s="153"/>
      <c r="D130" s="153"/>
      <c r="E130" s="153"/>
      <c r="F130" s="153"/>
      <c r="G130" s="153"/>
      <c r="H130" s="153"/>
      <c r="I130" s="153"/>
      <c r="J130" s="153"/>
      <c r="K130" s="153"/>
      <c r="L130" s="153"/>
      <c r="M130" s="153"/>
      <c r="N130" s="153"/>
      <c r="O130" s="153"/>
      <c r="P130" s="153"/>
      <c r="Q130" s="153"/>
      <c r="R130" s="153"/>
      <c r="S130" s="153"/>
      <c r="T130" s="153"/>
      <c r="U130" s="153"/>
      <c r="V130" s="153"/>
      <c r="W130" s="153"/>
      <c r="X130" s="153"/>
      <c r="Y130" s="153"/>
      <c r="Z130" s="153"/>
    </row>
    <row r="131" ht="15.75" customHeight="1">
      <c r="A131" s="153"/>
      <c r="B131" s="153"/>
      <c r="C131" s="153"/>
      <c r="D131" s="153"/>
      <c r="E131" s="153"/>
      <c r="F131" s="153"/>
      <c r="G131" s="153"/>
      <c r="H131" s="153"/>
      <c r="I131" s="153"/>
      <c r="J131" s="153"/>
      <c r="K131" s="153"/>
      <c r="L131" s="153"/>
      <c r="M131" s="153"/>
      <c r="N131" s="153"/>
      <c r="O131" s="153"/>
      <c r="P131" s="153"/>
      <c r="Q131" s="153"/>
      <c r="R131" s="153"/>
      <c r="S131" s="153"/>
      <c r="T131" s="153"/>
      <c r="U131" s="153"/>
      <c r="V131" s="153"/>
      <c r="W131" s="153"/>
      <c r="X131" s="153"/>
      <c r="Y131" s="153"/>
      <c r="Z131" s="153"/>
    </row>
    <row r="132" ht="15.75" customHeight="1">
      <c r="A132" s="153"/>
      <c r="B132" s="153"/>
      <c r="C132" s="153"/>
      <c r="D132" s="153"/>
      <c r="E132" s="153"/>
      <c r="F132" s="153"/>
      <c r="G132" s="153"/>
      <c r="H132" s="153"/>
      <c r="I132" s="153"/>
      <c r="J132" s="153"/>
      <c r="K132" s="153"/>
      <c r="L132" s="153"/>
      <c r="M132" s="153"/>
      <c r="N132" s="153"/>
      <c r="O132" s="153"/>
      <c r="P132" s="153"/>
      <c r="Q132" s="153"/>
      <c r="R132" s="153"/>
      <c r="S132" s="153"/>
      <c r="T132" s="153"/>
      <c r="U132" s="153"/>
      <c r="V132" s="153"/>
      <c r="W132" s="153"/>
      <c r="X132" s="153"/>
      <c r="Y132" s="153"/>
      <c r="Z132" s="153"/>
    </row>
    <row r="133" ht="15.75" customHeight="1">
      <c r="A133" s="153"/>
      <c r="B133" s="153"/>
      <c r="C133" s="153"/>
      <c r="D133" s="153"/>
      <c r="E133" s="153"/>
      <c r="F133" s="153"/>
      <c r="G133" s="153"/>
      <c r="H133" s="153"/>
      <c r="I133" s="153"/>
      <c r="J133" s="153"/>
      <c r="K133" s="153"/>
      <c r="L133" s="153"/>
      <c r="M133" s="153"/>
      <c r="N133" s="153"/>
      <c r="O133" s="153"/>
      <c r="P133" s="153"/>
      <c r="Q133" s="153"/>
      <c r="R133" s="153"/>
      <c r="S133" s="153"/>
      <c r="T133" s="153"/>
      <c r="U133" s="153"/>
      <c r="V133" s="153"/>
      <c r="W133" s="153"/>
      <c r="X133" s="153"/>
      <c r="Y133" s="153"/>
      <c r="Z133" s="153"/>
    </row>
    <row r="134" ht="15.75" customHeight="1">
      <c r="A134" s="153"/>
      <c r="B134" s="153"/>
      <c r="C134" s="153"/>
      <c r="D134" s="153"/>
      <c r="E134" s="153"/>
      <c r="F134" s="153"/>
      <c r="G134" s="153"/>
      <c r="H134" s="153"/>
      <c r="I134" s="153"/>
      <c r="J134" s="153"/>
      <c r="K134" s="153"/>
      <c r="L134" s="153"/>
      <c r="M134" s="153"/>
      <c r="N134" s="153"/>
      <c r="O134" s="153"/>
      <c r="P134" s="153"/>
      <c r="Q134" s="153"/>
      <c r="R134" s="153"/>
      <c r="S134" s="153"/>
      <c r="T134" s="153"/>
      <c r="U134" s="153"/>
      <c r="V134" s="153"/>
      <c r="W134" s="153"/>
      <c r="X134" s="153"/>
      <c r="Y134" s="153"/>
      <c r="Z134" s="153"/>
    </row>
    <row r="135" ht="15.75" customHeight="1">
      <c r="A135" s="153"/>
      <c r="B135" s="153"/>
      <c r="C135" s="153"/>
      <c r="D135" s="153"/>
      <c r="E135" s="153"/>
      <c r="F135" s="153"/>
      <c r="G135" s="153"/>
      <c r="H135" s="153"/>
      <c r="I135" s="153"/>
      <c r="J135" s="153"/>
      <c r="K135" s="153"/>
      <c r="L135" s="153"/>
      <c r="M135" s="153"/>
      <c r="N135" s="153"/>
      <c r="O135" s="153"/>
      <c r="P135" s="153"/>
      <c r="Q135" s="153"/>
      <c r="R135" s="153"/>
      <c r="S135" s="153"/>
      <c r="T135" s="153"/>
      <c r="U135" s="153"/>
      <c r="V135" s="153"/>
      <c r="W135" s="153"/>
      <c r="X135" s="153"/>
      <c r="Y135" s="153"/>
      <c r="Z135" s="153"/>
    </row>
    <row r="136" ht="15.75" customHeight="1">
      <c r="A136" s="153"/>
      <c r="B136" s="153"/>
      <c r="C136" s="153"/>
      <c r="D136" s="153"/>
      <c r="E136" s="153"/>
      <c r="F136" s="153"/>
      <c r="G136" s="153"/>
      <c r="H136" s="153"/>
      <c r="I136" s="153"/>
      <c r="J136" s="153"/>
      <c r="K136" s="153"/>
      <c r="L136" s="153"/>
      <c r="M136" s="153"/>
      <c r="N136" s="153"/>
      <c r="O136" s="153"/>
      <c r="P136" s="153"/>
      <c r="Q136" s="153"/>
      <c r="R136" s="153"/>
      <c r="S136" s="153"/>
      <c r="T136" s="153"/>
      <c r="U136" s="153"/>
      <c r="V136" s="153"/>
      <c r="W136" s="153"/>
      <c r="X136" s="153"/>
      <c r="Y136" s="153"/>
      <c r="Z136" s="153"/>
    </row>
    <row r="137" ht="15.75" customHeight="1">
      <c r="A137" s="153"/>
      <c r="B137" s="153"/>
      <c r="C137" s="153"/>
      <c r="D137" s="153"/>
      <c r="E137" s="153"/>
      <c r="F137" s="153"/>
      <c r="G137" s="153"/>
      <c r="H137" s="153"/>
      <c r="I137" s="153"/>
      <c r="J137" s="153"/>
      <c r="K137" s="153"/>
      <c r="L137" s="153"/>
      <c r="M137" s="153"/>
      <c r="N137" s="153"/>
      <c r="O137" s="153"/>
      <c r="P137" s="153"/>
      <c r="Q137" s="153"/>
      <c r="R137" s="153"/>
      <c r="S137" s="153"/>
      <c r="T137" s="153"/>
      <c r="U137" s="153"/>
      <c r="V137" s="153"/>
      <c r="W137" s="153"/>
      <c r="X137" s="153"/>
      <c r="Y137" s="153"/>
      <c r="Z137" s="153"/>
    </row>
    <row r="138" ht="15.75" customHeight="1">
      <c r="A138" s="153"/>
      <c r="B138" s="153"/>
      <c r="C138" s="153"/>
      <c r="D138" s="153"/>
      <c r="E138" s="153"/>
      <c r="F138" s="153"/>
      <c r="G138" s="153"/>
      <c r="H138" s="153"/>
      <c r="I138" s="153"/>
      <c r="J138" s="153"/>
      <c r="K138" s="153"/>
      <c r="L138" s="153"/>
      <c r="M138" s="153"/>
      <c r="N138" s="153"/>
      <c r="O138" s="153"/>
      <c r="P138" s="153"/>
      <c r="Q138" s="153"/>
      <c r="R138" s="153"/>
      <c r="S138" s="153"/>
      <c r="T138" s="153"/>
      <c r="U138" s="153"/>
      <c r="V138" s="153"/>
      <c r="W138" s="153"/>
      <c r="X138" s="153"/>
      <c r="Y138" s="153"/>
      <c r="Z138" s="153"/>
    </row>
    <row r="139" ht="15.75" customHeight="1">
      <c r="A139" s="153"/>
      <c r="B139" s="153"/>
      <c r="C139" s="153"/>
      <c r="D139" s="153"/>
      <c r="E139" s="153"/>
      <c r="F139" s="153"/>
      <c r="G139" s="153"/>
      <c r="H139" s="153"/>
      <c r="I139" s="153"/>
      <c r="J139" s="153"/>
      <c r="K139" s="153"/>
      <c r="L139" s="153"/>
      <c r="M139" s="153"/>
      <c r="N139" s="153"/>
      <c r="O139" s="153"/>
      <c r="P139" s="153"/>
      <c r="Q139" s="153"/>
      <c r="R139" s="153"/>
      <c r="S139" s="153"/>
      <c r="T139" s="153"/>
      <c r="U139" s="153"/>
      <c r="V139" s="153"/>
      <c r="W139" s="153"/>
      <c r="X139" s="153"/>
      <c r="Y139" s="153"/>
      <c r="Z139" s="153"/>
    </row>
    <row r="140" ht="15.75" customHeight="1">
      <c r="A140" s="153"/>
      <c r="B140" s="153"/>
      <c r="C140" s="153"/>
      <c r="D140" s="153"/>
      <c r="E140" s="153"/>
      <c r="F140" s="153"/>
      <c r="G140" s="153"/>
      <c r="H140" s="153"/>
      <c r="I140" s="153"/>
      <c r="J140" s="153"/>
      <c r="K140" s="153"/>
      <c r="L140" s="153"/>
      <c r="M140" s="153"/>
      <c r="N140" s="153"/>
      <c r="O140" s="153"/>
      <c r="P140" s="153"/>
      <c r="Q140" s="153"/>
      <c r="R140" s="153"/>
      <c r="S140" s="153"/>
      <c r="T140" s="153"/>
      <c r="U140" s="153"/>
      <c r="V140" s="153"/>
      <c r="W140" s="153"/>
      <c r="X140" s="153"/>
      <c r="Y140" s="153"/>
      <c r="Z140" s="153"/>
    </row>
    <row r="141" ht="15.75" customHeight="1">
      <c r="A141" s="153"/>
      <c r="B141" s="153"/>
      <c r="C141" s="153"/>
      <c r="D141" s="153"/>
      <c r="E141" s="153"/>
      <c r="F141" s="153"/>
      <c r="G141" s="153"/>
      <c r="H141" s="153"/>
      <c r="I141" s="153"/>
      <c r="J141" s="153"/>
      <c r="K141" s="153"/>
      <c r="L141" s="153"/>
      <c r="M141" s="153"/>
      <c r="N141" s="153"/>
      <c r="O141" s="153"/>
      <c r="P141" s="153"/>
      <c r="Q141" s="153"/>
      <c r="R141" s="153"/>
      <c r="S141" s="153"/>
      <c r="T141" s="153"/>
      <c r="U141" s="153"/>
      <c r="V141" s="153"/>
      <c r="W141" s="153"/>
      <c r="X141" s="153"/>
      <c r="Y141" s="153"/>
      <c r="Z141" s="153"/>
    </row>
    <row r="142" ht="15.75" customHeight="1">
      <c r="A142" s="153"/>
      <c r="B142" s="153"/>
      <c r="C142" s="153"/>
      <c r="D142" s="153"/>
      <c r="E142" s="153"/>
      <c r="F142" s="153"/>
      <c r="G142" s="153"/>
      <c r="H142" s="153"/>
      <c r="I142" s="153"/>
      <c r="J142" s="153"/>
      <c r="K142" s="153"/>
      <c r="L142" s="153"/>
      <c r="M142" s="153"/>
      <c r="N142" s="153"/>
      <c r="O142" s="153"/>
      <c r="P142" s="153"/>
      <c r="Q142" s="153"/>
      <c r="R142" s="153"/>
      <c r="S142" s="153"/>
      <c r="T142" s="153"/>
      <c r="U142" s="153"/>
      <c r="V142" s="153"/>
      <c r="W142" s="153"/>
      <c r="X142" s="153"/>
      <c r="Y142" s="153"/>
      <c r="Z142" s="153"/>
    </row>
    <row r="143" ht="15.75" customHeight="1">
      <c r="A143" s="153"/>
      <c r="B143" s="153"/>
      <c r="C143" s="153"/>
      <c r="D143" s="153"/>
      <c r="E143" s="153"/>
      <c r="F143" s="153"/>
      <c r="G143" s="153"/>
      <c r="H143" s="153"/>
      <c r="I143" s="153"/>
      <c r="J143" s="153"/>
      <c r="K143" s="153"/>
      <c r="L143" s="153"/>
      <c r="M143" s="153"/>
      <c r="N143" s="153"/>
      <c r="O143" s="153"/>
      <c r="P143" s="153"/>
      <c r="Q143" s="153"/>
      <c r="R143" s="153"/>
      <c r="S143" s="153"/>
      <c r="T143" s="153"/>
      <c r="U143" s="153"/>
      <c r="V143" s="153"/>
      <c r="W143" s="153"/>
      <c r="X143" s="153"/>
      <c r="Y143" s="153"/>
      <c r="Z143" s="153"/>
    </row>
    <row r="144" ht="15.75" customHeight="1">
      <c r="A144" s="153"/>
      <c r="B144" s="153"/>
      <c r="C144" s="153"/>
      <c r="D144" s="153"/>
      <c r="E144" s="153"/>
      <c r="F144" s="153"/>
      <c r="G144" s="153"/>
      <c r="H144" s="153"/>
      <c r="I144" s="153"/>
      <c r="J144" s="153"/>
      <c r="K144" s="153"/>
      <c r="L144" s="153"/>
      <c r="M144" s="153"/>
      <c r="N144" s="153"/>
      <c r="O144" s="153"/>
      <c r="P144" s="153"/>
      <c r="Q144" s="153"/>
      <c r="R144" s="153"/>
      <c r="S144" s="153"/>
      <c r="T144" s="153"/>
      <c r="U144" s="153"/>
      <c r="V144" s="153"/>
      <c r="W144" s="153"/>
      <c r="X144" s="153"/>
      <c r="Y144" s="153"/>
      <c r="Z144" s="153"/>
    </row>
    <row r="145" ht="15.75" customHeight="1">
      <c r="A145" s="153"/>
      <c r="B145" s="153"/>
      <c r="C145" s="153"/>
      <c r="D145" s="153"/>
      <c r="E145" s="153"/>
      <c r="F145" s="153"/>
      <c r="G145" s="153"/>
      <c r="H145" s="153"/>
      <c r="I145" s="153"/>
      <c r="J145" s="153"/>
      <c r="K145" s="153"/>
      <c r="L145" s="153"/>
      <c r="M145" s="153"/>
      <c r="N145" s="153"/>
      <c r="O145" s="153"/>
      <c r="P145" s="153"/>
      <c r="Q145" s="153"/>
      <c r="R145" s="153"/>
      <c r="S145" s="153"/>
      <c r="T145" s="153"/>
      <c r="U145" s="153"/>
      <c r="V145" s="153"/>
      <c r="W145" s="153"/>
      <c r="X145" s="153"/>
      <c r="Y145" s="153"/>
      <c r="Z145" s="153"/>
    </row>
    <row r="146" ht="15.75" customHeight="1">
      <c r="A146" s="153"/>
      <c r="B146" s="153"/>
      <c r="C146" s="153"/>
      <c r="D146" s="153"/>
      <c r="E146" s="153"/>
      <c r="F146" s="153"/>
      <c r="G146" s="153"/>
      <c r="H146" s="153"/>
      <c r="I146" s="153"/>
      <c r="J146" s="153"/>
      <c r="K146" s="153"/>
      <c r="L146" s="153"/>
      <c r="M146" s="153"/>
      <c r="N146" s="153"/>
      <c r="O146" s="153"/>
      <c r="P146" s="153"/>
      <c r="Q146" s="153"/>
      <c r="R146" s="153"/>
      <c r="S146" s="153"/>
      <c r="T146" s="153"/>
      <c r="U146" s="153"/>
      <c r="V146" s="153"/>
      <c r="W146" s="153"/>
      <c r="X146" s="153"/>
      <c r="Y146" s="153"/>
      <c r="Z146" s="153"/>
    </row>
    <row r="147" ht="15.75" customHeight="1">
      <c r="A147" s="153"/>
      <c r="B147" s="153"/>
      <c r="C147" s="153"/>
      <c r="D147" s="153"/>
      <c r="E147" s="153"/>
      <c r="F147" s="153"/>
      <c r="G147" s="153"/>
      <c r="H147" s="153"/>
      <c r="I147" s="153"/>
      <c r="J147" s="153"/>
      <c r="K147" s="153"/>
      <c r="L147" s="153"/>
      <c r="M147" s="153"/>
      <c r="N147" s="153"/>
      <c r="O147" s="153"/>
      <c r="P147" s="153"/>
      <c r="Q147" s="153"/>
      <c r="R147" s="153"/>
      <c r="S147" s="153"/>
      <c r="T147" s="153"/>
      <c r="U147" s="153"/>
      <c r="V147" s="153"/>
      <c r="W147" s="153"/>
      <c r="X147" s="153"/>
      <c r="Y147" s="153"/>
      <c r="Z147" s="153"/>
    </row>
    <row r="148" ht="15.75" customHeight="1">
      <c r="A148" s="153"/>
      <c r="B148" s="153"/>
      <c r="C148" s="153"/>
      <c r="D148" s="153"/>
      <c r="E148" s="153"/>
      <c r="F148" s="153"/>
      <c r="G148" s="153"/>
      <c r="H148" s="153"/>
      <c r="I148" s="153"/>
      <c r="J148" s="153"/>
      <c r="K148" s="153"/>
      <c r="L148" s="153"/>
      <c r="M148" s="153"/>
      <c r="N148" s="153"/>
      <c r="O148" s="153"/>
      <c r="P148" s="153"/>
      <c r="Q148" s="153"/>
      <c r="R148" s="153"/>
      <c r="S148" s="153"/>
      <c r="T148" s="153"/>
      <c r="U148" s="153"/>
      <c r="V148" s="153"/>
      <c r="W148" s="153"/>
      <c r="X148" s="153"/>
      <c r="Y148" s="153"/>
      <c r="Z148" s="153"/>
    </row>
    <row r="149" ht="15.75" customHeight="1">
      <c r="A149" s="153"/>
      <c r="B149" s="153"/>
      <c r="C149" s="153"/>
      <c r="D149" s="153"/>
      <c r="E149" s="153"/>
      <c r="F149" s="153"/>
      <c r="G149" s="153"/>
      <c r="H149" s="153"/>
      <c r="I149" s="153"/>
      <c r="J149" s="153"/>
      <c r="K149" s="153"/>
      <c r="L149" s="153"/>
      <c r="M149" s="153"/>
      <c r="N149" s="153"/>
      <c r="O149" s="153"/>
      <c r="P149" s="153"/>
      <c r="Q149" s="153"/>
      <c r="R149" s="153"/>
      <c r="S149" s="153"/>
      <c r="T149" s="153"/>
      <c r="U149" s="153"/>
      <c r="V149" s="153"/>
      <c r="W149" s="153"/>
      <c r="X149" s="153"/>
      <c r="Y149" s="153"/>
      <c r="Z149" s="153"/>
    </row>
    <row r="150" ht="15.75" customHeight="1">
      <c r="A150" s="153"/>
      <c r="B150" s="153"/>
      <c r="C150" s="153"/>
      <c r="D150" s="153"/>
      <c r="E150" s="153"/>
      <c r="F150" s="153"/>
      <c r="G150" s="153"/>
      <c r="H150" s="153"/>
      <c r="I150" s="153"/>
      <c r="J150" s="153"/>
      <c r="K150" s="153"/>
      <c r="L150" s="153"/>
      <c r="M150" s="153"/>
      <c r="N150" s="153"/>
      <c r="O150" s="153"/>
      <c r="P150" s="153"/>
      <c r="Q150" s="153"/>
      <c r="R150" s="153"/>
      <c r="S150" s="153"/>
      <c r="T150" s="153"/>
      <c r="U150" s="153"/>
      <c r="V150" s="153"/>
      <c r="W150" s="153"/>
      <c r="X150" s="153"/>
      <c r="Y150" s="153"/>
      <c r="Z150" s="153"/>
    </row>
    <row r="151" ht="15.75" customHeight="1">
      <c r="A151" s="153"/>
      <c r="B151" s="153"/>
      <c r="C151" s="153"/>
      <c r="D151" s="153"/>
      <c r="E151" s="153"/>
      <c r="F151" s="153"/>
      <c r="G151" s="153"/>
      <c r="H151" s="153"/>
      <c r="I151" s="153"/>
      <c r="J151" s="153"/>
      <c r="K151" s="153"/>
      <c r="L151" s="153"/>
      <c r="M151" s="153"/>
      <c r="N151" s="153"/>
      <c r="O151" s="153"/>
      <c r="P151" s="153"/>
      <c r="Q151" s="153"/>
      <c r="R151" s="153"/>
      <c r="S151" s="153"/>
      <c r="T151" s="153"/>
      <c r="U151" s="153"/>
      <c r="V151" s="153"/>
      <c r="W151" s="153"/>
      <c r="X151" s="153"/>
      <c r="Y151" s="153"/>
      <c r="Z151" s="153"/>
    </row>
    <row r="152" ht="15.75" customHeight="1">
      <c r="A152" s="153"/>
      <c r="B152" s="153"/>
      <c r="C152" s="153"/>
      <c r="D152" s="153"/>
      <c r="E152" s="153"/>
      <c r="F152" s="153"/>
      <c r="G152" s="153"/>
      <c r="H152" s="153"/>
      <c r="I152" s="153"/>
      <c r="J152" s="153"/>
      <c r="K152" s="153"/>
      <c r="L152" s="153"/>
      <c r="M152" s="153"/>
      <c r="N152" s="153"/>
      <c r="O152" s="153"/>
      <c r="P152" s="153"/>
      <c r="Q152" s="153"/>
      <c r="R152" s="153"/>
      <c r="S152" s="153"/>
      <c r="T152" s="153"/>
      <c r="U152" s="153"/>
      <c r="V152" s="153"/>
      <c r="W152" s="153"/>
      <c r="X152" s="153"/>
      <c r="Y152" s="153"/>
      <c r="Z152" s="153"/>
    </row>
    <row r="153" ht="15.75" customHeight="1">
      <c r="A153" s="153"/>
      <c r="B153" s="153"/>
      <c r="C153" s="153"/>
      <c r="D153" s="153"/>
      <c r="E153" s="153"/>
      <c r="F153" s="153"/>
      <c r="G153" s="153"/>
      <c r="H153" s="153"/>
      <c r="I153" s="153"/>
      <c r="J153" s="153"/>
      <c r="K153" s="153"/>
      <c r="L153" s="153"/>
      <c r="M153" s="153"/>
      <c r="N153" s="153"/>
      <c r="O153" s="153"/>
      <c r="P153" s="153"/>
      <c r="Q153" s="153"/>
      <c r="R153" s="153"/>
      <c r="S153" s="153"/>
      <c r="T153" s="153"/>
      <c r="U153" s="153"/>
      <c r="V153" s="153"/>
      <c r="W153" s="153"/>
      <c r="X153" s="153"/>
      <c r="Y153" s="153"/>
      <c r="Z153" s="153"/>
    </row>
    <row r="154" ht="15.75" customHeight="1">
      <c r="A154" s="153"/>
      <c r="B154" s="153"/>
      <c r="C154" s="153"/>
      <c r="D154" s="153"/>
      <c r="E154" s="153"/>
      <c r="F154" s="153"/>
      <c r="G154" s="153"/>
      <c r="H154" s="153"/>
      <c r="I154" s="153"/>
      <c r="J154" s="153"/>
      <c r="K154" s="153"/>
      <c r="L154" s="153"/>
      <c r="M154" s="153"/>
      <c r="N154" s="153"/>
      <c r="O154" s="153"/>
      <c r="P154" s="153"/>
      <c r="Q154" s="153"/>
      <c r="R154" s="153"/>
      <c r="S154" s="153"/>
      <c r="T154" s="153"/>
      <c r="U154" s="153"/>
      <c r="V154" s="153"/>
      <c r="W154" s="153"/>
      <c r="X154" s="153"/>
      <c r="Y154" s="153"/>
      <c r="Z154" s="153"/>
    </row>
    <row r="155" ht="15.75" customHeight="1">
      <c r="A155" s="153"/>
      <c r="B155" s="153"/>
      <c r="C155" s="153"/>
      <c r="D155" s="153"/>
      <c r="E155" s="153"/>
      <c r="F155" s="153"/>
      <c r="G155" s="153"/>
      <c r="H155" s="153"/>
      <c r="I155" s="153"/>
      <c r="J155" s="153"/>
      <c r="K155" s="153"/>
      <c r="L155" s="153"/>
      <c r="M155" s="153"/>
      <c r="N155" s="153"/>
      <c r="O155" s="153"/>
      <c r="P155" s="153"/>
      <c r="Q155" s="153"/>
      <c r="R155" s="153"/>
      <c r="S155" s="153"/>
      <c r="T155" s="153"/>
      <c r="U155" s="153"/>
      <c r="V155" s="153"/>
      <c r="W155" s="153"/>
      <c r="X155" s="153"/>
      <c r="Y155" s="153"/>
      <c r="Z155" s="153"/>
    </row>
    <row r="156" ht="15.75" customHeight="1">
      <c r="A156" s="153"/>
      <c r="B156" s="153"/>
      <c r="C156" s="153"/>
      <c r="D156" s="153"/>
      <c r="E156" s="153"/>
      <c r="F156" s="153"/>
      <c r="G156" s="153"/>
      <c r="H156" s="153"/>
      <c r="I156" s="153"/>
      <c r="J156" s="153"/>
      <c r="K156" s="153"/>
      <c r="L156" s="153"/>
      <c r="M156" s="153"/>
      <c r="N156" s="153"/>
      <c r="O156" s="153"/>
      <c r="P156" s="153"/>
      <c r="Q156" s="153"/>
      <c r="R156" s="153"/>
      <c r="S156" s="153"/>
      <c r="T156" s="153"/>
      <c r="U156" s="153"/>
      <c r="V156" s="153"/>
      <c r="W156" s="153"/>
      <c r="X156" s="153"/>
      <c r="Y156" s="153"/>
      <c r="Z156" s="153"/>
    </row>
    <row r="157" ht="15.75" customHeight="1">
      <c r="A157" s="153"/>
      <c r="B157" s="153"/>
      <c r="C157" s="153"/>
      <c r="D157" s="153"/>
      <c r="E157" s="153"/>
      <c r="F157" s="153"/>
      <c r="G157" s="153"/>
      <c r="H157" s="153"/>
      <c r="I157" s="153"/>
      <c r="J157" s="153"/>
      <c r="K157" s="153"/>
      <c r="L157" s="153"/>
      <c r="M157" s="153"/>
      <c r="N157" s="153"/>
      <c r="O157" s="153"/>
      <c r="P157" s="153"/>
      <c r="Q157" s="153"/>
      <c r="R157" s="153"/>
      <c r="S157" s="153"/>
      <c r="T157" s="153"/>
      <c r="U157" s="153"/>
      <c r="V157" s="153"/>
      <c r="W157" s="153"/>
      <c r="X157" s="153"/>
      <c r="Y157" s="153"/>
      <c r="Z157" s="153"/>
    </row>
    <row r="158" ht="15.75" customHeight="1">
      <c r="A158" s="153"/>
      <c r="B158" s="153"/>
      <c r="C158" s="153"/>
      <c r="D158" s="153"/>
      <c r="E158" s="153"/>
      <c r="F158" s="153"/>
      <c r="G158" s="153"/>
      <c r="H158" s="153"/>
      <c r="I158" s="153"/>
      <c r="J158" s="153"/>
      <c r="K158" s="153"/>
      <c r="L158" s="153"/>
      <c r="M158" s="153"/>
      <c r="N158" s="153"/>
      <c r="O158" s="153"/>
      <c r="P158" s="153"/>
      <c r="Q158" s="153"/>
      <c r="R158" s="153"/>
      <c r="S158" s="153"/>
      <c r="T158" s="153"/>
      <c r="U158" s="153"/>
      <c r="V158" s="153"/>
      <c r="W158" s="153"/>
      <c r="X158" s="153"/>
      <c r="Y158" s="153"/>
      <c r="Z158" s="153"/>
    </row>
    <row r="159" ht="15.75" customHeight="1">
      <c r="A159" s="153"/>
      <c r="B159" s="153"/>
      <c r="C159" s="153"/>
      <c r="D159" s="153"/>
      <c r="E159" s="153"/>
      <c r="F159" s="153"/>
      <c r="G159" s="153"/>
      <c r="H159" s="153"/>
      <c r="I159" s="153"/>
      <c r="J159" s="153"/>
      <c r="K159" s="153"/>
      <c r="L159" s="153"/>
      <c r="M159" s="153"/>
      <c r="N159" s="153"/>
      <c r="O159" s="153"/>
      <c r="P159" s="153"/>
      <c r="Q159" s="153"/>
      <c r="R159" s="153"/>
      <c r="S159" s="153"/>
      <c r="T159" s="153"/>
      <c r="U159" s="153"/>
      <c r="V159" s="153"/>
      <c r="W159" s="153"/>
      <c r="X159" s="153"/>
      <c r="Y159" s="153"/>
      <c r="Z159" s="153"/>
    </row>
    <row r="160" ht="15.75" customHeight="1">
      <c r="A160" s="153"/>
      <c r="B160" s="153"/>
      <c r="C160" s="153"/>
      <c r="D160" s="153"/>
      <c r="E160" s="153"/>
      <c r="F160" s="153"/>
      <c r="G160" s="153"/>
      <c r="H160" s="153"/>
      <c r="I160" s="153"/>
      <c r="J160" s="153"/>
      <c r="K160" s="153"/>
      <c r="L160" s="153"/>
      <c r="M160" s="153"/>
      <c r="N160" s="153"/>
      <c r="O160" s="153"/>
      <c r="P160" s="153"/>
      <c r="Q160" s="153"/>
      <c r="R160" s="153"/>
      <c r="S160" s="153"/>
      <c r="T160" s="153"/>
      <c r="U160" s="153"/>
      <c r="V160" s="153"/>
      <c r="W160" s="153"/>
      <c r="X160" s="153"/>
      <c r="Y160" s="153"/>
      <c r="Z160" s="153"/>
    </row>
    <row r="161" ht="15.75" customHeight="1">
      <c r="A161" s="153"/>
      <c r="B161" s="153"/>
      <c r="C161" s="153"/>
      <c r="D161" s="153"/>
      <c r="E161" s="153"/>
      <c r="F161" s="153"/>
      <c r="G161" s="153"/>
      <c r="H161" s="153"/>
      <c r="I161" s="153"/>
      <c r="J161" s="153"/>
      <c r="K161" s="153"/>
      <c r="L161" s="153"/>
      <c r="M161" s="153"/>
      <c r="N161" s="153"/>
      <c r="O161" s="153"/>
      <c r="P161" s="153"/>
      <c r="Q161" s="153"/>
      <c r="R161" s="153"/>
      <c r="S161" s="153"/>
      <c r="T161" s="153"/>
      <c r="U161" s="153"/>
      <c r="V161" s="153"/>
      <c r="W161" s="153"/>
      <c r="X161" s="153"/>
      <c r="Y161" s="153"/>
      <c r="Z161" s="153"/>
    </row>
    <row r="162" ht="15.75" customHeight="1">
      <c r="A162" s="153"/>
      <c r="B162" s="153"/>
      <c r="C162" s="153"/>
      <c r="D162" s="153"/>
      <c r="E162" s="153"/>
      <c r="F162" s="153"/>
      <c r="G162" s="153"/>
      <c r="H162" s="153"/>
      <c r="I162" s="153"/>
      <c r="J162" s="153"/>
      <c r="K162" s="153"/>
      <c r="L162" s="153"/>
      <c r="M162" s="153"/>
      <c r="N162" s="153"/>
      <c r="O162" s="153"/>
      <c r="P162" s="153"/>
      <c r="Q162" s="153"/>
      <c r="R162" s="153"/>
      <c r="S162" s="153"/>
      <c r="T162" s="153"/>
      <c r="U162" s="153"/>
      <c r="V162" s="153"/>
      <c r="W162" s="153"/>
      <c r="X162" s="153"/>
      <c r="Y162" s="153"/>
      <c r="Z162" s="153"/>
    </row>
    <row r="163" ht="15.75" customHeight="1">
      <c r="A163" s="153"/>
      <c r="B163" s="153"/>
      <c r="C163" s="153"/>
      <c r="D163" s="153"/>
      <c r="E163" s="153"/>
      <c r="F163" s="153"/>
      <c r="G163" s="153"/>
      <c r="H163" s="153"/>
      <c r="I163" s="153"/>
      <c r="J163" s="153"/>
      <c r="K163" s="153"/>
      <c r="L163" s="153"/>
      <c r="M163" s="153"/>
      <c r="N163" s="153"/>
      <c r="O163" s="153"/>
      <c r="P163" s="153"/>
      <c r="Q163" s="153"/>
      <c r="R163" s="153"/>
      <c r="S163" s="153"/>
      <c r="T163" s="153"/>
      <c r="U163" s="153"/>
      <c r="V163" s="153"/>
      <c r="W163" s="153"/>
      <c r="X163" s="153"/>
      <c r="Y163" s="153"/>
      <c r="Z163" s="153"/>
    </row>
    <row r="164" ht="15.75" customHeight="1">
      <c r="A164" s="153"/>
      <c r="B164" s="153"/>
      <c r="C164" s="153"/>
      <c r="D164" s="153"/>
      <c r="E164" s="153"/>
      <c r="F164" s="153"/>
      <c r="G164" s="153"/>
      <c r="H164" s="153"/>
      <c r="I164" s="153"/>
      <c r="J164" s="153"/>
      <c r="K164" s="153"/>
      <c r="L164" s="153"/>
      <c r="M164" s="153"/>
      <c r="N164" s="153"/>
      <c r="O164" s="153"/>
      <c r="P164" s="153"/>
      <c r="Q164" s="153"/>
      <c r="R164" s="153"/>
      <c r="S164" s="153"/>
      <c r="T164" s="153"/>
      <c r="U164" s="153"/>
      <c r="V164" s="153"/>
      <c r="W164" s="153"/>
      <c r="X164" s="153"/>
      <c r="Y164" s="153"/>
      <c r="Z164" s="153"/>
    </row>
    <row r="165" ht="15.75" customHeight="1">
      <c r="A165" s="153"/>
      <c r="B165" s="153"/>
      <c r="C165" s="153"/>
      <c r="D165" s="153"/>
      <c r="E165" s="153"/>
      <c r="F165" s="153"/>
      <c r="G165" s="153"/>
      <c r="H165" s="153"/>
      <c r="I165" s="153"/>
      <c r="J165" s="153"/>
      <c r="K165" s="153"/>
      <c r="L165" s="153"/>
      <c r="M165" s="153"/>
      <c r="N165" s="153"/>
      <c r="O165" s="153"/>
      <c r="P165" s="153"/>
      <c r="Q165" s="153"/>
      <c r="R165" s="153"/>
      <c r="S165" s="153"/>
      <c r="T165" s="153"/>
      <c r="U165" s="153"/>
      <c r="V165" s="153"/>
      <c r="W165" s="153"/>
      <c r="X165" s="153"/>
      <c r="Y165" s="153"/>
      <c r="Z165" s="153"/>
    </row>
    <row r="166" ht="15.75" customHeight="1">
      <c r="A166" s="153"/>
      <c r="B166" s="153"/>
      <c r="C166" s="153"/>
      <c r="D166" s="153"/>
      <c r="E166" s="153"/>
      <c r="F166" s="153"/>
      <c r="G166" s="153"/>
      <c r="H166" s="153"/>
      <c r="I166" s="153"/>
      <c r="J166" s="153"/>
      <c r="K166" s="153"/>
      <c r="L166" s="153"/>
      <c r="M166" s="153"/>
      <c r="N166" s="153"/>
      <c r="O166" s="153"/>
      <c r="P166" s="153"/>
      <c r="Q166" s="153"/>
      <c r="R166" s="153"/>
      <c r="S166" s="153"/>
      <c r="T166" s="153"/>
      <c r="U166" s="153"/>
      <c r="V166" s="153"/>
      <c r="W166" s="153"/>
      <c r="X166" s="153"/>
      <c r="Y166" s="153"/>
      <c r="Z166" s="153"/>
    </row>
    <row r="167" ht="15.75" customHeight="1">
      <c r="A167" s="153"/>
      <c r="B167" s="153"/>
      <c r="C167" s="153"/>
      <c r="D167" s="153"/>
      <c r="E167" s="153"/>
      <c r="F167" s="153"/>
      <c r="G167" s="153"/>
      <c r="H167" s="153"/>
      <c r="I167" s="153"/>
      <c r="J167" s="153"/>
      <c r="K167" s="153"/>
      <c r="L167" s="153"/>
      <c r="M167" s="153"/>
      <c r="N167" s="153"/>
      <c r="O167" s="153"/>
      <c r="P167" s="153"/>
      <c r="Q167" s="153"/>
      <c r="R167" s="153"/>
      <c r="S167" s="153"/>
      <c r="T167" s="153"/>
      <c r="U167" s="153"/>
      <c r="V167" s="153"/>
      <c r="W167" s="153"/>
      <c r="X167" s="153"/>
      <c r="Y167" s="153"/>
      <c r="Z167" s="153"/>
    </row>
    <row r="168" ht="15.75" customHeight="1">
      <c r="A168" s="153"/>
      <c r="B168" s="153"/>
      <c r="C168" s="153"/>
      <c r="D168" s="153"/>
      <c r="E168" s="153"/>
      <c r="F168" s="153"/>
      <c r="G168" s="153"/>
      <c r="H168" s="153"/>
      <c r="I168" s="153"/>
      <c r="J168" s="153"/>
      <c r="K168" s="153"/>
      <c r="L168" s="153"/>
      <c r="M168" s="153"/>
      <c r="N168" s="153"/>
      <c r="O168" s="153"/>
      <c r="P168" s="153"/>
      <c r="Q168" s="153"/>
      <c r="R168" s="153"/>
      <c r="S168" s="153"/>
      <c r="T168" s="153"/>
      <c r="U168" s="153"/>
      <c r="V168" s="153"/>
      <c r="W168" s="153"/>
      <c r="X168" s="153"/>
      <c r="Y168" s="153"/>
      <c r="Z168" s="153"/>
    </row>
    <row r="169" ht="15.75" customHeight="1">
      <c r="A169" s="153"/>
      <c r="B169" s="153"/>
      <c r="C169" s="153"/>
      <c r="D169" s="153"/>
      <c r="E169" s="153"/>
      <c r="F169" s="153"/>
      <c r="G169" s="153"/>
      <c r="H169" s="153"/>
      <c r="I169" s="153"/>
      <c r="J169" s="153"/>
      <c r="K169" s="153"/>
      <c r="L169" s="153"/>
      <c r="M169" s="153"/>
      <c r="N169" s="153"/>
      <c r="O169" s="153"/>
      <c r="P169" s="153"/>
      <c r="Q169" s="153"/>
      <c r="R169" s="153"/>
      <c r="S169" s="153"/>
      <c r="T169" s="153"/>
      <c r="U169" s="153"/>
      <c r="V169" s="153"/>
      <c r="W169" s="153"/>
      <c r="X169" s="153"/>
      <c r="Y169" s="153"/>
      <c r="Z169" s="153"/>
    </row>
    <row r="170" ht="15.75" customHeight="1">
      <c r="A170" s="153"/>
      <c r="B170" s="153"/>
      <c r="C170" s="153"/>
      <c r="D170" s="153"/>
      <c r="E170" s="153"/>
      <c r="F170" s="153"/>
      <c r="G170" s="153"/>
      <c r="H170" s="153"/>
      <c r="I170" s="153"/>
      <c r="J170" s="153"/>
      <c r="K170" s="153"/>
      <c r="L170" s="153"/>
      <c r="M170" s="153"/>
      <c r="N170" s="153"/>
      <c r="O170" s="153"/>
      <c r="P170" s="153"/>
      <c r="Q170" s="153"/>
      <c r="R170" s="153"/>
      <c r="S170" s="153"/>
      <c r="T170" s="153"/>
      <c r="U170" s="153"/>
      <c r="V170" s="153"/>
      <c r="W170" s="153"/>
      <c r="X170" s="153"/>
      <c r="Y170" s="153"/>
      <c r="Z170" s="153"/>
    </row>
    <row r="171" ht="15.75" customHeight="1">
      <c r="A171" s="153"/>
      <c r="B171" s="153"/>
      <c r="C171" s="153"/>
      <c r="D171" s="153"/>
      <c r="E171" s="153"/>
      <c r="F171" s="153"/>
      <c r="G171" s="153"/>
      <c r="H171" s="153"/>
      <c r="I171" s="153"/>
      <c r="J171" s="153"/>
      <c r="K171" s="153"/>
      <c r="L171" s="153"/>
      <c r="M171" s="153"/>
      <c r="N171" s="153"/>
      <c r="O171" s="153"/>
      <c r="P171" s="153"/>
      <c r="Q171" s="153"/>
      <c r="R171" s="153"/>
      <c r="S171" s="153"/>
      <c r="T171" s="153"/>
      <c r="U171" s="153"/>
      <c r="V171" s="153"/>
      <c r="W171" s="153"/>
      <c r="X171" s="153"/>
      <c r="Y171" s="153"/>
      <c r="Z171" s="153"/>
    </row>
    <row r="172" ht="15.75" customHeight="1">
      <c r="A172" s="153"/>
      <c r="B172" s="153"/>
      <c r="C172" s="153"/>
      <c r="D172" s="153"/>
      <c r="E172" s="153"/>
      <c r="F172" s="153"/>
      <c r="G172" s="153"/>
      <c r="H172" s="153"/>
      <c r="I172" s="153"/>
      <c r="J172" s="153"/>
      <c r="K172" s="153"/>
      <c r="L172" s="153"/>
      <c r="M172" s="153"/>
      <c r="N172" s="153"/>
      <c r="O172" s="153"/>
      <c r="P172" s="153"/>
      <c r="Q172" s="153"/>
      <c r="R172" s="153"/>
      <c r="S172" s="153"/>
      <c r="T172" s="153"/>
      <c r="U172" s="153"/>
      <c r="V172" s="153"/>
      <c r="W172" s="153"/>
      <c r="X172" s="153"/>
      <c r="Y172" s="153"/>
      <c r="Z172" s="153"/>
    </row>
    <row r="173" ht="15.75" customHeight="1">
      <c r="A173" s="153"/>
      <c r="B173" s="153"/>
      <c r="C173" s="153"/>
      <c r="D173" s="153"/>
      <c r="E173" s="153"/>
      <c r="F173" s="153"/>
      <c r="G173" s="153"/>
      <c r="H173" s="153"/>
      <c r="I173" s="153"/>
      <c r="J173" s="153"/>
      <c r="K173" s="153"/>
      <c r="L173" s="153"/>
      <c r="M173" s="153"/>
      <c r="N173" s="153"/>
      <c r="O173" s="153"/>
      <c r="P173" s="153"/>
      <c r="Q173" s="153"/>
      <c r="R173" s="153"/>
      <c r="S173" s="153"/>
      <c r="T173" s="153"/>
      <c r="U173" s="153"/>
      <c r="V173" s="153"/>
      <c r="W173" s="153"/>
      <c r="X173" s="153"/>
      <c r="Y173" s="153"/>
      <c r="Z173" s="153"/>
    </row>
    <row r="174" ht="15.75" customHeight="1">
      <c r="A174" s="153"/>
      <c r="B174" s="153"/>
      <c r="C174" s="153"/>
      <c r="D174" s="153"/>
      <c r="E174" s="153"/>
      <c r="F174" s="153"/>
      <c r="G174" s="153"/>
      <c r="H174" s="153"/>
      <c r="I174" s="153"/>
      <c r="J174" s="153"/>
      <c r="K174" s="153"/>
      <c r="L174" s="153"/>
      <c r="M174" s="153"/>
      <c r="N174" s="153"/>
      <c r="O174" s="153"/>
      <c r="P174" s="153"/>
      <c r="Q174" s="153"/>
      <c r="R174" s="153"/>
      <c r="S174" s="153"/>
      <c r="T174" s="153"/>
      <c r="U174" s="153"/>
      <c r="V174" s="153"/>
      <c r="W174" s="153"/>
      <c r="X174" s="153"/>
      <c r="Y174" s="153"/>
      <c r="Z174" s="153"/>
    </row>
    <row r="175" ht="15.75" customHeight="1">
      <c r="A175" s="153"/>
      <c r="B175" s="153"/>
      <c r="C175" s="153"/>
      <c r="D175" s="153"/>
      <c r="E175" s="153"/>
      <c r="F175" s="153"/>
      <c r="G175" s="153"/>
      <c r="H175" s="153"/>
      <c r="I175" s="153"/>
      <c r="J175" s="153"/>
      <c r="K175" s="153"/>
      <c r="L175" s="153"/>
      <c r="M175" s="153"/>
      <c r="N175" s="153"/>
      <c r="O175" s="153"/>
      <c r="P175" s="153"/>
      <c r="Q175" s="153"/>
      <c r="R175" s="153"/>
      <c r="S175" s="153"/>
      <c r="T175" s="153"/>
      <c r="U175" s="153"/>
      <c r="V175" s="153"/>
      <c r="W175" s="153"/>
      <c r="X175" s="153"/>
      <c r="Y175" s="153"/>
      <c r="Z175" s="153"/>
    </row>
    <row r="176" ht="15.75" customHeight="1">
      <c r="A176" s="153"/>
      <c r="B176" s="153"/>
      <c r="C176" s="153"/>
      <c r="D176" s="153"/>
      <c r="E176" s="153"/>
      <c r="F176" s="153"/>
      <c r="G176" s="153"/>
      <c r="H176" s="153"/>
      <c r="I176" s="153"/>
      <c r="J176" s="153"/>
      <c r="K176" s="153"/>
      <c r="L176" s="153"/>
      <c r="M176" s="153"/>
      <c r="N176" s="153"/>
      <c r="O176" s="153"/>
      <c r="P176" s="153"/>
      <c r="Q176" s="153"/>
      <c r="R176" s="153"/>
      <c r="S176" s="153"/>
      <c r="T176" s="153"/>
      <c r="U176" s="153"/>
      <c r="V176" s="153"/>
      <c r="W176" s="153"/>
      <c r="X176" s="153"/>
      <c r="Y176" s="153"/>
      <c r="Z176" s="153"/>
    </row>
    <row r="177" ht="15.75" customHeight="1">
      <c r="A177" s="153"/>
      <c r="B177" s="153"/>
      <c r="C177" s="153"/>
      <c r="D177" s="153"/>
      <c r="E177" s="153"/>
      <c r="F177" s="153"/>
      <c r="G177" s="153"/>
      <c r="H177" s="153"/>
      <c r="I177" s="153"/>
      <c r="J177" s="153"/>
      <c r="K177" s="153"/>
      <c r="L177" s="153"/>
      <c r="M177" s="153"/>
      <c r="N177" s="153"/>
      <c r="O177" s="153"/>
      <c r="P177" s="153"/>
      <c r="Q177" s="153"/>
      <c r="R177" s="153"/>
      <c r="S177" s="153"/>
      <c r="T177" s="153"/>
      <c r="U177" s="153"/>
      <c r="V177" s="153"/>
      <c r="W177" s="153"/>
      <c r="X177" s="153"/>
      <c r="Y177" s="153"/>
      <c r="Z177" s="153"/>
    </row>
    <row r="178" ht="15.75" customHeight="1">
      <c r="A178" s="153"/>
      <c r="B178" s="153"/>
      <c r="C178" s="153"/>
      <c r="D178" s="153"/>
      <c r="E178" s="153"/>
      <c r="F178" s="153"/>
      <c r="G178" s="153"/>
      <c r="H178" s="153"/>
      <c r="I178" s="153"/>
      <c r="J178" s="153"/>
      <c r="K178" s="153"/>
      <c r="L178" s="153"/>
      <c r="M178" s="153"/>
      <c r="N178" s="153"/>
      <c r="O178" s="153"/>
      <c r="P178" s="153"/>
      <c r="Q178" s="153"/>
      <c r="R178" s="153"/>
      <c r="S178" s="153"/>
      <c r="T178" s="153"/>
      <c r="U178" s="153"/>
      <c r="V178" s="153"/>
      <c r="W178" s="153"/>
      <c r="X178" s="153"/>
      <c r="Y178" s="153"/>
      <c r="Z178" s="153"/>
    </row>
    <row r="179" ht="15.75" customHeight="1">
      <c r="A179" s="153"/>
      <c r="B179" s="153"/>
      <c r="C179" s="153"/>
      <c r="D179" s="153"/>
      <c r="E179" s="153"/>
      <c r="F179" s="153"/>
      <c r="G179" s="153"/>
      <c r="H179" s="153"/>
      <c r="I179" s="153"/>
      <c r="J179" s="153"/>
      <c r="K179" s="153"/>
      <c r="L179" s="153"/>
      <c r="M179" s="153"/>
      <c r="N179" s="153"/>
      <c r="O179" s="153"/>
      <c r="P179" s="153"/>
      <c r="Q179" s="153"/>
      <c r="R179" s="153"/>
      <c r="S179" s="153"/>
      <c r="T179" s="153"/>
      <c r="U179" s="153"/>
      <c r="V179" s="153"/>
      <c r="W179" s="153"/>
      <c r="X179" s="153"/>
      <c r="Y179" s="153"/>
      <c r="Z179" s="153"/>
    </row>
    <row r="180" ht="15.75" customHeight="1">
      <c r="A180" s="153"/>
      <c r="B180" s="153"/>
      <c r="C180" s="153"/>
      <c r="D180" s="153"/>
      <c r="E180" s="153"/>
      <c r="F180" s="153"/>
      <c r="G180" s="153"/>
      <c r="H180" s="153"/>
      <c r="I180" s="153"/>
      <c r="J180" s="153"/>
      <c r="K180" s="153"/>
      <c r="L180" s="153"/>
      <c r="M180" s="153"/>
      <c r="N180" s="153"/>
      <c r="O180" s="153"/>
      <c r="P180" s="153"/>
      <c r="Q180" s="153"/>
      <c r="R180" s="153"/>
      <c r="S180" s="153"/>
      <c r="T180" s="153"/>
      <c r="U180" s="153"/>
      <c r="V180" s="153"/>
      <c r="W180" s="153"/>
      <c r="X180" s="153"/>
      <c r="Y180" s="153"/>
      <c r="Z180" s="153"/>
    </row>
    <row r="181" ht="15.75" customHeight="1">
      <c r="A181" s="153"/>
      <c r="B181" s="153"/>
      <c r="C181" s="153"/>
      <c r="D181" s="153"/>
      <c r="E181" s="153"/>
      <c r="F181" s="153"/>
      <c r="G181" s="153"/>
      <c r="H181" s="153"/>
      <c r="I181" s="153"/>
      <c r="J181" s="153"/>
      <c r="K181" s="153"/>
      <c r="L181" s="153"/>
      <c r="M181" s="153"/>
      <c r="N181" s="153"/>
      <c r="O181" s="153"/>
      <c r="P181" s="153"/>
      <c r="Q181" s="153"/>
      <c r="R181" s="153"/>
      <c r="S181" s="153"/>
      <c r="T181" s="153"/>
      <c r="U181" s="153"/>
      <c r="V181" s="153"/>
      <c r="W181" s="153"/>
      <c r="X181" s="153"/>
      <c r="Y181" s="153"/>
      <c r="Z181" s="153"/>
    </row>
    <row r="182" ht="15.75" customHeight="1">
      <c r="A182" s="153"/>
      <c r="B182" s="153"/>
      <c r="C182" s="153"/>
      <c r="D182" s="153"/>
      <c r="E182" s="153"/>
      <c r="F182" s="153"/>
      <c r="G182" s="153"/>
      <c r="H182" s="153"/>
      <c r="I182" s="153"/>
      <c r="J182" s="153"/>
      <c r="K182" s="153"/>
      <c r="L182" s="153"/>
      <c r="M182" s="153"/>
      <c r="N182" s="153"/>
      <c r="O182" s="153"/>
      <c r="P182" s="153"/>
      <c r="Q182" s="153"/>
      <c r="R182" s="153"/>
      <c r="S182" s="153"/>
      <c r="T182" s="153"/>
      <c r="U182" s="153"/>
      <c r="V182" s="153"/>
      <c r="W182" s="153"/>
      <c r="X182" s="153"/>
      <c r="Y182" s="153"/>
      <c r="Z182" s="153"/>
    </row>
    <row r="183" ht="15.75" customHeight="1">
      <c r="A183" s="153"/>
      <c r="B183" s="153"/>
      <c r="C183" s="153"/>
      <c r="D183" s="153"/>
      <c r="E183" s="153"/>
      <c r="F183" s="153"/>
      <c r="G183" s="153"/>
      <c r="H183" s="153"/>
      <c r="I183" s="153"/>
      <c r="J183" s="153"/>
      <c r="K183" s="153"/>
      <c r="L183" s="153"/>
      <c r="M183" s="153"/>
      <c r="N183" s="153"/>
      <c r="O183" s="153"/>
      <c r="P183" s="153"/>
      <c r="Q183" s="153"/>
      <c r="R183" s="153"/>
      <c r="S183" s="153"/>
      <c r="T183" s="153"/>
      <c r="U183" s="153"/>
      <c r="V183" s="153"/>
      <c r="W183" s="153"/>
      <c r="X183" s="153"/>
      <c r="Y183" s="153"/>
      <c r="Z183" s="153"/>
    </row>
    <row r="184" ht="15.75" customHeight="1">
      <c r="A184" s="153"/>
      <c r="B184" s="153"/>
      <c r="C184" s="153"/>
      <c r="D184" s="153"/>
      <c r="E184" s="153"/>
      <c r="F184" s="153"/>
      <c r="G184" s="153"/>
      <c r="H184" s="153"/>
      <c r="I184" s="153"/>
      <c r="J184" s="153"/>
      <c r="K184" s="153"/>
      <c r="L184" s="153"/>
      <c r="M184" s="153"/>
      <c r="N184" s="153"/>
      <c r="O184" s="153"/>
      <c r="P184" s="153"/>
      <c r="Q184" s="153"/>
      <c r="R184" s="153"/>
      <c r="S184" s="153"/>
      <c r="T184" s="153"/>
      <c r="U184" s="153"/>
      <c r="V184" s="153"/>
      <c r="W184" s="153"/>
      <c r="X184" s="153"/>
      <c r="Y184" s="153"/>
      <c r="Z184" s="153"/>
    </row>
    <row r="185" ht="15.75" customHeight="1">
      <c r="A185" s="153"/>
      <c r="B185" s="153"/>
      <c r="C185" s="153"/>
      <c r="D185" s="153"/>
      <c r="E185" s="153"/>
      <c r="F185" s="153"/>
      <c r="G185" s="153"/>
      <c r="H185" s="153"/>
      <c r="I185" s="153"/>
      <c r="J185" s="153"/>
      <c r="K185" s="153"/>
      <c r="L185" s="153"/>
      <c r="M185" s="153"/>
      <c r="N185" s="153"/>
      <c r="O185" s="153"/>
      <c r="P185" s="153"/>
      <c r="Q185" s="153"/>
      <c r="R185" s="153"/>
      <c r="S185" s="153"/>
      <c r="T185" s="153"/>
      <c r="U185" s="153"/>
      <c r="V185" s="153"/>
      <c r="W185" s="153"/>
      <c r="X185" s="153"/>
      <c r="Y185" s="153"/>
      <c r="Z185" s="153"/>
    </row>
    <row r="186" ht="15.75" customHeight="1">
      <c r="A186" s="153"/>
      <c r="B186" s="153"/>
      <c r="C186" s="153"/>
      <c r="D186" s="153"/>
      <c r="E186" s="153"/>
      <c r="F186" s="153"/>
      <c r="G186" s="153"/>
      <c r="H186" s="153"/>
      <c r="I186" s="153"/>
      <c r="J186" s="153"/>
      <c r="K186" s="153"/>
      <c r="L186" s="153"/>
      <c r="M186" s="153"/>
      <c r="N186" s="153"/>
      <c r="O186" s="153"/>
      <c r="P186" s="153"/>
      <c r="Q186" s="153"/>
      <c r="R186" s="153"/>
      <c r="S186" s="153"/>
      <c r="T186" s="153"/>
      <c r="U186" s="153"/>
      <c r="V186" s="153"/>
      <c r="W186" s="153"/>
      <c r="X186" s="153"/>
      <c r="Y186" s="153"/>
      <c r="Z186" s="153"/>
    </row>
    <row r="187" ht="15.75" customHeight="1">
      <c r="A187" s="153"/>
      <c r="B187" s="153"/>
      <c r="C187" s="153"/>
      <c r="D187" s="153"/>
      <c r="E187" s="153"/>
      <c r="F187" s="153"/>
      <c r="G187" s="153"/>
      <c r="H187" s="153"/>
      <c r="I187" s="153"/>
      <c r="J187" s="153"/>
      <c r="K187" s="153"/>
      <c r="L187" s="153"/>
      <c r="M187" s="153"/>
      <c r="N187" s="153"/>
      <c r="O187" s="153"/>
      <c r="P187" s="153"/>
      <c r="Q187" s="153"/>
      <c r="R187" s="153"/>
      <c r="S187" s="153"/>
      <c r="T187" s="153"/>
      <c r="U187" s="153"/>
      <c r="V187" s="153"/>
      <c r="W187" s="153"/>
      <c r="X187" s="153"/>
      <c r="Y187" s="153"/>
      <c r="Z187" s="153"/>
    </row>
    <row r="188" ht="15.75" customHeight="1">
      <c r="A188" s="153"/>
      <c r="B188" s="153"/>
      <c r="C188" s="153"/>
      <c r="D188" s="153"/>
      <c r="E188" s="153"/>
      <c r="F188" s="153"/>
      <c r="G188" s="153"/>
      <c r="H188" s="153"/>
      <c r="I188" s="153"/>
      <c r="J188" s="153"/>
      <c r="K188" s="153"/>
      <c r="L188" s="153"/>
      <c r="M188" s="153"/>
      <c r="N188" s="153"/>
      <c r="O188" s="153"/>
      <c r="P188" s="153"/>
      <c r="Q188" s="153"/>
      <c r="R188" s="153"/>
      <c r="S188" s="153"/>
      <c r="T188" s="153"/>
      <c r="U188" s="153"/>
      <c r="V188" s="153"/>
      <c r="W188" s="153"/>
      <c r="X188" s="153"/>
      <c r="Y188" s="153"/>
      <c r="Z188" s="153"/>
    </row>
    <row r="189" ht="15.75" customHeight="1">
      <c r="A189" s="153"/>
      <c r="B189" s="153"/>
      <c r="C189" s="153"/>
      <c r="D189" s="153"/>
      <c r="E189" s="153"/>
      <c r="F189" s="153"/>
      <c r="G189" s="153"/>
      <c r="H189" s="153"/>
      <c r="I189" s="153"/>
      <c r="J189" s="153"/>
      <c r="K189" s="153"/>
      <c r="L189" s="153"/>
      <c r="M189" s="153"/>
      <c r="N189" s="153"/>
      <c r="O189" s="153"/>
      <c r="P189" s="153"/>
      <c r="Q189" s="153"/>
      <c r="R189" s="153"/>
      <c r="S189" s="153"/>
      <c r="T189" s="153"/>
      <c r="U189" s="153"/>
      <c r="V189" s="153"/>
      <c r="W189" s="153"/>
      <c r="X189" s="153"/>
      <c r="Y189" s="153"/>
      <c r="Z189" s="153"/>
    </row>
    <row r="190" ht="15.75" customHeight="1">
      <c r="A190" s="153"/>
      <c r="B190" s="153"/>
      <c r="C190" s="153"/>
      <c r="D190" s="153"/>
      <c r="E190" s="153"/>
      <c r="F190" s="153"/>
      <c r="G190" s="153"/>
      <c r="H190" s="153"/>
      <c r="I190" s="153"/>
      <c r="J190" s="153"/>
      <c r="K190" s="153"/>
      <c r="L190" s="153"/>
      <c r="M190" s="153"/>
      <c r="N190" s="153"/>
      <c r="O190" s="153"/>
      <c r="P190" s="153"/>
      <c r="Q190" s="153"/>
      <c r="R190" s="153"/>
      <c r="S190" s="153"/>
      <c r="T190" s="153"/>
      <c r="U190" s="153"/>
      <c r="V190" s="153"/>
      <c r="W190" s="153"/>
      <c r="X190" s="153"/>
      <c r="Y190" s="153"/>
      <c r="Z190" s="153"/>
    </row>
    <row r="191" ht="15.75" customHeight="1">
      <c r="A191" s="153"/>
      <c r="B191" s="153"/>
      <c r="C191" s="153"/>
      <c r="D191" s="153"/>
      <c r="E191" s="153"/>
      <c r="F191" s="153"/>
      <c r="G191" s="153"/>
      <c r="H191" s="153"/>
      <c r="I191" s="153"/>
      <c r="J191" s="153"/>
      <c r="K191" s="153"/>
      <c r="L191" s="153"/>
      <c r="M191" s="153"/>
      <c r="N191" s="153"/>
      <c r="O191" s="153"/>
      <c r="P191" s="153"/>
      <c r="Q191" s="153"/>
      <c r="R191" s="153"/>
      <c r="S191" s="153"/>
      <c r="T191" s="153"/>
      <c r="U191" s="153"/>
      <c r="V191" s="153"/>
      <c r="W191" s="153"/>
      <c r="X191" s="153"/>
      <c r="Y191" s="153"/>
      <c r="Z191" s="153"/>
    </row>
    <row r="192" ht="15.75" customHeight="1">
      <c r="A192" s="153"/>
      <c r="B192" s="153"/>
      <c r="C192" s="153"/>
      <c r="D192" s="153"/>
      <c r="E192" s="153"/>
      <c r="F192" s="153"/>
      <c r="G192" s="153"/>
      <c r="H192" s="153"/>
      <c r="I192" s="153"/>
      <c r="J192" s="153"/>
      <c r="K192" s="153"/>
      <c r="L192" s="153"/>
      <c r="M192" s="153"/>
      <c r="N192" s="153"/>
      <c r="O192" s="153"/>
      <c r="P192" s="153"/>
      <c r="Q192" s="153"/>
      <c r="R192" s="153"/>
      <c r="S192" s="153"/>
      <c r="T192" s="153"/>
      <c r="U192" s="153"/>
      <c r="V192" s="153"/>
      <c r="W192" s="153"/>
      <c r="X192" s="153"/>
      <c r="Y192" s="153"/>
      <c r="Z192" s="153"/>
    </row>
    <row r="193" ht="15.75" customHeight="1">
      <c r="A193" s="153"/>
      <c r="B193" s="153"/>
      <c r="C193" s="153"/>
      <c r="D193" s="153"/>
      <c r="E193" s="153"/>
      <c r="F193" s="153"/>
      <c r="G193" s="153"/>
      <c r="H193" s="153"/>
      <c r="I193" s="153"/>
      <c r="J193" s="153"/>
      <c r="K193" s="153"/>
      <c r="L193" s="153"/>
      <c r="M193" s="153"/>
      <c r="N193" s="153"/>
      <c r="O193" s="153"/>
      <c r="P193" s="153"/>
      <c r="Q193" s="153"/>
      <c r="R193" s="153"/>
      <c r="S193" s="153"/>
      <c r="T193" s="153"/>
      <c r="U193" s="153"/>
      <c r="V193" s="153"/>
      <c r="W193" s="153"/>
      <c r="X193" s="153"/>
      <c r="Y193" s="153"/>
      <c r="Z193" s="153"/>
    </row>
    <row r="194" ht="15.75" customHeight="1">
      <c r="A194" s="153"/>
      <c r="B194" s="153"/>
      <c r="C194" s="153"/>
      <c r="D194" s="153"/>
      <c r="E194" s="153"/>
      <c r="F194" s="153"/>
      <c r="G194" s="153"/>
      <c r="H194" s="153"/>
      <c r="I194" s="153"/>
      <c r="J194" s="153"/>
      <c r="K194" s="153"/>
      <c r="L194" s="153"/>
      <c r="M194" s="153"/>
      <c r="N194" s="153"/>
      <c r="O194" s="153"/>
      <c r="P194" s="153"/>
      <c r="Q194" s="153"/>
      <c r="R194" s="153"/>
      <c r="S194" s="153"/>
      <c r="T194" s="153"/>
      <c r="U194" s="153"/>
      <c r="V194" s="153"/>
      <c r="W194" s="153"/>
      <c r="X194" s="153"/>
      <c r="Y194" s="153"/>
      <c r="Z194" s="153"/>
    </row>
    <row r="195" ht="15.75" customHeight="1">
      <c r="A195" s="153"/>
      <c r="B195" s="153"/>
      <c r="C195" s="153"/>
      <c r="D195" s="153"/>
      <c r="E195" s="153"/>
      <c r="F195" s="153"/>
      <c r="G195" s="153"/>
      <c r="H195" s="153"/>
      <c r="I195" s="153"/>
      <c r="J195" s="153"/>
      <c r="K195" s="153"/>
      <c r="L195" s="153"/>
      <c r="M195" s="153"/>
      <c r="N195" s="153"/>
      <c r="O195" s="153"/>
      <c r="P195" s="153"/>
      <c r="Q195" s="153"/>
      <c r="R195" s="153"/>
      <c r="S195" s="153"/>
      <c r="T195" s="153"/>
      <c r="U195" s="153"/>
      <c r="V195" s="153"/>
      <c r="W195" s="153"/>
      <c r="X195" s="153"/>
      <c r="Y195" s="153"/>
      <c r="Z195" s="153"/>
    </row>
    <row r="196" ht="15.75" customHeight="1">
      <c r="A196" s="153"/>
      <c r="B196" s="153"/>
      <c r="C196" s="153"/>
      <c r="D196" s="153"/>
      <c r="E196" s="153"/>
      <c r="F196" s="153"/>
      <c r="G196" s="153"/>
      <c r="H196" s="153"/>
      <c r="I196" s="153"/>
      <c r="J196" s="153"/>
      <c r="K196" s="153"/>
      <c r="L196" s="153"/>
      <c r="M196" s="153"/>
      <c r="N196" s="153"/>
      <c r="O196" s="153"/>
      <c r="P196" s="153"/>
      <c r="Q196" s="153"/>
      <c r="R196" s="153"/>
      <c r="S196" s="153"/>
      <c r="T196" s="153"/>
      <c r="U196" s="153"/>
      <c r="V196" s="153"/>
      <c r="W196" s="153"/>
      <c r="X196" s="153"/>
      <c r="Y196" s="153"/>
      <c r="Z196" s="153"/>
    </row>
    <row r="197" ht="15.75" customHeight="1">
      <c r="A197" s="153"/>
      <c r="B197" s="153"/>
      <c r="C197" s="153"/>
      <c r="D197" s="153"/>
      <c r="E197" s="153"/>
      <c r="F197" s="153"/>
      <c r="G197" s="153"/>
      <c r="H197" s="153"/>
      <c r="I197" s="153"/>
      <c r="J197" s="153"/>
      <c r="K197" s="153"/>
      <c r="L197" s="153"/>
      <c r="M197" s="153"/>
      <c r="N197" s="153"/>
      <c r="O197" s="153"/>
      <c r="P197" s="153"/>
      <c r="Q197" s="153"/>
      <c r="R197" s="153"/>
      <c r="S197" s="153"/>
      <c r="T197" s="153"/>
      <c r="U197" s="153"/>
      <c r="V197" s="153"/>
      <c r="W197" s="153"/>
      <c r="X197" s="153"/>
      <c r="Y197" s="153"/>
      <c r="Z197" s="153"/>
    </row>
    <row r="198" ht="15.75" customHeight="1">
      <c r="A198" s="153"/>
      <c r="B198" s="153"/>
      <c r="C198" s="153"/>
      <c r="D198" s="153"/>
      <c r="E198" s="153"/>
      <c r="F198" s="153"/>
      <c r="G198" s="153"/>
      <c r="H198" s="153"/>
      <c r="I198" s="153"/>
      <c r="J198" s="153"/>
      <c r="K198" s="153"/>
      <c r="L198" s="153"/>
      <c r="M198" s="153"/>
      <c r="N198" s="153"/>
      <c r="O198" s="153"/>
      <c r="P198" s="153"/>
      <c r="Q198" s="153"/>
      <c r="R198" s="153"/>
      <c r="S198" s="153"/>
      <c r="T198" s="153"/>
      <c r="U198" s="153"/>
      <c r="V198" s="153"/>
      <c r="W198" s="153"/>
      <c r="X198" s="153"/>
      <c r="Y198" s="153"/>
      <c r="Z198" s="153"/>
    </row>
    <row r="199" ht="15.75" customHeight="1">
      <c r="A199" s="153"/>
      <c r="B199" s="153"/>
      <c r="C199" s="153"/>
      <c r="D199" s="153"/>
      <c r="E199" s="153"/>
      <c r="F199" s="153"/>
      <c r="G199" s="153"/>
      <c r="H199" s="153"/>
      <c r="I199" s="153"/>
      <c r="J199" s="153"/>
      <c r="K199" s="153"/>
      <c r="L199" s="153"/>
      <c r="M199" s="153"/>
      <c r="N199" s="153"/>
      <c r="O199" s="153"/>
      <c r="P199" s="153"/>
      <c r="Q199" s="153"/>
      <c r="R199" s="153"/>
      <c r="S199" s="153"/>
      <c r="T199" s="153"/>
      <c r="U199" s="153"/>
      <c r="V199" s="153"/>
      <c r="W199" s="153"/>
      <c r="X199" s="153"/>
      <c r="Y199" s="153"/>
      <c r="Z199" s="153"/>
    </row>
    <row r="200" ht="15.75" customHeight="1">
      <c r="A200" s="153"/>
      <c r="B200" s="153"/>
      <c r="C200" s="153"/>
      <c r="D200" s="153"/>
      <c r="E200" s="153"/>
      <c r="F200" s="153"/>
      <c r="G200" s="153"/>
      <c r="H200" s="153"/>
      <c r="I200" s="153"/>
      <c r="J200" s="153"/>
      <c r="K200" s="153"/>
      <c r="L200" s="153"/>
      <c r="M200" s="153"/>
      <c r="N200" s="153"/>
      <c r="O200" s="153"/>
      <c r="P200" s="153"/>
      <c r="Q200" s="153"/>
      <c r="R200" s="153"/>
      <c r="S200" s="153"/>
      <c r="T200" s="153"/>
      <c r="U200" s="153"/>
      <c r="V200" s="153"/>
      <c r="W200" s="153"/>
      <c r="X200" s="153"/>
      <c r="Y200" s="153"/>
      <c r="Z200" s="153"/>
    </row>
    <row r="201" ht="15.75" customHeight="1">
      <c r="A201" s="153"/>
      <c r="B201" s="153"/>
      <c r="C201" s="153"/>
      <c r="D201" s="153"/>
      <c r="E201" s="153"/>
      <c r="F201" s="153"/>
      <c r="G201" s="153"/>
      <c r="H201" s="153"/>
      <c r="I201" s="153"/>
      <c r="J201" s="153"/>
      <c r="K201" s="153"/>
      <c r="L201" s="153"/>
      <c r="M201" s="153"/>
      <c r="N201" s="153"/>
      <c r="O201" s="153"/>
      <c r="P201" s="153"/>
      <c r="Q201" s="153"/>
      <c r="R201" s="153"/>
      <c r="S201" s="153"/>
      <c r="T201" s="153"/>
      <c r="U201" s="153"/>
      <c r="V201" s="153"/>
      <c r="W201" s="153"/>
      <c r="X201" s="153"/>
      <c r="Y201" s="153"/>
      <c r="Z201" s="153"/>
    </row>
    <row r="202" ht="15.75" customHeight="1">
      <c r="A202" s="153"/>
      <c r="B202" s="153"/>
      <c r="C202" s="153"/>
      <c r="D202" s="153"/>
      <c r="E202" s="153"/>
      <c r="F202" s="153"/>
      <c r="G202" s="153"/>
      <c r="H202" s="153"/>
      <c r="I202" s="153"/>
      <c r="J202" s="153"/>
      <c r="K202" s="153"/>
      <c r="L202" s="153"/>
      <c r="M202" s="153"/>
      <c r="N202" s="153"/>
      <c r="O202" s="153"/>
      <c r="P202" s="153"/>
      <c r="Q202" s="153"/>
      <c r="R202" s="153"/>
      <c r="S202" s="153"/>
      <c r="T202" s="153"/>
      <c r="U202" s="153"/>
      <c r="V202" s="153"/>
      <c r="W202" s="153"/>
      <c r="X202" s="153"/>
      <c r="Y202" s="153"/>
      <c r="Z202" s="153"/>
    </row>
    <row r="203" ht="15.75" customHeight="1">
      <c r="A203" s="153"/>
      <c r="B203" s="153"/>
      <c r="C203" s="153"/>
      <c r="D203" s="153"/>
      <c r="E203" s="153"/>
      <c r="F203" s="153"/>
      <c r="G203" s="153"/>
      <c r="H203" s="153"/>
      <c r="I203" s="153"/>
      <c r="J203" s="153"/>
      <c r="K203" s="153"/>
      <c r="L203" s="153"/>
      <c r="M203" s="153"/>
      <c r="N203" s="153"/>
      <c r="O203" s="153"/>
      <c r="P203" s="153"/>
      <c r="Q203" s="153"/>
      <c r="R203" s="153"/>
      <c r="S203" s="153"/>
      <c r="T203" s="153"/>
      <c r="U203" s="153"/>
      <c r="V203" s="153"/>
      <c r="W203" s="153"/>
      <c r="X203" s="153"/>
      <c r="Y203" s="153"/>
      <c r="Z203" s="153"/>
    </row>
    <row r="204" ht="15.75" customHeight="1">
      <c r="A204" s="153"/>
      <c r="B204" s="153"/>
      <c r="C204" s="153"/>
      <c r="D204" s="153"/>
      <c r="E204" s="153"/>
      <c r="F204" s="153"/>
      <c r="G204" s="153"/>
      <c r="H204" s="153"/>
      <c r="I204" s="153"/>
      <c r="J204" s="153"/>
      <c r="K204" s="153"/>
      <c r="L204" s="153"/>
      <c r="M204" s="153"/>
      <c r="N204" s="153"/>
      <c r="O204" s="153"/>
      <c r="P204" s="153"/>
      <c r="Q204" s="153"/>
      <c r="R204" s="153"/>
      <c r="S204" s="153"/>
      <c r="T204" s="153"/>
      <c r="U204" s="153"/>
      <c r="V204" s="153"/>
      <c r="W204" s="153"/>
      <c r="X204" s="153"/>
      <c r="Y204" s="153"/>
      <c r="Z204" s="153"/>
    </row>
    <row r="205" ht="15.75" customHeight="1">
      <c r="A205" s="153"/>
      <c r="B205" s="153"/>
      <c r="C205" s="153"/>
      <c r="D205" s="153"/>
      <c r="E205" s="153"/>
      <c r="F205" s="153"/>
      <c r="G205" s="153"/>
      <c r="H205" s="153"/>
      <c r="I205" s="153"/>
      <c r="J205" s="153"/>
      <c r="K205" s="153"/>
      <c r="L205" s="153"/>
      <c r="M205" s="153"/>
      <c r="N205" s="153"/>
      <c r="O205" s="153"/>
      <c r="P205" s="153"/>
      <c r="Q205" s="153"/>
      <c r="R205" s="153"/>
      <c r="S205" s="153"/>
      <c r="T205" s="153"/>
      <c r="U205" s="153"/>
      <c r="V205" s="153"/>
      <c r="W205" s="153"/>
      <c r="X205" s="153"/>
      <c r="Y205" s="153"/>
      <c r="Z205" s="153"/>
    </row>
    <row r="206" ht="15.75" customHeight="1">
      <c r="A206" s="153"/>
      <c r="B206" s="153"/>
      <c r="C206" s="153"/>
      <c r="D206" s="153"/>
      <c r="E206" s="153"/>
      <c r="F206" s="153"/>
      <c r="G206" s="153"/>
      <c r="H206" s="153"/>
      <c r="I206" s="153"/>
      <c r="J206" s="153"/>
      <c r="K206" s="153"/>
      <c r="L206" s="153"/>
      <c r="M206" s="153"/>
      <c r="N206" s="153"/>
      <c r="O206" s="153"/>
      <c r="P206" s="153"/>
      <c r="Q206" s="153"/>
      <c r="R206" s="153"/>
      <c r="S206" s="153"/>
      <c r="T206" s="153"/>
      <c r="U206" s="153"/>
      <c r="V206" s="153"/>
      <c r="W206" s="153"/>
      <c r="X206" s="153"/>
      <c r="Y206" s="153"/>
      <c r="Z206" s="153"/>
    </row>
    <row r="207" ht="15.75" customHeight="1">
      <c r="A207" s="153"/>
      <c r="B207" s="153"/>
      <c r="C207" s="153"/>
      <c r="D207" s="153"/>
      <c r="E207" s="153"/>
      <c r="F207" s="153"/>
      <c r="G207" s="153"/>
      <c r="H207" s="153"/>
      <c r="I207" s="153"/>
      <c r="J207" s="153"/>
      <c r="K207" s="153"/>
      <c r="L207" s="153"/>
      <c r="M207" s="153"/>
      <c r="N207" s="153"/>
      <c r="O207" s="153"/>
      <c r="P207" s="153"/>
      <c r="Q207" s="153"/>
      <c r="R207" s="153"/>
      <c r="S207" s="153"/>
      <c r="T207" s="153"/>
      <c r="U207" s="153"/>
      <c r="V207" s="153"/>
      <c r="W207" s="153"/>
      <c r="X207" s="153"/>
      <c r="Y207" s="153"/>
      <c r="Z207" s="153"/>
    </row>
    <row r="208" ht="15.75" customHeight="1">
      <c r="A208" s="153"/>
      <c r="B208" s="153"/>
      <c r="C208" s="153"/>
      <c r="D208" s="153"/>
      <c r="E208" s="153"/>
      <c r="F208" s="153"/>
      <c r="G208" s="153"/>
      <c r="H208" s="153"/>
      <c r="I208" s="153"/>
      <c r="J208" s="153"/>
      <c r="K208" s="153"/>
      <c r="L208" s="153"/>
      <c r="M208" s="153"/>
      <c r="N208" s="153"/>
      <c r="O208" s="153"/>
      <c r="P208" s="153"/>
      <c r="Q208" s="153"/>
      <c r="R208" s="153"/>
      <c r="S208" s="153"/>
      <c r="T208" s="153"/>
      <c r="U208" s="153"/>
      <c r="V208" s="153"/>
      <c r="W208" s="153"/>
      <c r="X208" s="153"/>
      <c r="Y208" s="153"/>
      <c r="Z208" s="153"/>
    </row>
    <row r="209" ht="15.75" customHeight="1">
      <c r="A209" s="153"/>
      <c r="B209" s="153"/>
      <c r="C209" s="153"/>
      <c r="D209" s="153"/>
      <c r="E209" s="153"/>
      <c r="F209" s="153"/>
      <c r="G209" s="153"/>
      <c r="H209" s="153"/>
      <c r="I209" s="153"/>
      <c r="J209" s="153"/>
      <c r="K209" s="153"/>
      <c r="L209" s="153"/>
      <c r="M209" s="153"/>
      <c r="N209" s="153"/>
      <c r="O209" s="153"/>
      <c r="P209" s="153"/>
      <c r="Q209" s="153"/>
      <c r="R209" s="153"/>
      <c r="S209" s="153"/>
      <c r="T209" s="153"/>
      <c r="U209" s="153"/>
      <c r="V209" s="153"/>
      <c r="W209" s="153"/>
      <c r="X209" s="153"/>
      <c r="Y209" s="153"/>
      <c r="Z209" s="153"/>
    </row>
    <row r="210" ht="15.75" customHeight="1">
      <c r="A210" s="153"/>
      <c r="B210" s="153"/>
      <c r="C210" s="153"/>
      <c r="D210" s="153"/>
      <c r="E210" s="153"/>
      <c r="F210" s="153"/>
      <c r="G210" s="153"/>
      <c r="H210" s="153"/>
      <c r="I210" s="153"/>
      <c r="J210" s="153"/>
      <c r="K210" s="153"/>
      <c r="L210" s="153"/>
      <c r="M210" s="153"/>
      <c r="N210" s="153"/>
      <c r="O210" s="153"/>
      <c r="P210" s="153"/>
      <c r="Q210" s="153"/>
      <c r="R210" s="153"/>
      <c r="S210" s="153"/>
      <c r="T210" s="153"/>
      <c r="U210" s="153"/>
      <c r="V210" s="153"/>
      <c r="W210" s="153"/>
      <c r="X210" s="153"/>
      <c r="Y210" s="153"/>
      <c r="Z210" s="153"/>
    </row>
    <row r="211" ht="15.75" customHeight="1">
      <c r="A211" s="153"/>
      <c r="B211" s="153"/>
      <c r="C211" s="153"/>
      <c r="D211" s="153"/>
      <c r="E211" s="153"/>
      <c r="F211" s="153"/>
      <c r="G211" s="153"/>
      <c r="H211" s="153"/>
      <c r="I211" s="153"/>
      <c r="J211" s="153"/>
      <c r="K211" s="153"/>
      <c r="L211" s="153"/>
      <c r="M211" s="153"/>
      <c r="N211" s="153"/>
      <c r="O211" s="153"/>
      <c r="P211" s="153"/>
      <c r="Q211" s="153"/>
      <c r="R211" s="153"/>
      <c r="S211" s="153"/>
      <c r="T211" s="153"/>
      <c r="U211" s="153"/>
      <c r="V211" s="153"/>
      <c r="W211" s="153"/>
      <c r="X211" s="153"/>
      <c r="Y211" s="153"/>
      <c r="Z211" s="153"/>
    </row>
    <row r="212" ht="15.75" customHeight="1">
      <c r="A212" s="153"/>
      <c r="B212" s="153"/>
      <c r="C212" s="153"/>
      <c r="D212" s="153"/>
      <c r="E212" s="153"/>
      <c r="F212" s="153"/>
      <c r="G212" s="153"/>
      <c r="H212" s="153"/>
      <c r="I212" s="153"/>
      <c r="J212" s="153"/>
      <c r="K212" s="153"/>
      <c r="L212" s="153"/>
      <c r="M212" s="153"/>
      <c r="N212" s="153"/>
      <c r="O212" s="153"/>
      <c r="P212" s="153"/>
      <c r="Q212" s="153"/>
      <c r="R212" s="153"/>
      <c r="S212" s="153"/>
      <c r="T212" s="153"/>
      <c r="U212" s="153"/>
      <c r="V212" s="153"/>
      <c r="W212" s="153"/>
      <c r="X212" s="153"/>
      <c r="Y212" s="153"/>
      <c r="Z212" s="153"/>
    </row>
    <row r="213" ht="15.75" customHeight="1">
      <c r="A213" s="153"/>
      <c r="B213" s="153"/>
      <c r="C213" s="153"/>
      <c r="D213" s="153"/>
      <c r="E213" s="153"/>
      <c r="F213" s="153"/>
      <c r="G213" s="153"/>
      <c r="H213" s="153"/>
      <c r="I213" s="153"/>
      <c r="J213" s="153"/>
      <c r="K213" s="153"/>
      <c r="L213" s="153"/>
      <c r="M213" s="153"/>
      <c r="N213" s="153"/>
      <c r="O213" s="153"/>
      <c r="P213" s="153"/>
      <c r="Q213" s="153"/>
      <c r="R213" s="153"/>
      <c r="S213" s="153"/>
      <c r="T213" s="153"/>
      <c r="U213" s="153"/>
      <c r="V213" s="153"/>
      <c r="W213" s="153"/>
      <c r="X213" s="153"/>
      <c r="Y213" s="153"/>
      <c r="Z213" s="153"/>
    </row>
    <row r="214" ht="15.75" customHeight="1">
      <c r="A214" s="153"/>
      <c r="B214" s="153"/>
      <c r="C214" s="153"/>
      <c r="D214" s="153"/>
      <c r="E214" s="153"/>
      <c r="F214" s="153"/>
      <c r="G214" s="153"/>
      <c r="H214" s="153"/>
      <c r="I214" s="153"/>
      <c r="J214" s="153"/>
      <c r="K214" s="153"/>
      <c r="L214" s="153"/>
      <c r="M214" s="153"/>
      <c r="N214" s="153"/>
      <c r="O214" s="153"/>
      <c r="P214" s="153"/>
      <c r="Q214" s="153"/>
      <c r="R214" s="153"/>
      <c r="S214" s="153"/>
      <c r="T214" s="153"/>
      <c r="U214" s="153"/>
      <c r="V214" s="153"/>
      <c r="W214" s="153"/>
      <c r="X214" s="153"/>
      <c r="Y214" s="153"/>
      <c r="Z214" s="153"/>
    </row>
    <row r="215" ht="15.75" customHeight="1">
      <c r="A215" s="153"/>
      <c r="B215" s="153"/>
      <c r="C215" s="153"/>
      <c r="D215" s="153"/>
      <c r="E215" s="153"/>
      <c r="F215" s="153"/>
      <c r="G215" s="153"/>
      <c r="H215" s="153"/>
      <c r="I215" s="153"/>
      <c r="J215" s="153"/>
      <c r="K215" s="153"/>
      <c r="L215" s="153"/>
      <c r="M215" s="153"/>
      <c r="N215" s="153"/>
      <c r="O215" s="153"/>
      <c r="P215" s="153"/>
      <c r="Q215" s="153"/>
      <c r="R215" s="153"/>
      <c r="S215" s="153"/>
      <c r="T215" s="153"/>
      <c r="U215" s="153"/>
      <c r="V215" s="153"/>
      <c r="W215" s="153"/>
      <c r="X215" s="153"/>
      <c r="Y215" s="153"/>
      <c r="Z215" s="153"/>
    </row>
    <row r="216" ht="15.75" customHeight="1">
      <c r="A216" s="153"/>
      <c r="B216" s="153"/>
      <c r="C216" s="153"/>
      <c r="D216" s="153"/>
      <c r="E216" s="153"/>
      <c r="F216" s="153"/>
      <c r="G216" s="153"/>
      <c r="H216" s="153"/>
      <c r="I216" s="153"/>
      <c r="J216" s="153"/>
      <c r="K216" s="153"/>
      <c r="L216" s="153"/>
      <c r="M216" s="153"/>
      <c r="N216" s="153"/>
      <c r="O216" s="153"/>
      <c r="P216" s="153"/>
      <c r="Q216" s="153"/>
      <c r="R216" s="153"/>
      <c r="S216" s="153"/>
      <c r="T216" s="153"/>
      <c r="U216" s="153"/>
      <c r="V216" s="153"/>
      <c r="W216" s="153"/>
      <c r="X216" s="153"/>
      <c r="Y216" s="153"/>
      <c r="Z216" s="153"/>
    </row>
    <row r="217" ht="15.75" customHeight="1">
      <c r="A217" s="153"/>
      <c r="B217" s="153"/>
      <c r="C217" s="153"/>
      <c r="D217" s="153"/>
      <c r="E217" s="153"/>
      <c r="F217" s="153"/>
      <c r="G217" s="153"/>
      <c r="H217" s="153"/>
      <c r="I217" s="153"/>
      <c r="J217" s="153"/>
      <c r="K217" s="153"/>
      <c r="L217" s="153"/>
      <c r="M217" s="153"/>
      <c r="N217" s="153"/>
      <c r="O217" s="153"/>
      <c r="P217" s="153"/>
      <c r="Q217" s="153"/>
      <c r="R217" s="153"/>
      <c r="S217" s="153"/>
      <c r="T217" s="153"/>
      <c r="U217" s="153"/>
      <c r="V217" s="153"/>
      <c r="W217" s="153"/>
      <c r="X217" s="153"/>
      <c r="Y217" s="153"/>
      <c r="Z217" s="153"/>
    </row>
    <row r="218" ht="15.75" customHeight="1">
      <c r="A218" s="153"/>
      <c r="B218" s="153"/>
      <c r="C218" s="153"/>
      <c r="D218" s="153"/>
      <c r="E218" s="153"/>
      <c r="F218" s="153"/>
      <c r="G218" s="153"/>
      <c r="H218" s="153"/>
      <c r="I218" s="153"/>
      <c r="J218" s="153"/>
      <c r="K218" s="153"/>
      <c r="L218" s="153"/>
      <c r="M218" s="153"/>
      <c r="N218" s="153"/>
      <c r="O218" s="153"/>
      <c r="P218" s="153"/>
      <c r="Q218" s="153"/>
      <c r="R218" s="153"/>
      <c r="S218" s="153"/>
      <c r="T218" s="153"/>
      <c r="U218" s="153"/>
      <c r="V218" s="153"/>
      <c r="W218" s="153"/>
      <c r="X218" s="153"/>
      <c r="Y218" s="153"/>
      <c r="Z218" s="153"/>
    </row>
    <row r="219" ht="15.75" customHeight="1">
      <c r="A219" s="153"/>
      <c r="B219" s="153"/>
      <c r="C219" s="153"/>
      <c r="D219" s="153"/>
      <c r="E219" s="153"/>
      <c r="F219" s="153"/>
      <c r="G219" s="153"/>
      <c r="H219" s="153"/>
      <c r="I219" s="153"/>
      <c r="J219" s="153"/>
      <c r="K219" s="153"/>
      <c r="L219" s="153"/>
      <c r="M219" s="153"/>
      <c r="N219" s="153"/>
      <c r="O219" s="153"/>
      <c r="P219" s="153"/>
      <c r="Q219" s="153"/>
      <c r="R219" s="153"/>
      <c r="S219" s="153"/>
      <c r="T219" s="153"/>
      <c r="U219" s="153"/>
      <c r="V219" s="153"/>
      <c r="W219" s="153"/>
      <c r="X219" s="153"/>
      <c r="Y219" s="153"/>
      <c r="Z219" s="153"/>
    </row>
    <row r="220" ht="15.75" customHeight="1">
      <c r="A220" s="153"/>
      <c r="B220" s="153"/>
      <c r="C220" s="153"/>
      <c r="D220" s="153"/>
      <c r="E220" s="153"/>
      <c r="F220" s="153"/>
      <c r="G220" s="153"/>
      <c r="H220" s="153"/>
      <c r="I220" s="153"/>
      <c r="J220" s="153"/>
      <c r="K220" s="153"/>
      <c r="L220" s="153"/>
      <c r="M220" s="153"/>
      <c r="N220" s="153"/>
      <c r="O220" s="153"/>
      <c r="P220" s="153"/>
      <c r="Q220" s="153"/>
      <c r="R220" s="153"/>
      <c r="S220" s="153"/>
      <c r="T220" s="153"/>
      <c r="U220" s="153"/>
      <c r="V220" s="153"/>
      <c r="W220" s="153"/>
      <c r="X220" s="153"/>
      <c r="Y220" s="153"/>
      <c r="Z220" s="153"/>
    </row>
    <row r="221" ht="15.75" customHeight="1">
      <c r="A221" s="153"/>
      <c r="B221" s="153"/>
      <c r="C221" s="153"/>
      <c r="D221" s="153"/>
      <c r="E221" s="153"/>
      <c r="F221" s="153"/>
      <c r="G221" s="153"/>
      <c r="H221" s="153"/>
      <c r="I221" s="153"/>
      <c r="J221" s="153"/>
      <c r="K221" s="153"/>
      <c r="L221" s="153"/>
      <c r="M221" s="153"/>
      <c r="N221" s="153"/>
      <c r="O221" s="153"/>
      <c r="P221" s="153"/>
      <c r="Q221" s="153"/>
      <c r="R221" s="153"/>
      <c r="S221" s="153"/>
      <c r="T221" s="153"/>
      <c r="U221" s="153"/>
      <c r="V221" s="153"/>
      <c r="W221" s="153"/>
      <c r="X221" s="153"/>
      <c r="Y221" s="153"/>
      <c r="Z221" s="153"/>
    </row>
    <row r="222" ht="15.75" customHeight="1">
      <c r="A222" s="153"/>
      <c r="B222" s="153"/>
      <c r="C222" s="153"/>
      <c r="D222" s="153"/>
      <c r="E222" s="153"/>
      <c r="F222" s="153"/>
      <c r="G222" s="153"/>
      <c r="H222" s="153"/>
      <c r="I222" s="153"/>
      <c r="J222" s="153"/>
      <c r="K222" s="153"/>
      <c r="L222" s="153"/>
      <c r="M222" s="153"/>
      <c r="N222" s="153"/>
      <c r="O222" s="153"/>
      <c r="P222" s="153"/>
      <c r="Q222" s="153"/>
      <c r="R222" s="153"/>
      <c r="S222" s="153"/>
      <c r="T222" s="153"/>
      <c r="U222" s="153"/>
      <c r="V222" s="153"/>
      <c r="W222" s="153"/>
      <c r="X222" s="153"/>
      <c r="Y222" s="153"/>
      <c r="Z222" s="153"/>
    </row>
    <row r="223" ht="15.75" customHeight="1">
      <c r="A223" s="153"/>
      <c r="B223" s="153"/>
      <c r="C223" s="153"/>
      <c r="D223" s="153"/>
      <c r="E223" s="153"/>
      <c r="F223" s="153"/>
      <c r="G223" s="153"/>
      <c r="H223" s="153"/>
      <c r="I223" s="153"/>
      <c r="J223" s="153"/>
      <c r="K223" s="153"/>
      <c r="L223" s="153"/>
      <c r="M223" s="153"/>
      <c r="N223" s="153"/>
      <c r="O223" s="153"/>
      <c r="P223" s="153"/>
      <c r="Q223" s="153"/>
      <c r="R223" s="153"/>
      <c r="S223" s="153"/>
      <c r="T223" s="153"/>
      <c r="U223" s="153"/>
      <c r="V223" s="153"/>
      <c r="W223" s="153"/>
      <c r="X223" s="153"/>
      <c r="Y223" s="153"/>
      <c r="Z223" s="153"/>
    </row>
    <row r="224" ht="15.75" customHeight="1">
      <c r="A224" s="153"/>
      <c r="B224" s="153"/>
      <c r="C224" s="153"/>
      <c r="D224" s="153"/>
      <c r="E224" s="153"/>
      <c r="F224" s="153"/>
      <c r="G224" s="153"/>
      <c r="H224" s="153"/>
      <c r="I224" s="153"/>
      <c r="J224" s="153"/>
      <c r="K224" s="153"/>
      <c r="L224" s="153"/>
      <c r="M224" s="153"/>
      <c r="N224" s="153"/>
      <c r="O224" s="153"/>
      <c r="P224" s="153"/>
      <c r="Q224" s="153"/>
      <c r="R224" s="153"/>
      <c r="S224" s="153"/>
      <c r="T224" s="153"/>
      <c r="U224" s="153"/>
      <c r="V224" s="153"/>
      <c r="W224" s="153"/>
      <c r="X224" s="153"/>
      <c r="Y224" s="153"/>
      <c r="Z224" s="153"/>
    </row>
    <row r="225" ht="15.75" customHeight="1">
      <c r="A225" s="153"/>
      <c r="B225" s="153"/>
      <c r="C225" s="153"/>
      <c r="D225" s="153"/>
      <c r="E225" s="153"/>
      <c r="F225" s="153"/>
      <c r="G225" s="153"/>
      <c r="H225" s="153"/>
      <c r="I225" s="153"/>
      <c r="J225" s="153"/>
      <c r="K225" s="153"/>
      <c r="L225" s="153"/>
      <c r="M225" s="153"/>
      <c r="N225" s="153"/>
      <c r="O225" s="153"/>
      <c r="P225" s="153"/>
      <c r="Q225" s="153"/>
      <c r="R225" s="153"/>
      <c r="S225" s="153"/>
      <c r="T225" s="153"/>
      <c r="U225" s="153"/>
      <c r="V225" s="153"/>
      <c r="W225" s="153"/>
      <c r="X225" s="153"/>
      <c r="Y225" s="153"/>
      <c r="Z225" s="153"/>
    </row>
    <row r="226" ht="15.75" customHeight="1">
      <c r="A226" s="153"/>
      <c r="B226" s="153"/>
      <c r="C226" s="153"/>
      <c r="D226" s="153"/>
      <c r="E226" s="153"/>
      <c r="F226" s="153"/>
      <c r="G226" s="153"/>
      <c r="H226" s="153"/>
      <c r="I226" s="153"/>
      <c r="J226" s="153"/>
      <c r="K226" s="153"/>
      <c r="L226" s="153"/>
      <c r="M226" s="153"/>
      <c r="N226" s="153"/>
      <c r="O226" s="153"/>
      <c r="P226" s="153"/>
      <c r="Q226" s="153"/>
      <c r="R226" s="153"/>
      <c r="S226" s="153"/>
      <c r="T226" s="153"/>
      <c r="U226" s="153"/>
      <c r="V226" s="153"/>
      <c r="W226" s="153"/>
      <c r="X226" s="153"/>
      <c r="Y226" s="153"/>
      <c r="Z226" s="153"/>
    </row>
    <row r="227" ht="15.75" customHeight="1">
      <c r="A227" s="153"/>
      <c r="B227" s="153"/>
      <c r="C227" s="153"/>
      <c r="D227" s="153"/>
      <c r="E227" s="153"/>
      <c r="F227" s="153"/>
      <c r="G227" s="153"/>
      <c r="H227" s="153"/>
      <c r="I227" s="153"/>
      <c r="J227" s="153"/>
      <c r="K227" s="153"/>
      <c r="L227" s="153"/>
      <c r="M227" s="153"/>
      <c r="N227" s="153"/>
      <c r="O227" s="153"/>
      <c r="P227" s="153"/>
      <c r="Q227" s="153"/>
      <c r="R227" s="153"/>
      <c r="S227" s="153"/>
      <c r="T227" s="153"/>
      <c r="U227" s="153"/>
      <c r="V227" s="153"/>
      <c r="W227" s="153"/>
      <c r="X227" s="153"/>
      <c r="Y227" s="153"/>
      <c r="Z227" s="153"/>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9.0" ySplit="2.0" topLeftCell="J3" activePane="bottomRight" state="frozen"/>
      <selection activeCell="J1" sqref="J1" pane="topRight"/>
      <selection activeCell="A3" sqref="A3" pane="bottomLeft"/>
      <selection activeCell="J3" sqref="J3" pane="bottomRight"/>
    </sheetView>
  </sheetViews>
  <sheetFormatPr customHeight="1" defaultColWidth="12.63" defaultRowHeight="15.0"/>
  <cols>
    <col customWidth="1" min="1" max="1" width="4.13"/>
    <col customWidth="1" min="2" max="2" width="11.63"/>
    <col customWidth="1" min="3" max="3" width="9.38"/>
    <col customWidth="1" min="4" max="4" width="6.88"/>
    <col customWidth="1" min="5" max="5" width="6.38"/>
    <col customWidth="1" min="6" max="6" width="10.0"/>
    <col customWidth="1" min="7" max="7" width="6.13"/>
    <col customWidth="1" min="8" max="9" width="8.63"/>
    <col customWidth="1" min="10" max="10" width="17.0"/>
    <col customWidth="1" min="11" max="11" width="11.13"/>
    <col customWidth="1" min="12" max="12" width="13.63"/>
    <col customWidth="1" min="13" max="13" width="14.38"/>
    <col customWidth="1" min="14" max="14" width="14.13"/>
    <col customWidth="1" min="15" max="15" width="36.13"/>
    <col customWidth="1" min="16" max="16" width="26.13"/>
  </cols>
  <sheetData>
    <row r="1" ht="15.75" customHeight="1">
      <c r="A1" s="270" t="s">
        <v>174</v>
      </c>
      <c r="B1" s="20"/>
      <c r="C1" s="20"/>
      <c r="D1" s="20"/>
      <c r="E1" s="20"/>
      <c r="F1" s="20"/>
      <c r="G1" s="20"/>
      <c r="H1" s="20"/>
      <c r="I1" s="271"/>
      <c r="J1" s="272"/>
      <c r="K1" s="272"/>
      <c r="L1" s="272"/>
      <c r="M1" s="272">
        <f>1.24+4</f>
        <v>5.24</v>
      </c>
      <c r="N1" s="273"/>
      <c r="O1" s="274"/>
      <c r="P1" s="275"/>
    </row>
    <row r="2" ht="15.75" customHeight="1">
      <c r="A2" s="276" t="s">
        <v>175</v>
      </c>
      <c r="B2" s="277" t="s">
        <v>93</v>
      </c>
      <c r="C2" s="276" t="s">
        <v>176</v>
      </c>
      <c r="D2" s="276" t="s">
        <v>177</v>
      </c>
      <c r="E2" s="276" t="s">
        <v>137</v>
      </c>
      <c r="F2" s="276" t="s">
        <v>178</v>
      </c>
      <c r="G2" s="276" t="s">
        <v>179</v>
      </c>
      <c r="H2" s="276" t="s">
        <v>180</v>
      </c>
      <c r="I2" s="276" t="s">
        <v>181</v>
      </c>
      <c r="J2" s="276" t="s">
        <v>182</v>
      </c>
      <c r="K2" s="276" t="s">
        <v>183</v>
      </c>
      <c r="L2" s="276" t="s">
        <v>184</v>
      </c>
      <c r="M2" s="276" t="s">
        <v>185</v>
      </c>
      <c r="N2" s="276" t="s">
        <v>186</v>
      </c>
      <c r="O2" s="278" t="s">
        <v>187</v>
      </c>
      <c r="P2" s="279" t="s">
        <v>188</v>
      </c>
    </row>
    <row r="3" ht="165.75" customHeight="1">
      <c r="A3" s="280"/>
      <c r="B3" s="277"/>
      <c r="C3" s="280"/>
      <c r="D3" s="280"/>
      <c r="E3" s="280"/>
      <c r="F3" s="280"/>
      <c r="G3" s="280"/>
      <c r="H3" s="276"/>
      <c r="I3" s="276"/>
      <c r="J3" s="281" t="s">
        <v>189</v>
      </c>
      <c r="K3" s="20"/>
      <c r="L3" s="20"/>
      <c r="M3" s="20"/>
      <c r="N3" s="20"/>
      <c r="O3" s="21"/>
      <c r="P3" s="282"/>
    </row>
    <row r="4" ht="15.75" customHeight="1">
      <c r="A4" s="280">
        <v>1.0</v>
      </c>
      <c r="B4" s="277" t="s">
        <v>190</v>
      </c>
      <c r="C4" s="280">
        <f t="shared" ref="C4:C8" si="1">D4+E4</f>
        <v>40.46</v>
      </c>
      <c r="D4" s="280">
        <v>39.48</v>
      </c>
      <c r="E4" s="280">
        <v>0.98</v>
      </c>
      <c r="F4" s="280">
        <v>39.98</v>
      </c>
      <c r="G4" s="280">
        <v>40.2</v>
      </c>
      <c r="H4" s="276">
        <v>0.33</v>
      </c>
      <c r="I4" s="276">
        <v>0.33</v>
      </c>
      <c r="J4" s="280" t="s">
        <v>191</v>
      </c>
      <c r="K4" s="280" t="s">
        <v>192</v>
      </c>
      <c r="L4" s="280" t="s">
        <v>193</v>
      </c>
      <c r="M4" s="276" t="s">
        <v>194</v>
      </c>
      <c r="N4" s="280"/>
      <c r="O4" s="278" t="s">
        <v>195</v>
      </c>
      <c r="P4" s="282"/>
    </row>
    <row r="5" ht="15.75" customHeight="1">
      <c r="A5" s="280">
        <v>2.0</v>
      </c>
      <c r="B5" s="277" t="s">
        <v>196</v>
      </c>
      <c r="C5" s="280">
        <f t="shared" si="1"/>
        <v>7.21</v>
      </c>
      <c r="D5" s="280">
        <v>7.03</v>
      </c>
      <c r="E5" s="280">
        <v>0.18</v>
      </c>
      <c r="F5" s="280">
        <v>7.21</v>
      </c>
      <c r="G5" s="280">
        <v>7.21</v>
      </c>
      <c r="H5" s="280"/>
      <c r="I5" s="280">
        <v>0.61</v>
      </c>
      <c r="J5" s="280" t="s">
        <v>197</v>
      </c>
      <c r="K5" s="280" t="s">
        <v>192</v>
      </c>
      <c r="L5" s="280" t="s">
        <v>193</v>
      </c>
      <c r="M5" s="276" t="s">
        <v>198</v>
      </c>
      <c r="N5" s="280"/>
      <c r="O5" s="278" t="s">
        <v>199</v>
      </c>
      <c r="P5" s="282"/>
    </row>
    <row r="6" ht="135.75" customHeight="1">
      <c r="A6" s="280">
        <v>3.0</v>
      </c>
      <c r="B6" s="277" t="s">
        <v>200</v>
      </c>
      <c r="C6" s="280">
        <f t="shared" si="1"/>
        <v>15.24</v>
      </c>
      <c r="D6" s="280">
        <v>14.84</v>
      </c>
      <c r="E6" s="280">
        <v>0.4</v>
      </c>
      <c r="F6" s="280">
        <v>14.84</v>
      </c>
      <c r="G6" s="280">
        <v>15.33</v>
      </c>
      <c r="H6" s="280">
        <v>0.56</v>
      </c>
      <c r="I6" s="280">
        <v>1.59</v>
      </c>
      <c r="J6" s="280" t="s">
        <v>201</v>
      </c>
      <c r="K6" s="280" t="s">
        <v>192</v>
      </c>
      <c r="L6" s="280" t="s">
        <v>193</v>
      </c>
      <c r="M6" s="276" t="s">
        <v>202</v>
      </c>
      <c r="N6" s="280"/>
      <c r="O6" s="278" t="s">
        <v>203</v>
      </c>
      <c r="P6" s="282"/>
    </row>
    <row r="7" ht="15.75" customHeight="1">
      <c r="A7" s="280">
        <v>4.0</v>
      </c>
      <c r="B7" s="277" t="s">
        <v>204</v>
      </c>
      <c r="C7" s="280">
        <f t="shared" si="1"/>
        <v>20.07</v>
      </c>
      <c r="D7" s="280">
        <v>19.64</v>
      </c>
      <c r="E7" s="280">
        <v>0.43</v>
      </c>
      <c r="F7" s="276">
        <v>19.75</v>
      </c>
      <c r="G7" s="280">
        <v>19.63</v>
      </c>
      <c r="H7" s="276">
        <v>-0.03</v>
      </c>
      <c r="I7" s="280">
        <v>0.41</v>
      </c>
      <c r="J7" s="280" t="s">
        <v>201</v>
      </c>
      <c r="K7" s="280" t="s">
        <v>192</v>
      </c>
      <c r="L7" s="280" t="s">
        <v>193</v>
      </c>
      <c r="M7" s="276" t="s">
        <v>205</v>
      </c>
      <c r="N7" s="280"/>
      <c r="O7" s="278" t="s">
        <v>206</v>
      </c>
      <c r="P7" s="282"/>
    </row>
    <row r="8" ht="15.75" customHeight="1">
      <c r="A8" s="280">
        <v>5.0</v>
      </c>
      <c r="B8" s="277" t="s">
        <v>207</v>
      </c>
      <c r="C8" s="280">
        <f t="shared" si="1"/>
        <v>27.81</v>
      </c>
      <c r="D8" s="280">
        <v>27.03</v>
      </c>
      <c r="E8" s="280">
        <v>0.78</v>
      </c>
      <c r="F8" s="280">
        <v>27.04</v>
      </c>
      <c r="G8" s="280">
        <v>30.98</v>
      </c>
      <c r="H8" s="280">
        <v>4.96</v>
      </c>
      <c r="I8" s="280">
        <v>8.01</v>
      </c>
      <c r="J8" s="280" t="s">
        <v>208</v>
      </c>
      <c r="K8" s="280" t="s">
        <v>192</v>
      </c>
      <c r="L8" s="280" t="s">
        <v>209</v>
      </c>
      <c r="M8" s="276" t="s">
        <v>210</v>
      </c>
      <c r="N8" s="276"/>
      <c r="O8" s="283" t="s">
        <v>211</v>
      </c>
      <c r="P8" s="279" t="s">
        <v>212</v>
      </c>
    </row>
    <row r="9" ht="15.75" customHeight="1">
      <c r="A9" s="280">
        <v>6.0</v>
      </c>
      <c r="B9" s="277" t="s">
        <v>213</v>
      </c>
      <c r="C9" s="280">
        <v>31.06</v>
      </c>
      <c r="D9" s="280">
        <v>31.06</v>
      </c>
      <c r="E9" s="280" t="s">
        <v>214</v>
      </c>
      <c r="F9" s="280">
        <v>31.07</v>
      </c>
      <c r="G9" s="280">
        <v>32.93</v>
      </c>
      <c r="H9" s="280">
        <v>2.08</v>
      </c>
      <c r="I9" s="280">
        <v>5.33</v>
      </c>
      <c r="J9" s="280" t="s">
        <v>215</v>
      </c>
      <c r="K9" s="280" t="s">
        <v>192</v>
      </c>
      <c r="L9" s="280" t="s">
        <v>209</v>
      </c>
      <c r="M9" s="276" t="s">
        <v>216</v>
      </c>
      <c r="N9" s="276"/>
      <c r="O9" s="278" t="s">
        <v>217</v>
      </c>
      <c r="P9" s="279" t="s">
        <v>212</v>
      </c>
    </row>
    <row r="10" ht="15.75" customHeight="1">
      <c r="A10" s="280"/>
      <c r="B10" s="277" t="s">
        <v>218</v>
      </c>
      <c r="C10" s="280">
        <f t="shared" ref="C10:G10" si="2">SUM(C4:C9)</f>
        <v>141.85</v>
      </c>
      <c r="D10" s="280">
        <f t="shared" si="2"/>
        <v>139.08</v>
      </c>
      <c r="E10" s="280">
        <f t="shared" si="2"/>
        <v>2.77</v>
      </c>
      <c r="F10" s="280">
        <f t="shared" si="2"/>
        <v>139.89</v>
      </c>
      <c r="G10" s="280">
        <f t="shared" si="2"/>
        <v>146.28</v>
      </c>
      <c r="H10" s="280"/>
      <c r="I10" s="280">
        <f>SUM(I4:I9)</f>
        <v>16.28</v>
      </c>
      <c r="J10" s="280"/>
      <c r="K10" s="280"/>
      <c r="L10" s="280"/>
      <c r="M10" s="276"/>
      <c r="N10" s="276"/>
      <c r="O10" s="278" t="s">
        <v>219</v>
      </c>
      <c r="P10" s="279"/>
    </row>
    <row r="11" ht="15.75" customHeight="1">
      <c r="A11" s="284"/>
      <c r="B11" s="285"/>
      <c r="C11" s="284"/>
      <c r="D11" s="284"/>
      <c r="E11" s="284"/>
      <c r="F11" s="284"/>
      <c r="G11" s="284"/>
      <c r="H11" s="284"/>
      <c r="I11" s="284"/>
      <c r="J11" s="284"/>
      <c r="K11" s="286"/>
      <c r="L11" s="287"/>
      <c r="M11" s="288"/>
      <c r="N11" s="288"/>
      <c r="O11" s="289"/>
      <c r="P11" s="290"/>
    </row>
    <row r="12" ht="97.5" customHeight="1">
      <c r="A12" s="280">
        <v>7.0</v>
      </c>
      <c r="B12" s="277" t="s">
        <v>37</v>
      </c>
      <c r="C12" s="280">
        <v>38.68</v>
      </c>
      <c r="D12" s="280">
        <v>38.68</v>
      </c>
      <c r="E12" s="280"/>
      <c r="F12" s="280">
        <v>36.64</v>
      </c>
      <c r="G12" s="280">
        <v>38.93</v>
      </c>
      <c r="H12" s="280"/>
      <c r="I12" s="280">
        <v>3.85</v>
      </c>
      <c r="J12" s="280" t="s">
        <v>220</v>
      </c>
      <c r="K12" s="280" t="s">
        <v>192</v>
      </c>
      <c r="L12" s="280" t="s">
        <v>221</v>
      </c>
      <c r="M12" s="276" t="s">
        <v>222</v>
      </c>
      <c r="N12" s="276"/>
      <c r="O12" s="278" t="s">
        <v>223</v>
      </c>
      <c r="P12" s="279"/>
    </row>
    <row r="13" ht="15.75" customHeight="1">
      <c r="A13" s="280">
        <v>8.0</v>
      </c>
      <c r="B13" s="277" t="s">
        <v>224</v>
      </c>
      <c r="C13" s="280">
        <f>D13+E13</f>
        <v>19.15</v>
      </c>
      <c r="D13" s="280">
        <v>16.5</v>
      </c>
      <c r="E13" s="280">
        <v>2.65</v>
      </c>
      <c r="F13" s="280">
        <v>14.62</v>
      </c>
      <c r="G13" s="280">
        <v>15.38</v>
      </c>
      <c r="H13" s="280">
        <v>0.72</v>
      </c>
      <c r="I13" s="280">
        <v>1.35</v>
      </c>
      <c r="J13" s="280" t="s">
        <v>225</v>
      </c>
      <c r="K13" s="280" t="s">
        <v>226</v>
      </c>
      <c r="L13" s="291">
        <v>45406.0</v>
      </c>
      <c r="M13" s="276" t="s">
        <v>227</v>
      </c>
      <c r="N13" s="276"/>
      <c r="O13" s="278" t="s">
        <v>228</v>
      </c>
      <c r="P13" s="279" t="s">
        <v>229</v>
      </c>
    </row>
    <row r="14" ht="15.75" customHeight="1">
      <c r="A14" s="280"/>
      <c r="B14" s="277" t="s">
        <v>230</v>
      </c>
      <c r="C14" s="280">
        <f t="shared" ref="C14:G14" si="3">SUM(C12:C13)</f>
        <v>57.83</v>
      </c>
      <c r="D14" s="280">
        <f t="shared" si="3"/>
        <v>55.18</v>
      </c>
      <c r="E14" s="280">
        <f t="shared" si="3"/>
        <v>2.65</v>
      </c>
      <c r="F14" s="280">
        <f t="shared" si="3"/>
        <v>51.26</v>
      </c>
      <c r="G14" s="280">
        <f t="shared" si="3"/>
        <v>54.31</v>
      </c>
      <c r="H14" s="280"/>
      <c r="I14" s="280">
        <f>SUM(I12:I13)</f>
        <v>5.2</v>
      </c>
      <c r="J14" s="280"/>
      <c r="K14" s="280"/>
      <c r="L14" s="280"/>
      <c r="M14" s="276"/>
      <c r="N14" s="276"/>
      <c r="O14" s="278" t="s">
        <v>219</v>
      </c>
      <c r="P14" s="282"/>
    </row>
    <row r="15" ht="15.75" customHeight="1">
      <c r="A15" s="284"/>
      <c r="B15" s="285"/>
      <c r="C15" s="284"/>
      <c r="D15" s="284"/>
      <c r="E15" s="284"/>
      <c r="F15" s="284"/>
      <c r="G15" s="284"/>
      <c r="H15" s="284"/>
      <c r="I15" s="284"/>
      <c r="J15" s="284"/>
      <c r="K15" s="284"/>
      <c r="L15" s="284"/>
      <c r="M15" s="288"/>
      <c r="N15" s="288"/>
      <c r="O15" s="289"/>
      <c r="P15" s="292"/>
    </row>
    <row r="16" ht="15.75" customHeight="1">
      <c r="A16" s="280">
        <v>9.0</v>
      </c>
      <c r="B16" s="277" t="s">
        <v>44</v>
      </c>
      <c r="C16" s="280">
        <v>47.0</v>
      </c>
      <c r="D16" s="280">
        <v>47.0</v>
      </c>
      <c r="E16" s="280" t="s">
        <v>214</v>
      </c>
      <c r="F16" s="293">
        <f>43.36+1.64</f>
        <v>45</v>
      </c>
      <c r="G16" s="280">
        <v>77.03</v>
      </c>
      <c r="H16" s="280">
        <v>29.06</v>
      </c>
      <c r="I16" s="276">
        <v>30.85</v>
      </c>
      <c r="J16" s="294" t="s">
        <v>231</v>
      </c>
      <c r="K16" s="276"/>
      <c r="L16" s="276" t="s">
        <v>232</v>
      </c>
      <c r="M16" s="276" t="s">
        <v>216</v>
      </c>
      <c r="N16" s="276"/>
      <c r="O16" s="295" t="s">
        <v>231</v>
      </c>
      <c r="P16" s="282"/>
    </row>
    <row r="17" ht="15.75" customHeight="1">
      <c r="A17" s="280">
        <v>10.0</v>
      </c>
      <c r="B17" s="277" t="s">
        <v>233</v>
      </c>
      <c r="C17" s="276">
        <v>204.0</v>
      </c>
      <c r="D17" s="280">
        <f>C17</f>
        <v>204</v>
      </c>
      <c r="E17" s="280" t="s">
        <v>214</v>
      </c>
      <c r="F17" s="280">
        <v>202.69</v>
      </c>
      <c r="G17" s="280">
        <v>199.08</v>
      </c>
      <c r="H17" s="276" t="s">
        <v>47</v>
      </c>
      <c r="I17" s="280">
        <v>5.61</v>
      </c>
      <c r="J17" s="280" t="s">
        <v>234</v>
      </c>
      <c r="K17" s="276"/>
      <c r="L17" s="280" t="s">
        <v>235</v>
      </c>
      <c r="M17" s="276" t="s">
        <v>216</v>
      </c>
      <c r="N17" s="276"/>
      <c r="O17" s="278" t="s">
        <v>236</v>
      </c>
      <c r="P17" s="282"/>
    </row>
    <row r="18" ht="15.75" customHeight="1">
      <c r="A18" s="280">
        <v>11.0</v>
      </c>
      <c r="B18" s="277" t="s">
        <v>237</v>
      </c>
      <c r="C18" s="280">
        <v>375.85</v>
      </c>
      <c r="D18" s="280">
        <f>C18-E18</f>
        <v>333.21</v>
      </c>
      <c r="E18" s="280">
        <v>42.64</v>
      </c>
      <c r="F18" s="280">
        <v>50.6</v>
      </c>
      <c r="G18" s="276">
        <v>103.15</v>
      </c>
      <c r="H18" s="280">
        <v>52.54</v>
      </c>
      <c r="I18" s="280">
        <v>55.55</v>
      </c>
      <c r="J18" s="280"/>
      <c r="K18" s="276"/>
      <c r="L18" s="280" t="s">
        <v>238</v>
      </c>
      <c r="M18" s="276" t="s">
        <v>239</v>
      </c>
      <c r="N18" s="296"/>
      <c r="O18" s="295" t="s">
        <v>240</v>
      </c>
      <c r="P18" s="297" t="s">
        <v>241</v>
      </c>
    </row>
    <row r="19" ht="218.25" customHeight="1">
      <c r="A19" s="280"/>
      <c r="B19" s="277" t="s">
        <v>230</v>
      </c>
      <c r="C19" s="280">
        <f t="shared" ref="C19:G19" si="4">SUM(C16:C18)</f>
        <v>626.85</v>
      </c>
      <c r="D19" s="280">
        <f t="shared" si="4"/>
        <v>584.21</v>
      </c>
      <c r="E19" s="280">
        <f t="shared" si="4"/>
        <v>42.64</v>
      </c>
      <c r="F19" s="293">
        <f t="shared" si="4"/>
        <v>298.29</v>
      </c>
      <c r="G19" s="280">
        <f t="shared" si="4"/>
        <v>379.26</v>
      </c>
      <c r="H19" s="280"/>
      <c r="I19" s="280">
        <f>SUM(I16:I18)</f>
        <v>92.01</v>
      </c>
      <c r="J19" s="280"/>
      <c r="K19" s="276"/>
      <c r="L19" s="280"/>
      <c r="M19" s="276"/>
      <c r="N19" s="296"/>
      <c r="O19" s="298" t="s">
        <v>219</v>
      </c>
      <c r="P19" s="299"/>
    </row>
    <row r="20" ht="15.75" customHeight="1">
      <c r="A20" s="284"/>
      <c r="B20" s="285"/>
      <c r="C20" s="284"/>
      <c r="D20" s="284"/>
      <c r="E20" s="284"/>
      <c r="F20" s="288"/>
      <c r="G20" s="288"/>
      <c r="H20" s="288"/>
      <c r="I20" s="288"/>
      <c r="J20" s="284"/>
      <c r="K20" s="284"/>
      <c r="L20" s="288"/>
      <c r="M20" s="288"/>
      <c r="N20" s="300"/>
      <c r="O20" s="289"/>
      <c r="P20" s="292"/>
    </row>
    <row r="21" ht="15.75" customHeight="1">
      <c r="A21" s="280">
        <v>12.0</v>
      </c>
      <c r="B21" s="277" t="s">
        <v>242</v>
      </c>
      <c r="C21" s="276">
        <f t="shared" ref="C21:C24" si="5">D21+E21</f>
        <v>28.5</v>
      </c>
      <c r="D21" s="276">
        <f>19.45+2</f>
        <v>21.45</v>
      </c>
      <c r="E21" s="276">
        <v>7.05</v>
      </c>
      <c r="F21" s="276">
        <v>26.5</v>
      </c>
      <c r="G21" s="276">
        <v>26.98</v>
      </c>
      <c r="H21" s="276">
        <v>3.13</v>
      </c>
      <c r="I21" s="276">
        <v>3.8</v>
      </c>
      <c r="J21" s="280" t="s">
        <v>243</v>
      </c>
      <c r="K21" s="280" t="s">
        <v>192</v>
      </c>
      <c r="L21" s="276" t="s">
        <v>244</v>
      </c>
      <c r="M21" s="276" t="s">
        <v>245</v>
      </c>
      <c r="N21" s="296" t="s">
        <v>192</v>
      </c>
      <c r="O21" s="295" t="s">
        <v>246</v>
      </c>
      <c r="P21" s="301" t="s">
        <v>247</v>
      </c>
    </row>
    <row r="22" ht="245.25" customHeight="1">
      <c r="A22" s="280">
        <v>13.0</v>
      </c>
      <c r="B22" s="277" t="s">
        <v>248</v>
      </c>
      <c r="C22" s="280">
        <f t="shared" si="5"/>
        <v>30.5</v>
      </c>
      <c r="D22" s="280">
        <v>25.0</v>
      </c>
      <c r="E22" s="280">
        <v>5.5</v>
      </c>
      <c r="F22" s="280">
        <v>24.96</v>
      </c>
      <c r="G22" s="280">
        <v>27.54</v>
      </c>
      <c r="H22" s="276">
        <v>2.62</v>
      </c>
      <c r="I22" s="276">
        <v>3.2</v>
      </c>
      <c r="J22" s="280" t="s">
        <v>249</v>
      </c>
      <c r="K22" s="280" t="s">
        <v>192</v>
      </c>
      <c r="L22" s="276" t="s">
        <v>250</v>
      </c>
      <c r="M22" s="276" t="s">
        <v>251</v>
      </c>
      <c r="N22" s="280" t="s">
        <v>192</v>
      </c>
      <c r="O22" s="278" t="s">
        <v>252</v>
      </c>
      <c r="P22" s="302" t="s">
        <v>253</v>
      </c>
    </row>
    <row r="23" ht="291.0" customHeight="1">
      <c r="A23" s="280">
        <v>14.0</v>
      </c>
      <c r="B23" s="277" t="s">
        <v>157</v>
      </c>
      <c r="C23" s="280">
        <f t="shared" si="5"/>
        <v>201.79</v>
      </c>
      <c r="D23" s="280">
        <v>174.0</v>
      </c>
      <c r="E23" s="280">
        <v>27.79</v>
      </c>
      <c r="F23" s="280">
        <v>141.36</v>
      </c>
      <c r="G23" s="280">
        <v>174.98</v>
      </c>
      <c r="H23" s="280">
        <v>34.83</v>
      </c>
      <c r="I23" s="280">
        <v>37.58</v>
      </c>
      <c r="J23" s="303" t="s">
        <v>254</v>
      </c>
      <c r="K23" s="280" t="s">
        <v>226</v>
      </c>
      <c r="L23" s="280" t="s">
        <v>255</v>
      </c>
      <c r="M23" s="280" t="s">
        <v>256</v>
      </c>
      <c r="N23" s="276" t="s">
        <v>257</v>
      </c>
      <c r="O23" s="278" t="s">
        <v>258</v>
      </c>
      <c r="P23" s="279" t="s">
        <v>259</v>
      </c>
    </row>
    <row r="24" ht="191.25" customHeight="1">
      <c r="A24" s="280">
        <v>15.0</v>
      </c>
      <c r="B24" s="277" t="s">
        <v>108</v>
      </c>
      <c r="C24" s="280">
        <f t="shared" si="5"/>
        <v>46.44</v>
      </c>
      <c r="D24" s="280">
        <v>40.0</v>
      </c>
      <c r="E24" s="280">
        <v>6.44</v>
      </c>
      <c r="F24" s="280">
        <v>35.85</v>
      </c>
      <c r="G24" s="280">
        <v>37.83</v>
      </c>
      <c r="H24" s="280">
        <v>2.57</v>
      </c>
      <c r="I24" s="280">
        <v>3.37</v>
      </c>
      <c r="J24" s="280" t="s">
        <v>260</v>
      </c>
      <c r="K24" s="280" t="s">
        <v>226</v>
      </c>
      <c r="L24" s="280" t="s">
        <v>255</v>
      </c>
      <c r="M24" s="280"/>
      <c r="N24" s="276"/>
      <c r="O24" s="283" t="s">
        <v>261</v>
      </c>
      <c r="P24" s="279" t="s">
        <v>262</v>
      </c>
    </row>
    <row r="25" ht="100.5" customHeight="1">
      <c r="A25" s="280">
        <v>16.0</v>
      </c>
      <c r="B25" s="277" t="s">
        <v>130</v>
      </c>
      <c r="C25" s="280">
        <v>19.13</v>
      </c>
      <c r="D25" s="280">
        <f>C25-E25</f>
        <v>13.44</v>
      </c>
      <c r="E25" s="280">
        <v>5.69</v>
      </c>
      <c r="F25" s="280">
        <v>18.86</v>
      </c>
      <c r="G25" s="280">
        <v>19.13</v>
      </c>
      <c r="H25" s="280"/>
      <c r="I25" s="280">
        <v>0.15</v>
      </c>
      <c r="J25" s="280" t="s">
        <v>47</v>
      </c>
      <c r="K25" s="280"/>
      <c r="L25" s="280" t="s">
        <v>215</v>
      </c>
      <c r="M25" s="280" t="s">
        <v>215</v>
      </c>
      <c r="N25" s="276" t="s">
        <v>192</v>
      </c>
      <c r="O25" s="278" t="s">
        <v>263</v>
      </c>
      <c r="P25" s="279" t="s">
        <v>264</v>
      </c>
    </row>
    <row r="26" ht="83.25" customHeight="1">
      <c r="A26" s="280">
        <v>17.0</v>
      </c>
      <c r="B26" s="277" t="s">
        <v>265</v>
      </c>
      <c r="C26" s="280"/>
      <c r="D26" s="280"/>
      <c r="E26" s="280"/>
      <c r="F26" s="280"/>
      <c r="G26" s="280"/>
      <c r="H26" s="293"/>
      <c r="I26" s="293">
        <f>1.3244326</f>
        <v>1.3244326</v>
      </c>
      <c r="J26" s="280"/>
      <c r="K26" s="280"/>
      <c r="L26" s="280"/>
      <c r="M26" s="280"/>
      <c r="N26" s="276"/>
      <c r="O26" s="278" t="s">
        <v>266</v>
      </c>
      <c r="P26" s="279" t="s">
        <v>267</v>
      </c>
    </row>
    <row r="27" ht="237.0" customHeight="1">
      <c r="A27" s="304"/>
      <c r="B27" s="305" t="s">
        <v>268</v>
      </c>
      <c r="C27" s="306">
        <f t="shared" ref="C27:G27" si="6">SUM(C21:C26)</f>
        <v>326.36</v>
      </c>
      <c r="D27" s="306">
        <f t="shared" si="6"/>
        <v>273.89</v>
      </c>
      <c r="E27" s="306">
        <f t="shared" si="6"/>
        <v>52.47</v>
      </c>
      <c r="F27" s="306">
        <f t="shared" si="6"/>
        <v>247.53</v>
      </c>
      <c r="G27" s="306">
        <f t="shared" si="6"/>
        <v>286.46</v>
      </c>
      <c r="H27" s="306"/>
      <c r="I27" s="306">
        <f>SUM(I21:I26)</f>
        <v>49.4244326</v>
      </c>
      <c r="J27" s="304"/>
      <c r="K27" s="304"/>
      <c r="L27" s="304"/>
      <c r="M27" s="304"/>
      <c r="N27" s="307"/>
      <c r="O27" s="298" t="s">
        <v>219</v>
      </c>
      <c r="P27" s="279"/>
    </row>
    <row r="28" ht="15.75" customHeight="1">
      <c r="A28" s="308"/>
      <c r="B28" s="309"/>
      <c r="C28" s="308"/>
      <c r="D28" s="308"/>
      <c r="E28" s="308"/>
      <c r="F28" s="308"/>
      <c r="G28" s="308"/>
      <c r="H28" s="308"/>
      <c r="I28" s="308"/>
      <c r="J28" s="308"/>
      <c r="K28" s="308"/>
      <c r="L28" s="308"/>
      <c r="M28" s="308"/>
      <c r="N28" s="308"/>
      <c r="O28" s="310"/>
      <c r="P28" s="292"/>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I1"/>
    <mergeCell ref="J3:O3"/>
  </mergeCells>
  <printOptions gridLines="1" horizontalCentered="1"/>
  <pageMargins bottom="0.75" footer="0.0" header="0.0" left="0.7" right="0.7" top="0.75"/>
  <pageSetup fitToHeight="0" paperSize="9"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2.5"/>
    <col customWidth="1" min="3" max="6" width="12.63"/>
    <col customWidth="1" min="10" max="10" width="15.5"/>
  </cols>
  <sheetData>
    <row r="1" ht="15.75" customHeight="1">
      <c r="A1" s="311" t="s">
        <v>269</v>
      </c>
      <c r="B1" s="20"/>
      <c r="C1" s="20"/>
      <c r="D1" s="20"/>
      <c r="E1" s="21"/>
      <c r="F1" s="118"/>
      <c r="G1" s="118"/>
      <c r="H1" s="118"/>
      <c r="I1" s="118"/>
      <c r="J1" s="118"/>
      <c r="K1" s="118"/>
      <c r="L1" s="118"/>
      <c r="M1" s="118"/>
      <c r="N1" s="118"/>
      <c r="O1" s="118"/>
      <c r="P1" s="118"/>
      <c r="Q1" s="118"/>
      <c r="R1" s="118"/>
      <c r="S1" s="118"/>
      <c r="T1" s="118"/>
      <c r="U1" s="118"/>
      <c r="V1" s="118"/>
      <c r="W1" s="118"/>
      <c r="X1" s="118"/>
      <c r="Y1" s="118"/>
      <c r="Z1" s="118"/>
    </row>
    <row r="2" ht="15.75" customHeight="1">
      <c r="A2" s="312" t="s">
        <v>270</v>
      </c>
      <c r="B2" s="313" t="s">
        <v>271</v>
      </c>
      <c r="C2" s="313" t="s">
        <v>272</v>
      </c>
      <c r="D2" s="313" t="s">
        <v>273</v>
      </c>
      <c r="E2" s="313" t="s">
        <v>34</v>
      </c>
      <c r="F2" s="118"/>
      <c r="G2" s="118"/>
      <c r="H2" s="118"/>
      <c r="I2" s="118"/>
      <c r="J2" s="118"/>
      <c r="K2" s="118"/>
      <c r="L2" s="118"/>
      <c r="M2" s="118"/>
      <c r="N2" s="118"/>
      <c r="O2" s="118"/>
      <c r="P2" s="118"/>
      <c r="Q2" s="118"/>
      <c r="R2" s="118"/>
      <c r="S2" s="118"/>
      <c r="T2" s="118"/>
      <c r="U2" s="118"/>
      <c r="V2" s="118"/>
      <c r="W2" s="118"/>
      <c r="X2" s="118"/>
      <c r="Y2" s="118"/>
      <c r="Z2" s="118"/>
    </row>
    <row r="3" ht="15.75" customHeight="1">
      <c r="A3" s="314">
        <v>1.0</v>
      </c>
      <c r="B3" s="315" t="s">
        <v>6</v>
      </c>
      <c r="C3" s="315" t="s">
        <v>274</v>
      </c>
      <c r="D3" s="316">
        <v>7.6167888579E8</v>
      </c>
      <c r="E3" s="315"/>
      <c r="F3" s="118"/>
      <c r="G3" s="118"/>
      <c r="H3" s="118"/>
      <c r="I3" s="118"/>
      <c r="J3" s="118"/>
      <c r="K3" s="118"/>
      <c r="L3" s="118"/>
      <c r="M3" s="118"/>
      <c r="N3" s="118"/>
      <c r="O3" s="118"/>
      <c r="P3" s="118"/>
      <c r="Q3" s="118"/>
      <c r="R3" s="118"/>
      <c r="S3" s="118"/>
      <c r="T3" s="118"/>
      <c r="U3" s="118"/>
      <c r="V3" s="118"/>
      <c r="W3" s="118"/>
      <c r="X3" s="118"/>
      <c r="Y3" s="118"/>
      <c r="Z3" s="118"/>
    </row>
    <row r="4" ht="15.75" customHeight="1">
      <c r="A4" s="314">
        <v>2.0</v>
      </c>
      <c r="B4" s="315" t="s">
        <v>275</v>
      </c>
      <c r="C4" s="315" t="s">
        <v>274</v>
      </c>
      <c r="D4" s="316">
        <f>826030373.28-D3</f>
        <v>64351487.49</v>
      </c>
      <c r="E4" s="315"/>
      <c r="F4" s="118"/>
      <c r="G4" s="118"/>
      <c r="H4" s="118"/>
      <c r="I4" s="118"/>
      <c r="J4" s="118"/>
      <c r="K4" s="118"/>
      <c r="L4" s="118"/>
      <c r="M4" s="118"/>
      <c r="N4" s="118"/>
      <c r="O4" s="118"/>
      <c r="P4" s="118"/>
      <c r="Q4" s="118"/>
      <c r="R4" s="118"/>
      <c r="S4" s="118"/>
      <c r="T4" s="118"/>
      <c r="U4" s="118"/>
      <c r="V4" s="118"/>
      <c r="W4" s="118"/>
      <c r="X4" s="118"/>
      <c r="Y4" s="118"/>
      <c r="Z4" s="118"/>
    </row>
    <row r="5" ht="15.75" customHeight="1">
      <c r="A5" s="314">
        <v>3.0</v>
      </c>
      <c r="B5" s="315" t="s">
        <v>276</v>
      </c>
      <c r="C5" s="315" t="s">
        <v>274</v>
      </c>
      <c r="D5" s="317">
        <v>4.9066129714867973E8</v>
      </c>
      <c r="E5" s="315"/>
      <c r="F5" s="118"/>
      <c r="G5" s="118"/>
      <c r="H5" s="118"/>
      <c r="I5" s="118"/>
      <c r="J5" s="118"/>
      <c r="K5" s="118"/>
      <c r="L5" s="118"/>
      <c r="M5" s="118"/>
      <c r="N5" s="118"/>
      <c r="O5" s="118"/>
      <c r="P5" s="118"/>
      <c r="Q5" s="118"/>
      <c r="R5" s="118"/>
      <c r="S5" s="118"/>
      <c r="T5" s="118"/>
      <c r="U5" s="118"/>
      <c r="V5" s="118"/>
      <c r="W5" s="118"/>
      <c r="X5" s="118"/>
      <c r="Y5" s="118"/>
      <c r="Z5" s="118"/>
    </row>
    <row r="6" ht="15.75" customHeight="1">
      <c r="A6" s="314">
        <v>4.0</v>
      </c>
      <c r="B6" s="315" t="s">
        <v>277</v>
      </c>
      <c r="C6" s="315" t="s">
        <v>274</v>
      </c>
      <c r="D6" s="316">
        <f>399531560-38083800</f>
        <v>361447760</v>
      </c>
      <c r="E6" s="315"/>
      <c r="F6" s="118"/>
      <c r="G6" s="118"/>
      <c r="H6" s="118"/>
      <c r="I6" s="118"/>
      <c r="J6" s="118"/>
      <c r="K6" s="118"/>
      <c r="L6" s="118"/>
      <c r="M6" s="118"/>
      <c r="N6" s="118"/>
      <c r="O6" s="118"/>
      <c r="P6" s="118"/>
      <c r="Q6" s="118"/>
      <c r="R6" s="118"/>
      <c r="S6" s="118"/>
      <c r="T6" s="118"/>
      <c r="U6" s="118"/>
      <c r="V6" s="118"/>
      <c r="W6" s="118"/>
      <c r="X6" s="118"/>
      <c r="Y6" s="118"/>
      <c r="Z6" s="118"/>
    </row>
    <row r="7" ht="15.75" customHeight="1">
      <c r="A7" s="314">
        <v>5.0</v>
      </c>
      <c r="B7" s="315" t="s">
        <v>278</v>
      </c>
      <c r="C7" s="315" t="s">
        <v>274</v>
      </c>
      <c r="D7" s="316">
        <f>17323171-D11</f>
        <v>12451463.96</v>
      </c>
      <c r="E7" s="315" t="s">
        <v>279</v>
      </c>
      <c r="F7" s="118"/>
      <c r="G7" s="118"/>
      <c r="H7" s="118"/>
      <c r="I7" s="118"/>
      <c r="J7" s="118" t="s">
        <v>280</v>
      </c>
      <c r="K7" s="144">
        <v>1.25</v>
      </c>
      <c r="L7" s="118"/>
      <c r="M7" s="118"/>
      <c r="N7" s="118"/>
      <c r="O7" s="118"/>
      <c r="P7" s="118"/>
      <c r="Q7" s="118"/>
      <c r="R7" s="118"/>
      <c r="S7" s="118"/>
      <c r="T7" s="118"/>
      <c r="U7" s="118"/>
      <c r="V7" s="118"/>
      <c r="W7" s="118"/>
      <c r="X7" s="118"/>
      <c r="Y7" s="118"/>
      <c r="Z7" s="118"/>
    </row>
    <row r="8" ht="15.75" customHeight="1">
      <c r="A8" s="314">
        <v>6.0</v>
      </c>
      <c r="B8" s="315" t="s">
        <v>281</v>
      </c>
      <c r="C8" s="315"/>
      <c r="D8" s="318"/>
      <c r="E8" s="315"/>
      <c r="F8" s="118"/>
      <c r="G8" s="319" t="s">
        <v>281</v>
      </c>
      <c r="H8" s="319"/>
      <c r="I8" s="320"/>
      <c r="J8" s="118" t="s">
        <v>282</v>
      </c>
      <c r="K8" s="144">
        <v>0.5</v>
      </c>
      <c r="L8" s="118"/>
      <c r="M8" s="118"/>
      <c r="N8" s="118"/>
      <c r="O8" s="118"/>
      <c r="P8" s="118"/>
      <c r="Q8" s="118"/>
      <c r="R8" s="118"/>
      <c r="S8" s="118"/>
      <c r="T8" s="118"/>
      <c r="U8" s="118"/>
      <c r="V8" s="118"/>
      <c r="W8" s="118"/>
      <c r="X8" s="118"/>
      <c r="Y8" s="118"/>
      <c r="Z8" s="118"/>
    </row>
    <row r="9" ht="15.75" customHeight="1">
      <c r="A9" s="321"/>
      <c r="B9" s="315" t="s">
        <v>283</v>
      </c>
      <c r="C9" s="315" t="s">
        <v>274</v>
      </c>
      <c r="D9" s="316">
        <f>D3-D6</f>
        <v>400231125.8</v>
      </c>
      <c r="E9" s="315"/>
      <c r="F9" s="118"/>
      <c r="G9" s="140" t="s">
        <v>283</v>
      </c>
      <c r="H9" s="322"/>
      <c r="I9" s="118"/>
      <c r="J9" s="118" t="s">
        <v>284</v>
      </c>
      <c r="K9" s="144">
        <v>5.3</v>
      </c>
      <c r="L9" s="118"/>
      <c r="M9" s="118"/>
      <c r="N9" s="118"/>
      <c r="O9" s="118"/>
      <c r="P9" s="118"/>
      <c r="Q9" s="118"/>
      <c r="R9" s="118"/>
      <c r="S9" s="118"/>
      <c r="T9" s="118"/>
      <c r="U9" s="118"/>
      <c r="V9" s="118"/>
      <c r="W9" s="118"/>
      <c r="X9" s="118"/>
      <c r="Y9" s="118"/>
      <c r="Z9" s="118"/>
    </row>
    <row r="10" ht="15.75" customHeight="1">
      <c r="A10" s="321"/>
      <c r="B10" s="315" t="s">
        <v>285</v>
      </c>
      <c r="C10" s="315" t="s">
        <v>274</v>
      </c>
      <c r="D10" s="317">
        <f>D5-D6</f>
        <v>129213537.1</v>
      </c>
      <c r="E10" s="315"/>
      <c r="F10" s="118"/>
      <c r="G10" s="140" t="s">
        <v>285</v>
      </c>
      <c r="H10" s="323">
        <f t="shared" ref="H10:H14" si="1">D10/10000000</f>
        <v>12.92135371</v>
      </c>
      <c r="I10" s="118"/>
      <c r="J10" s="118" t="s">
        <v>286</v>
      </c>
      <c r="K10" s="144">
        <v>2.2</v>
      </c>
      <c r="L10" s="118"/>
      <c r="M10" s="118"/>
      <c r="N10" s="118"/>
      <c r="O10" s="118"/>
      <c r="P10" s="118"/>
      <c r="Q10" s="118"/>
      <c r="R10" s="118"/>
      <c r="S10" s="118"/>
      <c r="T10" s="118"/>
      <c r="U10" s="118"/>
      <c r="V10" s="118"/>
      <c r="W10" s="118"/>
      <c r="X10" s="118"/>
      <c r="Y10" s="118"/>
      <c r="Z10" s="118"/>
    </row>
    <row r="11" ht="15.75" customHeight="1">
      <c r="A11" s="314">
        <v>7.0</v>
      </c>
      <c r="B11" s="315" t="s">
        <v>287</v>
      </c>
      <c r="C11" s="315" t="s">
        <v>274</v>
      </c>
      <c r="D11" s="316">
        <v>4871707.04</v>
      </c>
      <c r="E11" s="315"/>
      <c r="F11" s="118"/>
      <c r="G11" s="140" t="s">
        <v>287</v>
      </c>
      <c r="H11" s="324">
        <f t="shared" si="1"/>
        <v>0.487170704</v>
      </c>
      <c r="I11" s="118"/>
      <c r="J11" s="118" t="s">
        <v>288</v>
      </c>
      <c r="K11" s="144">
        <v>2.45</v>
      </c>
      <c r="L11" s="118"/>
      <c r="M11" s="118"/>
      <c r="N11" s="118"/>
      <c r="O11" s="118"/>
      <c r="P11" s="118"/>
      <c r="Q11" s="118"/>
      <c r="R11" s="118"/>
      <c r="S11" s="118"/>
      <c r="T11" s="118"/>
      <c r="U11" s="118"/>
      <c r="V11" s="118"/>
      <c r="W11" s="118"/>
      <c r="X11" s="118"/>
      <c r="Y11" s="118"/>
      <c r="Z11" s="118"/>
    </row>
    <row r="12" ht="15.75" customHeight="1">
      <c r="A12" s="314">
        <v>8.0</v>
      </c>
      <c r="B12" s="315" t="s">
        <v>284</v>
      </c>
      <c r="C12" s="315" t="s">
        <v>274</v>
      </c>
      <c r="D12" s="316">
        <v>5.251058314648484E7</v>
      </c>
      <c r="E12" s="315"/>
      <c r="F12" s="118"/>
      <c r="G12" s="140" t="s">
        <v>284</v>
      </c>
      <c r="H12" s="324">
        <f t="shared" si="1"/>
        <v>5.251058315</v>
      </c>
      <c r="I12" s="118"/>
      <c r="J12" s="118" t="s">
        <v>230</v>
      </c>
      <c r="K12" s="325">
        <f>SUM(K7:K11)</f>
        <v>11.7</v>
      </c>
      <c r="L12" s="118"/>
      <c r="M12" s="118"/>
      <c r="N12" s="118"/>
      <c r="O12" s="118"/>
      <c r="P12" s="118"/>
      <c r="Q12" s="118"/>
      <c r="R12" s="118"/>
      <c r="S12" s="118"/>
      <c r="T12" s="118"/>
      <c r="U12" s="118"/>
      <c r="V12" s="118"/>
      <c r="W12" s="118"/>
      <c r="X12" s="118"/>
      <c r="Y12" s="118"/>
      <c r="Z12" s="118"/>
    </row>
    <row r="13" ht="15.75" customHeight="1">
      <c r="A13" s="314">
        <v>9.0</v>
      </c>
      <c r="B13" s="315" t="s">
        <v>286</v>
      </c>
      <c r="C13" s="315" t="s">
        <v>274</v>
      </c>
      <c r="D13" s="316">
        <v>2.1723068802800003E7</v>
      </c>
      <c r="E13" s="315"/>
      <c r="F13" s="118"/>
      <c r="G13" s="140" t="s">
        <v>286</v>
      </c>
      <c r="H13" s="324">
        <f t="shared" si="1"/>
        <v>2.17230688</v>
      </c>
      <c r="I13" s="118"/>
      <c r="J13" s="118"/>
      <c r="K13" s="118"/>
      <c r="L13" s="118"/>
      <c r="M13" s="118"/>
      <c r="N13" s="118"/>
      <c r="O13" s="118"/>
      <c r="P13" s="118"/>
      <c r="Q13" s="118"/>
      <c r="R13" s="118"/>
      <c r="S13" s="118"/>
      <c r="T13" s="118"/>
      <c r="U13" s="118"/>
      <c r="V13" s="118"/>
      <c r="W13" s="118"/>
      <c r="X13" s="118"/>
      <c r="Y13" s="118"/>
      <c r="Z13" s="118"/>
    </row>
    <row r="14" ht="15.75" customHeight="1">
      <c r="A14" s="314">
        <v>10.0</v>
      </c>
      <c r="B14" s="315" t="s">
        <v>289</v>
      </c>
      <c r="C14" s="315" t="s">
        <v>274</v>
      </c>
      <c r="D14" s="316">
        <v>2.450191581E7</v>
      </c>
      <c r="E14" s="315"/>
      <c r="F14" s="118"/>
      <c r="G14" s="140" t="s">
        <v>289</v>
      </c>
      <c r="H14" s="324">
        <f t="shared" si="1"/>
        <v>2.450191581</v>
      </c>
      <c r="I14" s="118"/>
      <c r="J14" s="118"/>
      <c r="K14" s="118"/>
      <c r="L14" s="118"/>
      <c r="M14" s="118"/>
      <c r="N14" s="118"/>
      <c r="O14" s="118"/>
      <c r="P14" s="118"/>
      <c r="Q14" s="118"/>
      <c r="R14" s="118"/>
      <c r="S14" s="118"/>
      <c r="T14" s="118"/>
      <c r="U14" s="118"/>
      <c r="V14" s="118"/>
      <c r="W14" s="118"/>
      <c r="X14" s="118"/>
      <c r="Y14" s="118"/>
      <c r="Z14" s="118"/>
    </row>
    <row r="15" ht="15.75" customHeight="1">
      <c r="A15" s="314">
        <v>11.0</v>
      </c>
      <c r="B15" s="319" t="s">
        <v>290</v>
      </c>
      <c r="C15" s="315"/>
      <c r="D15" s="315"/>
      <c r="E15" s="315"/>
      <c r="F15" s="118"/>
      <c r="G15" s="140"/>
      <c r="H15" s="322">
        <f>SUM(H9:H14)</f>
        <v>23.28208119</v>
      </c>
      <c r="I15" s="118"/>
      <c r="J15" s="118"/>
      <c r="K15" s="118"/>
      <c r="L15" s="118"/>
      <c r="M15" s="118"/>
      <c r="N15" s="118"/>
      <c r="O15" s="118"/>
      <c r="P15" s="118"/>
      <c r="Q15" s="118"/>
      <c r="R15" s="118"/>
      <c r="S15" s="118"/>
      <c r="T15" s="118"/>
      <c r="U15" s="118"/>
      <c r="V15" s="118"/>
      <c r="W15" s="118"/>
      <c r="X15" s="118"/>
      <c r="Y15" s="118"/>
      <c r="Z15" s="118"/>
    </row>
    <row r="16" ht="15.75" customHeight="1">
      <c r="A16" s="321"/>
      <c r="B16" s="319" t="s">
        <v>291</v>
      </c>
      <c r="C16" s="315" t="s">
        <v>292</v>
      </c>
      <c r="D16" s="316">
        <v>15.0</v>
      </c>
      <c r="E16" s="315"/>
      <c r="F16" s="118"/>
      <c r="G16" s="118"/>
      <c r="H16" s="118"/>
      <c r="I16" s="118"/>
      <c r="J16" s="118"/>
      <c r="K16" s="118"/>
      <c r="L16" s="118"/>
      <c r="M16" s="118"/>
      <c r="N16" s="118"/>
      <c r="O16" s="118"/>
      <c r="P16" s="118"/>
      <c r="Q16" s="118"/>
      <c r="R16" s="118"/>
      <c r="S16" s="118"/>
      <c r="T16" s="118"/>
      <c r="U16" s="118"/>
      <c r="V16" s="118"/>
      <c r="W16" s="118"/>
      <c r="X16" s="118"/>
      <c r="Y16" s="118"/>
      <c r="Z16" s="118"/>
    </row>
    <row r="17" ht="15.75" customHeight="1">
      <c r="A17" s="321"/>
      <c r="B17" s="319" t="s">
        <v>293</v>
      </c>
      <c r="C17" s="315" t="s">
        <v>292</v>
      </c>
      <c r="D17" s="316">
        <v>20.0</v>
      </c>
      <c r="E17" s="315"/>
      <c r="F17" s="118"/>
      <c r="G17" s="118"/>
      <c r="H17" s="118"/>
      <c r="I17" s="118"/>
      <c r="J17" s="118"/>
      <c r="K17" s="118"/>
      <c r="L17" s="118"/>
      <c r="M17" s="118"/>
      <c r="N17" s="118"/>
      <c r="O17" s="118"/>
      <c r="P17" s="118"/>
      <c r="Q17" s="118"/>
      <c r="R17" s="118"/>
      <c r="S17" s="118"/>
      <c r="T17" s="118"/>
      <c r="U17" s="118"/>
      <c r="V17" s="118"/>
      <c r="W17" s="118"/>
      <c r="X17" s="118"/>
      <c r="Y17" s="118"/>
      <c r="Z17" s="118"/>
    </row>
    <row r="18" ht="15.75" customHeight="1">
      <c r="A18" s="321"/>
      <c r="B18" s="319" t="s">
        <v>294</v>
      </c>
      <c r="C18" s="315" t="s">
        <v>292</v>
      </c>
      <c r="D18" s="316">
        <v>10.0</v>
      </c>
      <c r="E18" s="315" t="s">
        <v>295</v>
      </c>
      <c r="F18" s="118"/>
      <c r="G18" s="118"/>
      <c r="H18" s="118"/>
      <c r="I18" s="118"/>
      <c r="J18" s="118"/>
      <c r="K18" s="118"/>
      <c r="L18" s="118"/>
      <c r="M18" s="118"/>
      <c r="N18" s="118"/>
      <c r="O18" s="118"/>
      <c r="P18" s="118"/>
      <c r="Q18" s="118"/>
      <c r="R18" s="118"/>
      <c r="S18" s="118"/>
      <c r="T18" s="118"/>
      <c r="U18" s="118"/>
      <c r="V18" s="118"/>
      <c r="W18" s="118"/>
      <c r="X18" s="118"/>
      <c r="Y18" s="118"/>
      <c r="Z18" s="118"/>
    </row>
    <row r="19" ht="15.75" customHeight="1">
      <c r="A19" s="321"/>
      <c r="B19" s="319" t="s">
        <v>296</v>
      </c>
      <c r="C19" s="315"/>
      <c r="D19" s="318"/>
      <c r="E19" s="326" t="s">
        <v>297</v>
      </c>
      <c r="F19" s="118"/>
      <c r="G19" s="118"/>
      <c r="H19" s="118"/>
      <c r="I19" s="118"/>
      <c r="J19" s="118"/>
      <c r="K19" s="118"/>
      <c r="L19" s="118"/>
      <c r="M19" s="118"/>
      <c r="N19" s="118"/>
      <c r="O19" s="118"/>
      <c r="P19" s="118"/>
      <c r="Q19" s="118"/>
      <c r="R19" s="118"/>
      <c r="S19" s="118"/>
      <c r="T19" s="118"/>
      <c r="U19" s="118"/>
      <c r="V19" s="118"/>
      <c r="W19" s="118"/>
      <c r="X19" s="118"/>
      <c r="Y19" s="118"/>
      <c r="Z19" s="118"/>
    </row>
    <row r="20" ht="15.75" customHeight="1">
      <c r="A20" s="314">
        <v>12.0</v>
      </c>
      <c r="B20" s="319" t="s">
        <v>298</v>
      </c>
      <c r="C20" s="315"/>
      <c r="D20" s="315"/>
      <c r="E20" s="315"/>
      <c r="F20" s="118"/>
      <c r="G20" s="118"/>
      <c r="H20" s="118"/>
      <c r="I20" s="118"/>
      <c r="J20" s="118"/>
      <c r="K20" s="118"/>
      <c r="L20" s="118"/>
      <c r="M20" s="118"/>
      <c r="N20" s="118"/>
      <c r="O20" s="118"/>
      <c r="P20" s="118"/>
      <c r="Q20" s="118"/>
      <c r="R20" s="118"/>
      <c r="S20" s="118"/>
      <c r="T20" s="118"/>
      <c r="U20" s="118"/>
      <c r="V20" s="118"/>
      <c r="W20" s="118"/>
      <c r="X20" s="118"/>
      <c r="Y20" s="118"/>
      <c r="Z20" s="118"/>
    </row>
    <row r="21" ht="15.75" customHeight="1">
      <c r="A21" s="321"/>
      <c r="B21" s="315" t="s">
        <v>299</v>
      </c>
      <c r="C21" s="315" t="s">
        <v>300</v>
      </c>
      <c r="D21" s="327">
        <v>1500.0</v>
      </c>
      <c r="E21" s="315" t="s">
        <v>301</v>
      </c>
      <c r="F21" s="118"/>
      <c r="G21" s="118"/>
      <c r="H21" s="118"/>
      <c r="I21" s="118"/>
      <c r="J21" s="118"/>
      <c r="K21" s="118"/>
      <c r="L21" s="118"/>
      <c r="M21" s="118"/>
      <c r="N21" s="118"/>
      <c r="O21" s="118"/>
      <c r="P21" s="118"/>
      <c r="Q21" s="118"/>
      <c r="R21" s="118"/>
      <c r="S21" s="118"/>
      <c r="T21" s="118"/>
      <c r="U21" s="118"/>
      <c r="V21" s="118"/>
      <c r="W21" s="118"/>
      <c r="X21" s="118"/>
      <c r="Y21" s="118"/>
      <c r="Z21" s="118"/>
    </row>
    <row r="22" ht="15.75" customHeight="1">
      <c r="A22" s="321"/>
      <c r="B22" s="315" t="s">
        <v>302</v>
      </c>
      <c r="C22" s="315" t="s">
        <v>300</v>
      </c>
      <c r="D22" s="327">
        <v>10.0</v>
      </c>
      <c r="E22" s="315"/>
      <c r="F22" s="118"/>
      <c r="G22" s="118"/>
      <c r="H22" s="118"/>
      <c r="I22" s="118"/>
      <c r="J22" s="118"/>
      <c r="K22" s="118"/>
      <c r="L22" s="118"/>
      <c r="M22" s="118"/>
      <c r="N22" s="118"/>
      <c r="O22" s="118"/>
      <c r="P22" s="118"/>
      <c r="Q22" s="118"/>
      <c r="R22" s="118"/>
      <c r="S22" s="118"/>
      <c r="T22" s="118"/>
      <c r="U22" s="118"/>
      <c r="V22" s="118"/>
      <c r="W22" s="118"/>
      <c r="X22" s="118"/>
      <c r="Y22" s="118"/>
      <c r="Z22" s="118"/>
    </row>
    <row r="23" ht="15.75" customHeight="1">
      <c r="A23" s="321"/>
      <c r="B23" s="315" t="s">
        <v>303</v>
      </c>
      <c r="C23" s="315" t="s">
        <v>300</v>
      </c>
      <c r="D23" s="327">
        <v>560.0</v>
      </c>
      <c r="E23" s="315" t="s">
        <v>304</v>
      </c>
      <c r="F23" s="118"/>
      <c r="G23" s="118"/>
      <c r="H23" s="118"/>
      <c r="I23" s="118"/>
      <c r="J23" s="118"/>
      <c r="K23" s="118"/>
      <c r="L23" s="118"/>
      <c r="M23" s="118"/>
      <c r="N23" s="118"/>
      <c r="O23" s="118"/>
      <c r="P23" s="118"/>
      <c r="Q23" s="118"/>
      <c r="R23" s="118"/>
      <c r="S23" s="118"/>
      <c r="T23" s="118"/>
      <c r="U23" s="118"/>
      <c r="V23" s="118"/>
      <c r="W23" s="118"/>
      <c r="X23" s="118"/>
      <c r="Y23" s="118"/>
      <c r="Z23" s="118"/>
    </row>
    <row r="24" ht="15.75" customHeight="1">
      <c r="A24" s="321"/>
      <c r="B24" s="315" t="s">
        <v>305</v>
      </c>
      <c r="C24" s="315" t="s">
        <v>300</v>
      </c>
      <c r="D24" s="327">
        <v>150.0</v>
      </c>
      <c r="E24" s="315" t="s">
        <v>306</v>
      </c>
      <c r="F24" s="118"/>
      <c r="G24" s="118"/>
      <c r="H24" s="118"/>
      <c r="I24" s="118"/>
      <c r="J24" s="118"/>
      <c r="K24" s="118"/>
      <c r="L24" s="118"/>
      <c r="M24" s="118"/>
      <c r="N24" s="118"/>
      <c r="O24" s="118"/>
      <c r="P24" s="118"/>
      <c r="Q24" s="118"/>
      <c r="R24" s="118"/>
      <c r="S24" s="118"/>
      <c r="T24" s="118"/>
      <c r="U24" s="118"/>
      <c r="V24" s="118"/>
      <c r="W24" s="118"/>
      <c r="X24" s="118"/>
      <c r="Y24" s="118"/>
      <c r="Z24" s="118"/>
    </row>
    <row r="25" ht="15.75" customHeight="1">
      <c r="A25" s="321"/>
      <c r="B25" s="315" t="s">
        <v>307</v>
      </c>
      <c r="C25" s="315" t="s">
        <v>300</v>
      </c>
      <c r="D25" s="327">
        <v>580.0</v>
      </c>
      <c r="E25" s="315"/>
      <c r="F25" s="118"/>
      <c r="G25" s="118"/>
      <c r="H25" s="118"/>
      <c r="I25" s="118"/>
      <c r="J25" s="118"/>
      <c r="K25" s="118"/>
      <c r="L25" s="118"/>
      <c r="M25" s="118"/>
      <c r="N25" s="118"/>
      <c r="O25" s="118"/>
      <c r="P25" s="118"/>
      <c r="Q25" s="118"/>
      <c r="R25" s="118"/>
      <c r="S25" s="118"/>
      <c r="T25" s="118"/>
      <c r="U25" s="118"/>
      <c r="V25" s="118"/>
      <c r="W25" s="118"/>
      <c r="X25" s="118"/>
      <c r="Y25" s="118"/>
      <c r="Z25" s="118"/>
    </row>
    <row r="26" ht="15.75" customHeight="1">
      <c r="A26" s="321"/>
      <c r="B26" s="315" t="s">
        <v>308</v>
      </c>
      <c r="C26" s="315" t="s">
        <v>300</v>
      </c>
      <c r="D26" s="327">
        <v>380.0</v>
      </c>
      <c r="E26" s="315"/>
      <c r="F26" s="118"/>
      <c r="G26" s="118"/>
      <c r="H26" s="118"/>
      <c r="I26" s="118"/>
      <c r="J26" s="118"/>
      <c r="K26" s="118"/>
      <c r="L26" s="118"/>
      <c r="M26" s="118"/>
      <c r="N26" s="118"/>
      <c r="O26" s="118"/>
      <c r="P26" s="118"/>
      <c r="Q26" s="118"/>
      <c r="R26" s="118"/>
      <c r="S26" s="118"/>
      <c r="T26" s="118"/>
      <c r="U26" s="118"/>
      <c r="V26" s="118"/>
      <c r="W26" s="118"/>
      <c r="X26" s="118"/>
      <c r="Y26" s="118"/>
      <c r="Z26" s="118"/>
    </row>
    <row r="27" ht="15.75" customHeight="1">
      <c r="A27" s="321"/>
      <c r="B27" s="315" t="s">
        <v>309</v>
      </c>
      <c r="C27" s="315" t="s">
        <v>300</v>
      </c>
      <c r="D27" s="327">
        <v>500.0</v>
      </c>
      <c r="E27" s="315"/>
      <c r="F27" s="118"/>
      <c r="G27" s="118"/>
      <c r="H27" s="118"/>
      <c r="I27" s="118"/>
      <c r="J27" s="118"/>
      <c r="K27" s="118"/>
      <c r="L27" s="118"/>
      <c r="M27" s="118"/>
      <c r="N27" s="118"/>
      <c r="O27" s="118"/>
      <c r="P27" s="118"/>
      <c r="Q27" s="118"/>
      <c r="R27" s="118"/>
      <c r="S27" s="118"/>
      <c r="T27" s="118"/>
      <c r="U27" s="118"/>
      <c r="V27" s="118"/>
      <c r="W27" s="118"/>
      <c r="X27" s="118"/>
      <c r="Y27" s="118"/>
      <c r="Z27" s="118"/>
    </row>
    <row r="28" ht="15.75" customHeight="1">
      <c r="A28" s="321"/>
      <c r="B28" s="315" t="s">
        <v>310</v>
      </c>
      <c r="C28" s="315" t="s">
        <v>300</v>
      </c>
      <c r="D28" s="327">
        <v>500.0</v>
      </c>
      <c r="E28" s="315"/>
      <c r="F28" s="118"/>
      <c r="G28" s="118"/>
      <c r="H28" s="118"/>
      <c r="I28" s="118"/>
      <c r="J28" s="118"/>
      <c r="K28" s="118"/>
      <c r="L28" s="118"/>
      <c r="M28" s="118"/>
      <c r="N28" s="118"/>
      <c r="O28" s="118"/>
      <c r="P28" s="118"/>
      <c r="Q28" s="118"/>
      <c r="R28" s="118"/>
      <c r="S28" s="118"/>
      <c r="T28" s="118"/>
      <c r="U28" s="118"/>
      <c r="V28" s="118"/>
      <c r="W28" s="118"/>
      <c r="X28" s="118"/>
      <c r="Y28" s="118"/>
      <c r="Z28" s="118"/>
    </row>
    <row r="29" ht="15.75" customHeight="1">
      <c r="A29" s="314">
        <v>13.0</v>
      </c>
      <c r="B29" s="319" t="s">
        <v>311</v>
      </c>
      <c r="C29" s="315"/>
      <c r="D29" s="315"/>
      <c r="E29" s="315"/>
      <c r="F29" s="118"/>
      <c r="G29" s="118"/>
      <c r="H29" s="118"/>
      <c r="I29" s="118"/>
      <c r="J29" s="118"/>
      <c r="K29" s="118"/>
      <c r="L29" s="118"/>
      <c r="M29" s="118"/>
      <c r="N29" s="118"/>
      <c r="O29" s="118"/>
      <c r="P29" s="118"/>
      <c r="Q29" s="118"/>
      <c r="R29" s="118"/>
      <c r="S29" s="118"/>
      <c r="T29" s="118"/>
      <c r="U29" s="118"/>
      <c r="V29" s="118"/>
      <c r="W29" s="118"/>
      <c r="X29" s="118"/>
      <c r="Y29" s="118"/>
      <c r="Z29" s="118"/>
    </row>
    <row r="30" ht="15.75" customHeight="1">
      <c r="A30" s="321"/>
      <c r="B30" s="326" t="s">
        <v>312</v>
      </c>
      <c r="C30" s="315"/>
      <c r="D30" s="315"/>
      <c r="E30" s="315"/>
      <c r="F30" s="118"/>
      <c r="G30" s="118"/>
      <c r="H30" s="118"/>
      <c r="I30" s="118"/>
      <c r="J30" s="118"/>
      <c r="K30" s="118"/>
      <c r="L30" s="118"/>
      <c r="M30" s="118"/>
      <c r="N30" s="118"/>
      <c r="O30" s="118"/>
      <c r="P30" s="118"/>
      <c r="Q30" s="118"/>
      <c r="R30" s="118"/>
      <c r="S30" s="118"/>
      <c r="T30" s="118"/>
      <c r="U30" s="118"/>
      <c r="V30" s="118"/>
      <c r="W30" s="118"/>
      <c r="X30" s="118"/>
      <c r="Y30" s="118"/>
      <c r="Z30" s="118"/>
    </row>
    <row r="31" ht="15.75" customHeight="1">
      <c r="A31" s="321"/>
      <c r="B31" s="315" t="s">
        <v>313</v>
      </c>
      <c r="C31" s="315"/>
      <c r="D31" s="315"/>
      <c r="E31" s="315" t="s">
        <v>314</v>
      </c>
      <c r="F31" s="118"/>
      <c r="G31" s="118"/>
      <c r="H31" s="118"/>
      <c r="I31" s="118"/>
      <c r="J31" s="118"/>
      <c r="K31" s="118"/>
      <c r="L31" s="118"/>
      <c r="M31" s="118"/>
      <c r="N31" s="118"/>
      <c r="O31" s="118"/>
      <c r="P31" s="118"/>
      <c r="Q31" s="118"/>
      <c r="R31" s="118"/>
      <c r="S31" s="118"/>
      <c r="T31" s="118"/>
      <c r="U31" s="118"/>
      <c r="V31" s="118"/>
      <c r="W31" s="118"/>
      <c r="X31" s="118"/>
      <c r="Y31" s="118"/>
      <c r="Z31" s="118"/>
    </row>
    <row r="32" ht="15.75" customHeight="1">
      <c r="A32" s="118"/>
      <c r="B32" s="118"/>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row>
    <row r="33" ht="15.75" customHeight="1">
      <c r="A33" s="118"/>
      <c r="B33" s="118"/>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row>
    <row r="34" ht="15.75" customHeight="1">
      <c r="A34" s="118"/>
      <c r="B34" s="118"/>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row>
    <row r="35" ht="15.75" customHeight="1">
      <c r="A35" s="118"/>
      <c r="B35" s="118"/>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row>
    <row r="36" ht="15.75" customHeight="1">
      <c r="A36" s="118"/>
      <c r="B36" s="118"/>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row>
    <row r="37" ht="15.75" customHeight="1">
      <c r="A37" s="118"/>
      <c r="B37" s="118"/>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row>
    <row r="38" ht="15.75" customHeight="1">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row>
    <row r="39" ht="15.75" customHeight="1">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row>
    <row r="40" ht="15.75" customHeight="1">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row>
    <row r="41" ht="15.75" customHeight="1">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row>
    <row r="42" ht="15.75" customHeight="1">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row>
    <row r="43" ht="15.75" customHeight="1">
      <c r="A43" s="118"/>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row>
    <row r="44" ht="15.75" customHeight="1">
      <c r="A44" s="118"/>
      <c r="B44" s="118"/>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row>
    <row r="45" ht="15.75" customHeight="1">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118"/>
    </row>
    <row r="46" ht="15.75" customHeight="1">
      <c r="A46" s="118"/>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row>
    <row r="47" ht="15.75" customHeight="1">
      <c r="A47" s="118"/>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row>
    <row r="48" ht="15.75" customHeight="1">
      <c r="A48" s="118"/>
      <c r="B48" s="118"/>
      <c r="C48" s="118"/>
      <c r="D48" s="118"/>
      <c r="E48" s="118"/>
      <c r="F48" s="118"/>
      <c r="G48" s="118"/>
      <c r="H48" s="118"/>
      <c r="I48" s="118"/>
      <c r="J48" s="118"/>
      <c r="K48" s="118"/>
      <c r="L48" s="118"/>
      <c r="M48" s="118"/>
      <c r="N48" s="118"/>
      <c r="O48" s="118"/>
      <c r="P48" s="118"/>
      <c r="Q48" s="118"/>
      <c r="R48" s="118"/>
      <c r="S48" s="118"/>
      <c r="T48" s="118"/>
      <c r="U48" s="118"/>
      <c r="V48" s="118"/>
      <c r="W48" s="118"/>
      <c r="X48" s="118"/>
      <c r="Y48" s="118"/>
      <c r="Z48" s="118"/>
    </row>
    <row r="49" ht="15.75" customHeight="1">
      <c r="A49" s="118"/>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118"/>
    </row>
    <row r="50" ht="15.75" customHeight="1">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row>
    <row r="51" ht="15.75" customHeight="1">
      <c r="A51" s="11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row>
    <row r="52" ht="15.75" customHeight="1">
      <c r="A52" s="11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row>
    <row r="53" ht="15.75" customHeight="1">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row>
    <row r="54" ht="15.75" customHeight="1">
      <c r="A54" s="11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row>
    <row r="55" ht="15.75" customHeight="1">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row>
    <row r="56" ht="15.75" customHeight="1">
      <c r="A56" s="11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row>
    <row r="57" ht="15.75" customHeight="1">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row>
    <row r="58" ht="15.75" customHeight="1">
      <c r="A58" s="11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row>
    <row r="59" ht="15.75" customHeight="1">
      <c r="A59" s="118"/>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row>
    <row r="60" ht="15.75" customHeight="1">
      <c r="A60" s="118"/>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row>
    <row r="61" ht="15.75" customHeight="1">
      <c r="A61" s="11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row>
    <row r="62" ht="15.75" customHeight="1">
      <c r="A62" s="118"/>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row>
    <row r="63" ht="15.75" customHeight="1">
      <c r="A63" s="118"/>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row>
    <row r="64" ht="15.75" customHeight="1">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row>
    <row r="65" ht="15.75" customHeight="1">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row>
    <row r="66" ht="15.75" customHeight="1">
      <c r="A66" s="118"/>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row>
    <row r="67" ht="15.75" customHeight="1">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row>
    <row r="68" ht="15.75" customHeight="1">
      <c r="A68" s="118"/>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row>
    <row r="69" ht="15.75" customHeight="1">
      <c r="A69" s="118"/>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row>
    <row r="70" ht="15.75" customHeight="1">
      <c r="A70" s="118"/>
      <c r="B70" s="118"/>
      <c r="C70" s="118"/>
      <c r="D70" s="118"/>
      <c r="E70" s="118"/>
      <c r="F70" s="118"/>
      <c r="G70" s="118"/>
      <c r="H70" s="118"/>
      <c r="I70" s="118"/>
      <c r="J70" s="118"/>
      <c r="K70" s="118"/>
      <c r="L70" s="118"/>
      <c r="M70" s="118"/>
      <c r="N70" s="118"/>
      <c r="O70" s="118"/>
      <c r="P70" s="118"/>
      <c r="Q70" s="118"/>
      <c r="R70" s="118"/>
      <c r="S70" s="118"/>
      <c r="T70" s="118"/>
      <c r="U70" s="118"/>
      <c r="V70" s="118"/>
      <c r="W70" s="118"/>
      <c r="X70" s="118"/>
      <c r="Y70" s="118"/>
      <c r="Z70" s="118"/>
    </row>
    <row r="71" ht="15.75" customHeight="1">
      <c r="A71" s="118"/>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row>
    <row r="72" ht="15.75" customHeight="1">
      <c r="A72" s="118"/>
      <c r="B72" s="118"/>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row>
    <row r="73" ht="15.75" customHeight="1">
      <c r="A73" s="118"/>
      <c r="B73" s="118"/>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row>
    <row r="74" ht="15.75" customHeight="1">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row>
    <row r="75" ht="15.75" customHeight="1">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row>
    <row r="76" ht="15.75" customHeight="1">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row>
    <row r="77" ht="15.75" customHeight="1">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row>
    <row r="78" ht="15.75" customHeight="1">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row>
    <row r="79" ht="15.75" customHeight="1">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row>
    <row r="80" ht="15.75" customHeight="1">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row>
    <row r="81" ht="15.75" customHeight="1">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row>
    <row r="82" ht="15.75" customHeight="1">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row>
    <row r="83" ht="15.75" customHeight="1">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row>
    <row r="84" ht="15.75" customHeight="1">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row>
    <row r="85" ht="15.75" customHeight="1">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row>
    <row r="86" ht="15.75" customHeight="1">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row>
    <row r="87" ht="15.75" customHeight="1">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row>
    <row r="88" ht="15.75" customHeight="1">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row>
    <row r="89" ht="15.75" customHeight="1">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row>
    <row r="90" ht="15.75" customHeight="1">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row>
    <row r="91" ht="15.75" customHeight="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row>
    <row r="92" ht="15.75" customHeight="1">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row>
    <row r="93" ht="15.75" customHeight="1">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row>
    <row r="94" ht="15.75" customHeight="1">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row>
    <row r="95" ht="15.75" customHeight="1">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row>
    <row r="96" ht="15.75" customHeight="1">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row>
    <row r="97" ht="15.75" customHeight="1">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row>
    <row r="98" ht="15.75" customHeight="1">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row>
    <row r="99" ht="15.75" customHeight="1">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row>
    <row r="100" ht="15.75" customHeight="1">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row>
    <row r="101" ht="15.75" customHeight="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row>
    <row r="102" ht="15.75" customHeight="1">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row>
    <row r="103" ht="15.75" customHeight="1">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row>
    <row r="104" ht="15.75" customHeight="1">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row>
    <row r="105" ht="15.75" customHeight="1">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row>
    <row r="106" ht="15.75" customHeight="1">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row>
    <row r="107" ht="15.75" customHeight="1">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row>
    <row r="108" ht="15.75" customHeight="1">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row>
    <row r="109" ht="15.75" customHeight="1">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row>
    <row r="110" ht="15.75" customHeight="1">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row>
    <row r="111" ht="15.75" customHeight="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row>
    <row r="112" ht="15.75" customHeight="1">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row>
    <row r="113" ht="15.75" customHeight="1">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row>
    <row r="114" ht="15.75" customHeight="1">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row>
    <row r="115" ht="15.75" customHeight="1">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row>
    <row r="116" ht="15.75" customHeight="1">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row>
    <row r="117" ht="15.75" customHeight="1">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row>
    <row r="118" ht="15.75" customHeight="1">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row>
    <row r="119" ht="15.75" customHeight="1">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row>
    <row r="120" ht="15.75" customHeight="1">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row>
    <row r="121" ht="15.75" customHeight="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row>
    <row r="122" ht="15.75" customHeight="1">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row>
    <row r="123" ht="15.75" customHeight="1">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row>
    <row r="124" ht="15.75" customHeight="1">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row>
    <row r="125" ht="15.75" customHeight="1">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row>
    <row r="126" ht="15.75" customHeight="1">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row>
    <row r="127" ht="15.75" customHeight="1">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row>
    <row r="128" ht="15.75" customHeight="1">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row>
    <row r="129" ht="15.75" customHeight="1">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row>
    <row r="130" ht="15.75" customHeight="1">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row>
    <row r="131" ht="15.75" customHeight="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row>
    <row r="132" ht="15.75" customHeight="1">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row>
    <row r="133" ht="15.75" customHeight="1">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row>
    <row r="134" ht="15.75" customHeight="1">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row>
    <row r="135" ht="15.75" customHeight="1">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row>
    <row r="136" ht="15.75" customHeight="1">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row>
    <row r="137" ht="15.75" customHeight="1">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row>
    <row r="138" ht="15.75" customHeight="1">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row>
    <row r="139" ht="15.75" customHeight="1">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row>
    <row r="140" ht="15.75" customHeight="1">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row>
    <row r="141" ht="15.75" customHeight="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row>
    <row r="142" ht="15.75" customHeight="1">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row>
    <row r="143" ht="15.75" customHeight="1">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row>
    <row r="144" ht="15.75" customHeight="1">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row>
    <row r="145" ht="15.75" customHeight="1">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row>
    <row r="146" ht="15.75" customHeight="1">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row>
    <row r="147" ht="15.75" customHeight="1">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row>
    <row r="148" ht="15.75" customHeight="1">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row>
    <row r="149" ht="15.75" customHeight="1">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row>
    <row r="150" ht="15.75" customHeight="1">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row>
    <row r="151" ht="15.75" customHeight="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row>
    <row r="152" ht="15.75" customHeight="1">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row>
    <row r="153" ht="15.75" customHeight="1">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row>
    <row r="154" ht="15.75" customHeight="1">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row>
    <row r="155" ht="15.75" customHeight="1">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row>
    <row r="156" ht="15.75" customHeight="1">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row>
    <row r="157" ht="15.75" customHeight="1">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row>
    <row r="158" ht="15.75" customHeight="1">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row>
    <row r="159" ht="15.75" customHeight="1">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row>
    <row r="160" ht="15.75" customHeight="1">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row>
    <row r="161" ht="15.75" customHeight="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row>
    <row r="162" ht="15.75" customHeight="1">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row>
    <row r="163" ht="15.75" customHeight="1">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row>
    <row r="164" ht="15.75" customHeight="1">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row>
    <row r="165" ht="15.75" customHeight="1">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row>
    <row r="166" ht="15.75" customHeight="1">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row>
    <row r="167" ht="15.75" customHeight="1">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row>
    <row r="168" ht="15.75" customHeight="1">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row>
    <row r="169" ht="15.75" customHeight="1">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row>
    <row r="170" ht="15.75" customHeight="1">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row>
    <row r="171" ht="15.75" customHeight="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row>
    <row r="172" ht="15.75" customHeight="1">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row>
    <row r="173" ht="15.75" customHeight="1">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row>
    <row r="174" ht="15.75" customHeight="1">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row>
    <row r="175" ht="15.75" customHeight="1">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row>
    <row r="176" ht="15.75" customHeight="1">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row>
    <row r="177" ht="15.75" customHeight="1">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row>
    <row r="178" ht="15.75" customHeight="1">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row>
    <row r="179" ht="15.75" customHeight="1">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row>
    <row r="180" ht="15.75" customHeight="1">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row>
    <row r="181" ht="15.75" customHeight="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row>
    <row r="182" ht="15.75" customHeight="1">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row>
    <row r="183" ht="15.75" customHeight="1">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row>
    <row r="184" ht="15.75" customHeight="1">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row>
    <row r="185" ht="15.75" customHeight="1">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row>
    <row r="186" ht="15.75" customHeight="1">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row>
    <row r="187" ht="15.75" customHeight="1">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row>
    <row r="188" ht="15.75" customHeight="1">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row>
    <row r="189" ht="15.75" customHeight="1">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row>
    <row r="190" ht="15.75" customHeight="1">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row>
    <row r="191" ht="15.75" customHeight="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row>
    <row r="192" ht="15.75" customHeight="1">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row>
    <row r="193" ht="15.75" customHeight="1">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row>
    <row r="194" ht="15.75" customHeight="1">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row>
    <row r="195" ht="15.75" customHeight="1">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row>
    <row r="196" ht="15.75" customHeight="1">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row>
    <row r="197" ht="15.75" customHeight="1">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row>
    <row r="198" ht="15.75" customHeight="1">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row>
    <row r="199" ht="15.75" customHeight="1">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row>
    <row r="200" ht="15.75" customHeight="1">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row>
    <row r="201" ht="15.75" customHeight="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row>
    <row r="202" ht="15.75" customHeight="1">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row>
    <row r="203" ht="15.75" customHeight="1">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row>
    <row r="204" ht="15.75" customHeight="1">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row>
    <row r="205" ht="15.75" customHeight="1">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row>
    <row r="206" ht="15.75" customHeight="1">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row>
    <row r="207" ht="15.75" customHeight="1">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row>
    <row r="208" ht="15.75" customHeight="1">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row>
    <row r="209" ht="15.75" customHeight="1">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row>
    <row r="210" ht="15.75" customHeight="1">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row>
    <row r="211" ht="15.75" customHeight="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row>
    <row r="212" ht="15.75" customHeight="1">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row>
    <row r="213" ht="15.75" customHeight="1">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row>
    <row r="214" ht="15.75" customHeight="1">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row>
    <row r="215" ht="15.75" customHeight="1">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row>
    <row r="216" ht="15.75"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row>
    <row r="217" ht="15.7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ht="15.7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ht="15.7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ht="15.7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ht="15.75" customHeight="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row>
    <row r="222" ht="15.75" customHeight="1">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row>
    <row r="223" ht="15.75" customHeight="1">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row>
    <row r="224" ht="15.75" customHeight="1">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row>
    <row r="225" ht="15.75" customHeight="1">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row>
    <row r="226" ht="15.75" customHeight="1">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row>
    <row r="227" ht="15.75" customHeight="1">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row>
    <row r="228" ht="15.75" customHeight="1">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row>
    <row r="229" ht="15.75" customHeight="1">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row>
    <row r="230" ht="15.75" customHeight="1">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row>
    <row r="231" ht="15.75" customHeight="1">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20.13"/>
    <col customWidth="1" min="5" max="6" width="12.63"/>
  </cols>
  <sheetData>
    <row r="1" ht="15.75" customHeight="1"/>
    <row r="2" ht="15.75" customHeight="1"/>
    <row r="3" ht="15.75" customHeight="1"/>
    <row r="4" ht="15.75" customHeight="1"/>
    <row r="5" ht="15.75" customHeight="1"/>
    <row r="6" ht="15.75" customHeight="1">
      <c r="C6" s="328"/>
    </row>
    <row r="7" ht="15.75" customHeight="1">
      <c r="C7" s="328"/>
    </row>
    <row r="8" ht="15.75" customHeight="1">
      <c r="C8" s="329"/>
      <c r="D8" s="330"/>
      <c r="E8" s="330"/>
      <c r="F8" s="330"/>
      <c r="G8" s="330"/>
      <c r="H8" s="330"/>
      <c r="I8" s="330"/>
      <c r="J8" s="330"/>
    </row>
    <row r="9" ht="15.75" customHeight="1">
      <c r="C9" s="331"/>
      <c r="D9" s="332"/>
      <c r="E9" s="333"/>
      <c r="F9" s="333"/>
      <c r="G9" s="333"/>
      <c r="H9" s="333"/>
      <c r="I9" s="333"/>
      <c r="J9" s="333"/>
    </row>
    <row r="10" ht="15.75" customHeight="1">
      <c r="C10" s="331"/>
      <c r="D10" s="334"/>
      <c r="E10" s="332"/>
      <c r="F10" s="333"/>
      <c r="G10" s="333"/>
      <c r="H10" s="333"/>
      <c r="I10" s="333"/>
      <c r="J10" s="333"/>
    </row>
    <row r="11" ht="15.75" customHeight="1">
      <c r="C11" s="335"/>
      <c r="D11" s="333"/>
      <c r="E11" s="336" t="s">
        <v>315</v>
      </c>
      <c r="F11" s="333"/>
      <c r="G11" s="333"/>
      <c r="H11" s="333"/>
      <c r="I11" s="333"/>
      <c r="J11" s="333"/>
    </row>
    <row r="12" ht="15.75" customHeight="1">
      <c r="C12" s="337" t="s">
        <v>316</v>
      </c>
      <c r="D12" s="338" t="s">
        <v>317</v>
      </c>
      <c r="E12" s="333"/>
      <c r="F12" s="333"/>
      <c r="G12" s="333"/>
      <c r="H12" s="339" t="s">
        <v>318</v>
      </c>
      <c r="I12" s="333"/>
      <c r="J12" s="333"/>
    </row>
    <row r="13" ht="15.75" customHeight="1">
      <c r="C13" s="340" t="s">
        <v>319</v>
      </c>
      <c r="D13" s="332"/>
      <c r="E13" s="333"/>
      <c r="F13" s="341" t="s">
        <v>320</v>
      </c>
      <c r="G13" s="333"/>
      <c r="H13" s="333"/>
      <c r="I13" s="333"/>
      <c r="J13" s="333"/>
    </row>
    <row r="14" ht="15.75" customHeight="1">
      <c r="C14" s="337" t="s">
        <v>321</v>
      </c>
      <c r="D14" s="342">
        <v>2.0019869E7</v>
      </c>
      <c r="E14" s="333"/>
      <c r="F14" s="333"/>
      <c r="G14" s="333"/>
      <c r="H14" s="333"/>
      <c r="I14" s="343" t="s">
        <v>322</v>
      </c>
      <c r="J14" s="333"/>
    </row>
    <row r="15" ht="15.75" customHeight="1">
      <c r="C15" s="344" t="s">
        <v>323</v>
      </c>
      <c r="D15" s="333"/>
      <c r="E15" s="341" t="s">
        <v>324</v>
      </c>
      <c r="F15" s="333"/>
      <c r="G15" s="333"/>
      <c r="H15" s="333"/>
      <c r="I15" s="333"/>
      <c r="J15" s="333"/>
    </row>
    <row r="16" ht="15.75" customHeight="1">
      <c r="C16" s="345" t="s">
        <v>325</v>
      </c>
      <c r="D16" s="346" t="s">
        <v>326</v>
      </c>
      <c r="E16" s="336" t="s">
        <v>4</v>
      </c>
      <c r="F16" s="336" t="s">
        <v>327</v>
      </c>
      <c r="G16" s="336" t="s">
        <v>328</v>
      </c>
      <c r="H16" s="336" t="s">
        <v>329</v>
      </c>
      <c r="I16" s="336" t="s">
        <v>330</v>
      </c>
      <c r="J16" s="336" t="s">
        <v>331</v>
      </c>
    </row>
    <row r="17" ht="15.75" customHeight="1">
      <c r="C17" s="347">
        <v>1.0</v>
      </c>
      <c r="D17" s="346" t="s">
        <v>332</v>
      </c>
      <c r="E17" s="336" t="s">
        <v>333</v>
      </c>
      <c r="F17" s="348">
        <v>9954.0</v>
      </c>
      <c r="G17" s="349" t="s">
        <v>334</v>
      </c>
      <c r="H17" s="350">
        <v>4878940.0</v>
      </c>
      <c r="I17" s="351">
        <f>H17*18%</f>
        <v>878209.2</v>
      </c>
      <c r="J17" s="351">
        <f>H17+I17</f>
        <v>5757149.2</v>
      </c>
    </row>
    <row r="18" ht="15.75" customHeight="1">
      <c r="C18" s="335"/>
      <c r="D18" s="352"/>
      <c r="E18" s="333"/>
      <c r="F18" s="333"/>
      <c r="G18" s="333"/>
      <c r="H18" s="333"/>
      <c r="I18" s="343" t="s">
        <v>335</v>
      </c>
      <c r="J18" s="333"/>
    </row>
    <row r="19" ht="15.75" customHeight="1">
      <c r="C19" s="345" t="s">
        <v>325</v>
      </c>
      <c r="D19" s="346" t="s">
        <v>336</v>
      </c>
      <c r="E19" s="336" t="s">
        <v>4</v>
      </c>
      <c r="F19" s="336" t="s">
        <v>327</v>
      </c>
      <c r="G19" s="336" t="s">
        <v>328</v>
      </c>
      <c r="H19" s="336" t="s">
        <v>329</v>
      </c>
      <c r="I19" s="336" t="s">
        <v>330</v>
      </c>
      <c r="J19" s="336" t="s">
        <v>331</v>
      </c>
    </row>
    <row r="20" ht="15.75" customHeight="1">
      <c r="C20" s="347">
        <v>2.0</v>
      </c>
      <c r="D20" s="346" t="s">
        <v>337</v>
      </c>
      <c r="E20" s="336" t="s">
        <v>333</v>
      </c>
      <c r="F20" s="348">
        <v>9954.0</v>
      </c>
      <c r="G20" s="349" t="s">
        <v>334</v>
      </c>
      <c r="H20" s="350">
        <v>5463200.0</v>
      </c>
      <c r="I20" s="351">
        <f>H20*18%</f>
        <v>983376</v>
      </c>
      <c r="J20" s="351">
        <f>H20+I20</f>
        <v>6446576</v>
      </c>
    </row>
    <row r="21" ht="15.75" customHeight="1">
      <c r="C21" s="335"/>
      <c r="D21" s="352"/>
      <c r="E21" s="333"/>
      <c r="F21" s="333"/>
      <c r="G21" s="333"/>
      <c r="H21" s="333"/>
      <c r="I21" s="333"/>
      <c r="J21" s="333"/>
    </row>
    <row r="22" ht="15.75" customHeight="1">
      <c r="C22" s="335"/>
      <c r="D22" s="352"/>
      <c r="E22" s="333"/>
      <c r="F22" s="333"/>
      <c r="G22" s="333"/>
      <c r="H22" s="333"/>
      <c r="I22" s="343" t="s">
        <v>338</v>
      </c>
      <c r="J22" s="333"/>
    </row>
    <row r="23" ht="15.75" customHeight="1">
      <c r="C23" s="345" t="s">
        <v>325</v>
      </c>
      <c r="D23" s="346" t="s">
        <v>336</v>
      </c>
      <c r="E23" s="336" t="s">
        <v>4</v>
      </c>
      <c r="F23" s="336" t="s">
        <v>327</v>
      </c>
      <c r="G23" s="336" t="s">
        <v>328</v>
      </c>
      <c r="H23" s="336" t="s">
        <v>329</v>
      </c>
      <c r="I23" s="336" t="s">
        <v>330</v>
      </c>
      <c r="J23" s="336" t="s">
        <v>331</v>
      </c>
    </row>
    <row r="24" ht="15.75" customHeight="1">
      <c r="C24" s="347">
        <v>3.0</v>
      </c>
      <c r="D24" s="346" t="s">
        <v>339</v>
      </c>
      <c r="E24" s="336" t="s">
        <v>333</v>
      </c>
      <c r="F24" s="348">
        <v>9954.0</v>
      </c>
      <c r="G24" s="349" t="s">
        <v>334</v>
      </c>
      <c r="H24" s="350">
        <v>4510025.0</v>
      </c>
      <c r="I24" s="351">
        <f>H24*18%</f>
        <v>811804.5</v>
      </c>
      <c r="J24" s="351">
        <f>H24+I24</f>
        <v>5321829.5</v>
      </c>
    </row>
    <row r="25" ht="15.75" customHeight="1">
      <c r="C25" s="335"/>
      <c r="D25" s="352"/>
      <c r="E25" s="333"/>
      <c r="F25" s="333"/>
      <c r="G25" s="333"/>
      <c r="H25" s="333"/>
      <c r="I25" s="333"/>
      <c r="J25" s="333"/>
    </row>
    <row r="26" ht="15.75" customHeight="1">
      <c r="C26" s="335"/>
      <c r="D26" s="352"/>
      <c r="E26" s="333"/>
      <c r="F26" s="333"/>
      <c r="G26" s="333"/>
      <c r="H26" s="333"/>
      <c r="I26" s="333"/>
      <c r="J26" s="333"/>
    </row>
    <row r="27" ht="15.75" customHeight="1">
      <c r="C27" s="335"/>
      <c r="D27" s="352"/>
      <c r="E27" s="333"/>
      <c r="F27" s="333"/>
      <c r="G27" s="333"/>
      <c r="H27" s="333"/>
      <c r="I27" s="343" t="s">
        <v>340</v>
      </c>
      <c r="J27" s="333"/>
    </row>
    <row r="28" ht="15.75" customHeight="1">
      <c r="C28" s="345" t="s">
        <v>325</v>
      </c>
      <c r="D28" s="346" t="s">
        <v>336</v>
      </c>
      <c r="E28" s="336" t="s">
        <v>4</v>
      </c>
      <c r="F28" s="336" t="s">
        <v>327</v>
      </c>
      <c r="G28" s="336" t="s">
        <v>328</v>
      </c>
      <c r="H28" s="336" t="s">
        <v>329</v>
      </c>
      <c r="I28" s="336" t="s">
        <v>330</v>
      </c>
      <c r="J28" s="336" t="s">
        <v>331</v>
      </c>
    </row>
    <row r="29" ht="15.75" customHeight="1">
      <c r="C29" s="347">
        <v>4.0</v>
      </c>
      <c r="D29" s="346" t="s">
        <v>341</v>
      </c>
      <c r="E29" s="336" t="s">
        <v>333</v>
      </c>
      <c r="F29" s="348">
        <v>9954.0</v>
      </c>
      <c r="G29" s="349" t="s">
        <v>334</v>
      </c>
      <c r="H29" s="350">
        <v>5648230.0</v>
      </c>
      <c r="I29" s="351">
        <f>H29*18%</f>
        <v>1016681.4</v>
      </c>
      <c r="J29" s="351">
        <f>H29+I29</f>
        <v>6664911.4</v>
      </c>
    </row>
    <row r="30" ht="15.75" customHeight="1">
      <c r="C30" s="330"/>
      <c r="D30" s="330"/>
      <c r="E30" s="330"/>
      <c r="F30" s="330"/>
      <c r="G30" s="330"/>
      <c r="H30" s="330"/>
      <c r="I30" s="330"/>
      <c r="J30" s="330"/>
    </row>
    <row r="31" ht="15.75" customHeight="1">
      <c r="C31" s="335"/>
      <c r="D31" s="352"/>
      <c r="E31" s="333"/>
      <c r="F31" s="333"/>
      <c r="G31" s="333"/>
      <c r="H31" s="333"/>
      <c r="I31" s="343" t="s">
        <v>342</v>
      </c>
      <c r="J31" s="333"/>
    </row>
    <row r="32" ht="15.75" customHeight="1">
      <c r="C32" s="345" t="s">
        <v>325</v>
      </c>
      <c r="D32" s="346" t="s">
        <v>336</v>
      </c>
      <c r="E32" s="336" t="s">
        <v>4</v>
      </c>
      <c r="F32" s="336" t="s">
        <v>327</v>
      </c>
      <c r="G32" s="336" t="s">
        <v>328</v>
      </c>
      <c r="H32" s="336" t="s">
        <v>329</v>
      </c>
      <c r="I32" s="336" t="s">
        <v>330</v>
      </c>
      <c r="J32" s="336" t="s">
        <v>331</v>
      </c>
    </row>
    <row r="33" ht="15.75" customHeight="1">
      <c r="C33" s="347">
        <v>5.0</v>
      </c>
      <c r="D33" s="346" t="s">
        <v>343</v>
      </c>
      <c r="E33" s="336" t="s">
        <v>333</v>
      </c>
      <c r="F33" s="348">
        <v>9954.0</v>
      </c>
      <c r="G33" s="349" t="s">
        <v>334</v>
      </c>
      <c r="H33" s="350">
        <v>4923670.0</v>
      </c>
      <c r="I33" s="351">
        <f>H33*18%</f>
        <v>886260.6</v>
      </c>
      <c r="J33" s="351">
        <f>H33+I33</f>
        <v>5809930.6</v>
      </c>
    </row>
    <row r="34" ht="15.75" customHeight="1">
      <c r="C34" s="353"/>
    </row>
    <row r="35" ht="15.75" customHeight="1">
      <c r="J35" s="354">
        <f>J33+J29+J24+J20+J17</f>
        <v>30000396.7</v>
      </c>
    </row>
    <row r="36" ht="15.75" customHeight="1"/>
    <row r="37" ht="15.75" customHeight="1">
      <c r="G37" s="205">
        <f>30000000/1.18</f>
        <v>25423728.81</v>
      </c>
    </row>
    <row r="38" ht="15.75" customHeight="1">
      <c r="G38" s="205">
        <f>G37/5</f>
        <v>5084745.763</v>
      </c>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9:D9"/>
    <mergeCell ref="C10:E10"/>
    <mergeCell ref="C13:D13"/>
  </mergeCells>
  <hyperlinks>
    <hyperlink r:id="rId1" ref="C16"/>
    <hyperlink r:id="rId2" ref="C19"/>
    <hyperlink r:id="rId3" ref="C23"/>
    <hyperlink r:id="rId4" ref="C28"/>
    <hyperlink r:id="rId5" ref="C32"/>
  </hyperlinks>
  <printOptions/>
  <pageMargins bottom="0.75" footer="0.0" header="0.0" left="0.7" right="0.7" top="0.75"/>
  <pageSetup orientation="landscape"/>
  <drawing r:id="rId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40.63"/>
    <col customWidth="1" min="3" max="4" width="12.63"/>
    <col customWidth="1" min="5" max="5" width="15.88"/>
    <col customWidth="1" min="6" max="6" width="12.63"/>
  </cols>
  <sheetData>
    <row r="1" ht="15.75" customHeight="1">
      <c r="A1" s="355" t="s">
        <v>344</v>
      </c>
    </row>
    <row r="2" ht="15.75" customHeight="1">
      <c r="A2" s="356" t="s">
        <v>345</v>
      </c>
      <c r="B2" s="356"/>
      <c r="C2" s="356" t="s">
        <v>346</v>
      </c>
    </row>
    <row r="3" ht="15.75" customHeight="1">
      <c r="A3" s="222" t="s">
        <v>93</v>
      </c>
      <c r="B3" s="222" t="s">
        <v>347</v>
      </c>
      <c r="C3" s="222" t="s">
        <v>348</v>
      </c>
      <c r="D3" s="223" t="s">
        <v>148</v>
      </c>
      <c r="E3" s="356"/>
    </row>
    <row r="4" ht="15.75" customHeight="1">
      <c r="A4" s="223"/>
      <c r="B4" s="223"/>
      <c r="C4" s="223"/>
      <c r="D4" s="223"/>
    </row>
    <row r="5" ht="15.75" customHeight="1">
      <c r="A5" s="357" t="s">
        <v>349</v>
      </c>
      <c r="B5" s="223" t="s">
        <v>350</v>
      </c>
      <c r="C5" s="358">
        <v>1.94</v>
      </c>
      <c r="D5" s="223" t="s">
        <v>351</v>
      </c>
      <c r="E5" s="359">
        <v>3.24</v>
      </c>
      <c r="F5" s="205" t="s">
        <v>352</v>
      </c>
    </row>
    <row r="6" ht="15.75" customHeight="1">
      <c r="A6" s="360"/>
      <c r="B6" s="223" t="s">
        <v>353</v>
      </c>
      <c r="C6" s="358">
        <v>22.0</v>
      </c>
      <c r="D6" s="223" t="s">
        <v>354</v>
      </c>
      <c r="E6" s="205">
        <v>20.0</v>
      </c>
    </row>
    <row r="7" ht="15.75" customHeight="1">
      <c r="A7" s="361" t="s">
        <v>355</v>
      </c>
      <c r="B7" s="361"/>
      <c r="C7" s="362">
        <f>SUM(C5:C6)</f>
        <v>23.94</v>
      </c>
      <c r="D7" s="361"/>
    </row>
    <row r="8" ht="15.75" customHeight="1">
      <c r="A8" s="223"/>
      <c r="B8" s="223"/>
      <c r="C8" s="363"/>
      <c r="D8" s="223"/>
    </row>
    <row r="9" ht="15.75" customHeight="1">
      <c r="A9" s="222" t="s">
        <v>107</v>
      </c>
      <c r="B9" s="223" t="s">
        <v>356</v>
      </c>
      <c r="C9" s="358">
        <v>0.65</v>
      </c>
      <c r="D9" s="223" t="s">
        <v>354</v>
      </c>
    </row>
    <row r="10" ht="15.75" customHeight="1">
      <c r="A10" s="223" t="s">
        <v>106</v>
      </c>
      <c r="B10" s="364"/>
      <c r="C10" s="358">
        <v>1.0</v>
      </c>
      <c r="D10" s="223" t="s">
        <v>354</v>
      </c>
      <c r="E10" s="205">
        <v>0.0</v>
      </c>
    </row>
    <row r="11" ht="15.75" customHeight="1">
      <c r="A11" s="223" t="s">
        <v>357</v>
      </c>
      <c r="B11" s="223" t="s">
        <v>358</v>
      </c>
      <c r="C11" s="365">
        <f>2.67/1.18</f>
        <v>2.262711864</v>
      </c>
      <c r="D11" s="223" t="s">
        <v>359</v>
      </c>
      <c r="E11" s="356">
        <v>1.17</v>
      </c>
    </row>
    <row r="12" ht="15.75" customHeight="1">
      <c r="A12" s="223" t="s">
        <v>360</v>
      </c>
      <c r="B12" s="223" t="s">
        <v>361</v>
      </c>
      <c r="C12" s="358">
        <v>0.1</v>
      </c>
      <c r="D12" s="223" t="s">
        <v>359</v>
      </c>
    </row>
    <row r="13" ht="15.75" customHeight="1">
      <c r="A13" s="222" t="s">
        <v>360</v>
      </c>
      <c r="B13" s="223" t="s">
        <v>353</v>
      </c>
      <c r="C13" s="358">
        <v>0.25</v>
      </c>
      <c r="D13" s="223" t="s">
        <v>354</v>
      </c>
    </row>
    <row r="14" ht="15.75" customHeight="1">
      <c r="A14" s="222" t="s">
        <v>362</v>
      </c>
      <c r="B14" s="223" t="s">
        <v>363</v>
      </c>
      <c r="C14" s="358">
        <v>0.1</v>
      </c>
      <c r="D14" s="223" t="s">
        <v>354</v>
      </c>
      <c r="E14" s="356"/>
    </row>
    <row r="15" ht="15.75" customHeight="1">
      <c r="A15" s="222" t="s">
        <v>130</v>
      </c>
      <c r="B15" s="223" t="s">
        <v>353</v>
      </c>
      <c r="C15" s="358">
        <v>0.07</v>
      </c>
      <c r="D15" s="223" t="s">
        <v>354</v>
      </c>
    </row>
    <row r="16" ht="15.75" customHeight="1">
      <c r="A16" s="223" t="s">
        <v>364</v>
      </c>
      <c r="B16" s="223" t="s">
        <v>353</v>
      </c>
      <c r="C16" s="365">
        <f>6/1.18</f>
        <v>5.084745763</v>
      </c>
      <c r="D16" s="223" t="s">
        <v>353</v>
      </c>
    </row>
    <row r="17" ht="15.75" customHeight="1">
      <c r="A17" s="222"/>
      <c r="B17" s="223"/>
      <c r="C17" s="358"/>
      <c r="D17" s="223"/>
    </row>
    <row r="18" ht="15.75" customHeight="1">
      <c r="A18" s="222"/>
      <c r="B18" s="223"/>
      <c r="C18" s="358"/>
      <c r="D18" s="223"/>
    </row>
    <row r="19" ht="15.75" customHeight="1">
      <c r="A19" s="222"/>
      <c r="B19" s="223"/>
      <c r="C19" s="358"/>
      <c r="D19" s="223"/>
    </row>
    <row r="20" ht="15.75" customHeight="1">
      <c r="A20" s="222" t="s">
        <v>230</v>
      </c>
      <c r="B20" s="223"/>
      <c r="C20" s="365">
        <f>SUM(C7:C19)</f>
        <v>33.45745763</v>
      </c>
      <c r="D20" s="223"/>
    </row>
    <row r="21" ht="15.75" customHeight="1"/>
    <row r="22" ht="15.75" customHeight="1"/>
    <row r="23" ht="15.75" customHeight="1">
      <c r="A23" s="355"/>
    </row>
    <row r="24" ht="15.75" customHeight="1">
      <c r="A24" s="366"/>
      <c r="B24" s="356" t="s">
        <v>365</v>
      </c>
      <c r="C24" s="356"/>
    </row>
    <row r="25" ht="15.75" customHeight="1">
      <c r="A25" s="367" t="s">
        <v>366</v>
      </c>
      <c r="B25" s="368"/>
      <c r="C25" s="369">
        <v>0.7916666666666666</v>
      </c>
      <c r="D25" s="222"/>
    </row>
    <row r="26" ht="15.75" customHeight="1">
      <c r="A26" s="366"/>
      <c r="B26" s="223"/>
      <c r="C26" s="223"/>
      <c r="D26" s="222" t="s">
        <v>358</v>
      </c>
      <c r="E26" s="222" t="s">
        <v>353</v>
      </c>
    </row>
    <row r="27" ht="15.75" customHeight="1">
      <c r="A27" s="370" t="s">
        <v>367</v>
      </c>
      <c r="B27" s="370" t="s">
        <v>368</v>
      </c>
      <c r="C27" s="371" t="s">
        <v>273</v>
      </c>
      <c r="D27" s="223"/>
      <c r="E27" s="223"/>
    </row>
    <row r="28" ht="15.75" customHeight="1">
      <c r="A28" s="372">
        <v>2.0020916E7</v>
      </c>
      <c r="B28" s="370" t="s">
        <v>369</v>
      </c>
      <c r="C28" s="371">
        <v>3.45478391E8</v>
      </c>
      <c r="D28" s="363">
        <f t="shared" ref="D28:D29" si="1">C28-E28</f>
        <v>139269223.7</v>
      </c>
      <c r="E28" s="373">
        <v>2.0620916732999998E8</v>
      </c>
      <c r="F28" s="374">
        <f>E28+E39</f>
        <v>226195608</v>
      </c>
      <c r="G28" s="205">
        <v>6209680.17</v>
      </c>
      <c r="H28" s="375">
        <v>1.9999948716E8</v>
      </c>
    </row>
    <row r="29" ht="15.75" customHeight="1">
      <c r="A29" s="372">
        <v>2.0014724E7</v>
      </c>
      <c r="B29" s="370" t="s">
        <v>370</v>
      </c>
      <c r="C29" s="371">
        <v>7512659.0</v>
      </c>
      <c r="D29" s="376">
        <f t="shared" si="1"/>
        <v>944863</v>
      </c>
      <c r="E29" s="223">
        <v>6567796.0</v>
      </c>
      <c r="G29" s="205">
        <f t="shared" ref="G29:H29" si="2">D29*1.18</f>
        <v>1114938.34</v>
      </c>
      <c r="H29" s="205">
        <f t="shared" si="2"/>
        <v>7749999.28</v>
      </c>
    </row>
    <row r="30" ht="15.75" customHeight="1">
      <c r="A30" s="372">
        <v>2.0017532E7</v>
      </c>
      <c r="B30" s="370" t="s">
        <v>371</v>
      </c>
      <c r="C30" s="371">
        <v>1.1786594E7</v>
      </c>
      <c r="D30" s="363">
        <f>C30</f>
        <v>11786594</v>
      </c>
      <c r="E30" s="223"/>
      <c r="H30" s="205">
        <f>D30*1.18</f>
        <v>13908180.92</v>
      </c>
    </row>
    <row r="31" ht="15.75" customHeight="1">
      <c r="A31" s="372">
        <v>2.0013802E7</v>
      </c>
      <c r="B31" s="370" t="s">
        <v>372</v>
      </c>
      <c r="C31" s="371">
        <v>658109.0</v>
      </c>
      <c r="D31" s="223"/>
      <c r="E31" s="363">
        <f t="shared" ref="E31:E32" si="3">C31</f>
        <v>658109</v>
      </c>
      <c r="G31" s="205">
        <f>22.61*1.18</f>
        <v>26.6798</v>
      </c>
      <c r="I31" s="205">
        <f>E31*1.18</f>
        <v>776568.62</v>
      </c>
    </row>
    <row r="32" ht="15.75" customHeight="1">
      <c r="A32" s="372">
        <v>2.0019869E7</v>
      </c>
      <c r="B32" s="370" t="s">
        <v>373</v>
      </c>
      <c r="C32" s="371">
        <v>5.08E7</v>
      </c>
      <c r="D32" s="223"/>
      <c r="E32" s="363">
        <f t="shared" si="3"/>
        <v>50800000</v>
      </c>
      <c r="G32" s="205">
        <f>13.93*1.18</f>
        <v>16.4374</v>
      </c>
    </row>
    <row r="33" ht="15.75" customHeight="1">
      <c r="A33" s="372">
        <v>2.0021445E7</v>
      </c>
      <c r="B33" s="370" t="s">
        <v>374</v>
      </c>
      <c r="C33" s="371">
        <f>2034965+1499782</f>
        <v>3534747</v>
      </c>
      <c r="D33" s="377">
        <v>1035000.0</v>
      </c>
      <c r="E33" s="363">
        <f>C33-D33</f>
        <v>2499747</v>
      </c>
      <c r="F33" s="205">
        <f>E33*1.18</f>
        <v>2949701.46</v>
      </c>
    </row>
    <row r="34" ht="15.75" customHeight="1">
      <c r="A34" s="372">
        <v>2.00279E7</v>
      </c>
      <c r="B34" s="370" t="s">
        <v>375</v>
      </c>
      <c r="C34" s="371">
        <v>147500.0</v>
      </c>
      <c r="D34" s="363">
        <f>C34</f>
        <v>147500</v>
      </c>
      <c r="E34" s="223"/>
      <c r="G34" s="205">
        <f>5.08*1.18</f>
        <v>5.9944</v>
      </c>
    </row>
    <row r="35" ht="15.75" customHeight="1">
      <c r="A35" s="378"/>
      <c r="B35" s="370" t="s">
        <v>376</v>
      </c>
      <c r="C35" s="379">
        <v>1000000.0</v>
      </c>
      <c r="D35" s="223"/>
      <c r="E35" s="363">
        <f t="shared" ref="E35:E36" si="4">C35</f>
        <v>1000000</v>
      </c>
    </row>
    <row r="36" ht="15.75" customHeight="1">
      <c r="A36" s="378"/>
      <c r="B36" s="370" t="s">
        <v>377</v>
      </c>
      <c r="C36" s="379">
        <v>875000.0</v>
      </c>
      <c r="D36" s="223"/>
      <c r="E36" s="363">
        <f t="shared" si="4"/>
        <v>875000</v>
      </c>
    </row>
    <row r="37" ht="15.75" customHeight="1">
      <c r="A37" s="380"/>
      <c r="B37" s="381" t="s">
        <v>378</v>
      </c>
      <c r="C37" s="382">
        <f t="shared" ref="C37:E37" si="5">SUM(C28:C36)</f>
        <v>421793000</v>
      </c>
      <c r="D37" s="382">
        <f t="shared" si="5"/>
        <v>153183180.7</v>
      </c>
      <c r="E37" s="382">
        <f t="shared" si="5"/>
        <v>268609819.3</v>
      </c>
    </row>
    <row r="38" ht="15.75" customHeight="1">
      <c r="A38" s="383"/>
      <c r="B38" s="368" t="s">
        <v>379</v>
      </c>
      <c r="C38" s="358"/>
      <c r="D38" s="223"/>
      <c r="E38" s="223"/>
    </row>
    <row r="39" ht="15.75" customHeight="1">
      <c r="A39" s="383"/>
      <c r="B39" s="222" t="s">
        <v>380</v>
      </c>
      <c r="C39" s="358"/>
      <c r="D39" s="223"/>
      <c r="E39" s="384">
        <v>1.998644068E7</v>
      </c>
      <c r="G39" s="374">
        <f>E39+C28</f>
        <v>365464831.7</v>
      </c>
      <c r="H39" s="205">
        <f>G39*1.18</f>
        <v>431248501.4</v>
      </c>
    </row>
    <row r="40" ht="15.75" customHeight="1">
      <c r="A40" s="223"/>
      <c r="B40" s="222" t="s">
        <v>381</v>
      </c>
      <c r="C40" s="223"/>
      <c r="D40" s="223"/>
      <c r="E40" s="222">
        <v>60000.0</v>
      </c>
    </row>
    <row r="41" ht="15.75" customHeight="1">
      <c r="A41" s="223"/>
      <c r="B41" s="222" t="s">
        <v>106</v>
      </c>
      <c r="C41" s="223"/>
      <c r="D41" s="223"/>
      <c r="E41" s="222">
        <v>5000000.0</v>
      </c>
      <c r="G41" s="356">
        <f>E41*1.18</f>
        <v>5900000</v>
      </c>
    </row>
    <row r="42" ht="15.75" customHeight="1">
      <c r="A42" s="223"/>
      <c r="B42" s="385" t="s">
        <v>382</v>
      </c>
      <c r="C42" s="223"/>
      <c r="D42" s="223"/>
      <c r="E42" s="222">
        <v>5000000.0</v>
      </c>
      <c r="G42" s="205">
        <f>E42/100000</f>
        <v>50</v>
      </c>
    </row>
    <row r="43" ht="15.75" customHeight="1">
      <c r="A43" s="223"/>
      <c r="B43" s="381" t="s">
        <v>383</v>
      </c>
      <c r="C43" s="223"/>
      <c r="D43" s="223"/>
      <c r="E43" s="384">
        <f>SUM(E39:E42)</f>
        <v>30046440.68</v>
      </c>
    </row>
    <row r="44" ht="15.75" customHeight="1">
      <c r="A44" s="386"/>
      <c r="B44" s="387"/>
      <c r="C44" s="388"/>
      <c r="D44" s="388"/>
      <c r="E44" s="388"/>
      <c r="F44" s="389"/>
      <c r="G44" s="389"/>
      <c r="H44" s="389"/>
      <c r="I44" s="389"/>
      <c r="J44" s="389"/>
      <c r="K44" s="389"/>
      <c r="L44" s="389"/>
      <c r="M44" s="389"/>
      <c r="N44" s="389"/>
      <c r="O44" s="389"/>
      <c r="P44" s="389"/>
      <c r="Q44" s="389"/>
      <c r="R44" s="389"/>
      <c r="S44" s="389"/>
      <c r="T44" s="389"/>
      <c r="U44" s="389"/>
      <c r="V44" s="389"/>
      <c r="W44" s="389"/>
      <c r="X44" s="389"/>
      <c r="Y44" s="389"/>
      <c r="Z44" s="389"/>
    </row>
    <row r="45" ht="15.75" customHeight="1">
      <c r="A45" s="390"/>
      <c r="B45" s="391" t="s">
        <v>384</v>
      </c>
      <c r="C45" s="392">
        <f>D45+E45</f>
        <v>451839440.7</v>
      </c>
      <c r="D45" s="392">
        <f>D37</f>
        <v>153183180.7</v>
      </c>
      <c r="E45" s="393">
        <f>E43+E37</f>
        <v>298656260</v>
      </c>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5:A6"/>
    <mergeCell ref="A23:D23"/>
  </mergeCells>
  <printOptions gridLines="1" horizontalCentered="1"/>
  <pageMargins bottom="0.75" footer="0.0" header="0.0" left="0.7" right="0.7" top="0.75"/>
  <pageSetup scale="113" cellComments="atEnd" orientation="landscape" pageOrder="overThenDown"/>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