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6"/>
  </bookViews>
  <sheets>
    <sheet name="Sheet1" sheetId="1" r:id="rId1"/>
    <sheet name="5" sheetId="2" r:id="rId2"/>
    <sheet name="4" sheetId="3" r:id="rId3"/>
    <sheet name="2. (2021)" sheetId="4" r:id="rId4"/>
    <sheet name="2. (2022)" sheetId="5" r:id="rId5"/>
    <sheet name="3. (2021)" sheetId="6" r:id="rId6"/>
    <sheet name="3 (2022)" sheetId="7" r:id="rId7"/>
  </sheets>
  <calcPr calcId="124519"/>
</workbook>
</file>

<file path=xl/calcChain.xml><?xml version="1.0" encoding="utf-8"?>
<calcChain xmlns="http://schemas.openxmlformats.org/spreadsheetml/2006/main">
  <c r="C20" i="7"/>
  <c r="G20" s="1"/>
  <c r="D5"/>
  <c r="G5" s="1"/>
  <c r="B9"/>
  <c r="H26"/>
  <c r="B34"/>
  <c r="B33"/>
  <c r="H30"/>
  <c r="H29"/>
  <c r="H28"/>
  <c r="H27"/>
  <c r="B19"/>
  <c r="G19" s="1"/>
  <c r="G18"/>
  <c r="G17"/>
  <c r="G16"/>
  <c r="G15"/>
  <c r="G14"/>
  <c r="G13"/>
  <c r="B12"/>
  <c r="B21" s="1"/>
  <c r="G8"/>
  <c r="G4"/>
  <c r="G21" i="6"/>
  <c r="G9"/>
  <c r="G5"/>
  <c r="G8"/>
  <c r="G12"/>
  <c r="G13"/>
  <c r="G14"/>
  <c r="G15"/>
  <c r="G16"/>
  <c r="G17"/>
  <c r="G18"/>
  <c r="G19"/>
  <c r="G20"/>
  <c r="G4"/>
  <c r="D5"/>
  <c r="B19"/>
  <c r="B21" s="1"/>
  <c r="B9"/>
  <c r="B12"/>
  <c r="B34"/>
  <c r="B33"/>
  <c r="H27"/>
  <c r="H28"/>
  <c r="H29"/>
  <c r="H30"/>
  <c r="H26"/>
  <c r="B41" i="5"/>
  <c r="B39"/>
  <c r="B37"/>
  <c r="C24"/>
  <c r="E24"/>
  <c r="J32"/>
  <c r="J31"/>
  <c r="J29"/>
  <c r="J28"/>
  <c r="J22"/>
  <c r="J21"/>
  <c r="B41" i="4"/>
  <c r="B39"/>
  <c r="B37"/>
  <c r="J22"/>
  <c r="J24"/>
  <c r="J28"/>
  <c r="J33" s="1"/>
  <c r="J29"/>
  <c r="J31"/>
  <c r="J32"/>
  <c r="J21"/>
  <c r="E58" i="3"/>
  <c r="E56"/>
  <c r="E55"/>
  <c r="E50"/>
  <c r="E48"/>
  <c r="E41"/>
  <c r="E37"/>
  <c r="E32"/>
  <c r="E31"/>
  <c r="F22"/>
  <c r="E22"/>
  <c r="F21"/>
  <c r="E21"/>
  <c r="E15"/>
  <c r="E13"/>
  <c r="E7"/>
  <c r="B30"/>
  <c r="B20"/>
  <c r="B15"/>
  <c r="J5" i="2"/>
  <c r="J6"/>
  <c r="J7"/>
  <c r="J8"/>
  <c r="J10"/>
  <c r="J11"/>
  <c r="J12"/>
  <c r="J13"/>
  <c r="J14"/>
  <c r="J4"/>
  <c r="K14"/>
  <c r="I14"/>
  <c r="K8"/>
  <c r="I8"/>
  <c r="E22"/>
  <c r="B22"/>
  <c r="E18"/>
  <c r="B18"/>
  <c r="E17"/>
  <c r="B17"/>
  <c r="E11"/>
  <c r="B11"/>
  <c r="D5"/>
  <c r="D6"/>
  <c r="D7"/>
  <c r="D8"/>
  <c r="D9"/>
  <c r="D13"/>
  <c r="D15"/>
  <c r="D16"/>
  <c r="D21"/>
  <c r="D4"/>
  <c r="D9" i="1"/>
  <c r="B9"/>
  <c r="D5"/>
  <c r="B5"/>
  <c r="G9" i="7" l="1"/>
  <c r="G12"/>
  <c r="G21" s="1"/>
  <c r="J24" i="5"/>
  <c r="J33" s="1"/>
  <c r="D22" i="2"/>
  <c r="D18"/>
  <c r="D17"/>
  <c r="D11"/>
</calcChain>
</file>

<file path=xl/sharedStrings.xml><?xml version="1.0" encoding="utf-8"?>
<sst xmlns="http://schemas.openxmlformats.org/spreadsheetml/2006/main" count="330" uniqueCount="189">
  <si>
    <t xml:space="preserve">Non current asset </t>
  </si>
  <si>
    <t xml:space="preserve">Property, plant and equipment </t>
  </si>
  <si>
    <t>Intangiable asset</t>
  </si>
  <si>
    <t xml:space="preserve">Total non current asset </t>
  </si>
  <si>
    <t>31-03-2022 £000</t>
  </si>
  <si>
    <t xml:space="preserve">Current assets </t>
  </si>
  <si>
    <t xml:space="preserve">Trade and other receiavables </t>
  </si>
  <si>
    <t xml:space="preserve">Cash and cash equivalents </t>
  </si>
  <si>
    <t xml:space="preserve">TotalCurrent assets </t>
  </si>
  <si>
    <t xml:space="preserve">UK GAAP </t>
  </si>
  <si>
    <t xml:space="preserve">Note </t>
  </si>
  <si>
    <t xml:space="preserve">Differences </t>
  </si>
  <si>
    <t xml:space="preserve">IFRS </t>
  </si>
  <si>
    <t xml:space="preserve">Assets </t>
  </si>
  <si>
    <t xml:space="preserve">Property, plant and eqipment </t>
  </si>
  <si>
    <t xml:space="preserve">Intangiable assets </t>
  </si>
  <si>
    <t xml:space="preserve">Investment in associates and Jvs </t>
  </si>
  <si>
    <t xml:space="preserve">Other non current assets </t>
  </si>
  <si>
    <t xml:space="preserve">Inventories </t>
  </si>
  <si>
    <t xml:space="preserve">Trade and other receivables </t>
  </si>
  <si>
    <t xml:space="preserve">Cash and cash equivalent </t>
  </si>
  <si>
    <t xml:space="preserve">Total assets </t>
  </si>
  <si>
    <t xml:space="preserve">Liabilities </t>
  </si>
  <si>
    <t xml:space="preserve">Borrowings </t>
  </si>
  <si>
    <t xml:space="preserve">Other non current liabilities </t>
  </si>
  <si>
    <t xml:space="preserve">trade and other payables </t>
  </si>
  <si>
    <t xml:space="preserve">Provisions </t>
  </si>
  <si>
    <t xml:space="preserve">Total liabilities </t>
  </si>
  <si>
    <t xml:space="preserve">Equity </t>
  </si>
  <si>
    <t xml:space="preserve">Share capital and premium </t>
  </si>
  <si>
    <t xml:space="preserve">Reserves </t>
  </si>
  <si>
    <t xml:space="preserve">Total equity </t>
  </si>
  <si>
    <t xml:space="preserve">Net assets </t>
  </si>
  <si>
    <t xml:space="preserve">Opening statement of financial position- reconcillatiion </t>
  </si>
  <si>
    <t>Adjustments</t>
  </si>
  <si>
    <t>IFRS</t>
  </si>
  <si>
    <t>Assets</t>
  </si>
  <si>
    <t>Property, plant and equipment</t>
  </si>
  <si>
    <t>Intangible assets</t>
  </si>
  <si>
    <t>Financial assets</t>
  </si>
  <si>
    <t>Pension assets</t>
  </si>
  <si>
    <t>Total Assets</t>
  </si>
  <si>
    <t>Liabilities and Equity</t>
  </si>
  <si>
    <t>Long-term debt</t>
  </si>
  <si>
    <t>Pension liabilities</t>
  </si>
  <si>
    <t>Other liabilities</t>
  </si>
  <si>
    <t>Equity</t>
  </si>
  <si>
    <t>Total Liabilities and Equity</t>
  </si>
  <si>
    <t>UK previous GAAP</t>
  </si>
  <si>
    <t xml:space="preserve">Closing statement of financial position at December 31, 2022-reconcilliation </t>
  </si>
  <si>
    <t>IFRS financial statements for 20X2</t>
  </si>
  <si>
    <t>Statement of financial position at 31 December 2022</t>
  </si>
  <si>
    <t xml:space="preserve">Fixed assets </t>
  </si>
  <si>
    <t>Current assets:</t>
  </si>
  <si>
    <t>Current liabilities:</t>
  </si>
  <si>
    <t>Cash and cash equivalents</t>
  </si>
  <si>
    <t>Short-term borrowings</t>
  </si>
  <si>
    <t>Trade and other receivables</t>
  </si>
  <si>
    <t>Trade and other payables</t>
  </si>
  <si>
    <t>Inventories</t>
  </si>
  <si>
    <t>Current tax liabilities</t>
  </si>
  <si>
    <t>Other current assets</t>
  </si>
  <si>
    <t>Other current liabilities</t>
  </si>
  <si>
    <t>Non-current assets:</t>
  </si>
  <si>
    <t>Non-current liabilities:</t>
  </si>
  <si>
    <t>Long-term borrowings</t>
  </si>
  <si>
    <t>Goodwill and intangible assets</t>
  </si>
  <si>
    <t>Other non-current liabilities</t>
  </si>
  <si>
    <t>Investments and other non-current assets</t>
  </si>
  <si>
    <t>Deferred tax liabilities</t>
  </si>
  <si>
    <t>Total assets</t>
  </si>
  <si>
    <t>Total liabilities</t>
  </si>
  <si>
    <t>Equity:</t>
  </si>
  <si>
    <t>Share capital</t>
  </si>
  <si>
    <t>Retained earnings</t>
  </si>
  <si>
    <t>Other reserves</t>
  </si>
  <si>
    <t>Total equity</t>
  </si>
  <si>
    <t>£</t>
  </si>
  <si>
    <t>Statement of comprehensive income for 2022</t>
  </si>
  <si>
    <t>Revenue</t>
  </si>
  <si>
    <t>Cost of Sales</t>
  </si>
  <si>
    <t>Exploration and Production Expenses</t>
  </si>
  <si>
    <t>Distribution and Administration Expenses</t>
  </si>
  <si>
    <t>Other Operating Income/(Expense)</t>
  </si>
  <si>
    <t>Operating Profit</t>
  </si>
  <si>
    <t>Finance Costs</t>
  </si>
  <si>
    <t>Finance Income</t>
  </si>
  <si>
    <t>Profit Before Tax</t>
  </si>
  <si>
    <t>Income Tax Expense</t>
  </si>
  <si>
    <t xml:space="preserve">Profit </t>
  </si>
  <si>
    <t>Statement of changes in Equity for the year ended December 31st 2022</t>
  </si>
  <si>
    <t xml:space="preserve">Share capital </t>
  </si>
  <si>
    <t xml:space="preserve">Retained Earnings </t>
  </si>
  <si>
    <t>Balance at Jan 1, 2022</t>
  </si>
  <si>
    <t xml:space="preserve">Total comprehensive income </t>
  </si>
  <si>
    <t>Balance at Dec 31. 2022</t>
  </si>
  <si>
    <t xml:space="preserve">Statement of cash flow </t>
  </si>
  <si>
    <t xml:space="preserve">Indirect method </t>
  </si>
  <si>
    <t>Cash Flows from Operating Activities</t>
  </si>
  <si>
    <t>Profit for the year</t>
  </si>
  <si>
    <t>Adjustments for:</t>
  </si>
  <si>
    <t>Depreciation and amortization</t>
  </si>
  <si>
    <t>Impairment losses</t>
  </si>
  <si>
    <t>Finance costs</t>
  </si>
  <si>
    <t>Income tax expense</t>
  </si>
  <si>
    <t>Changes in working capital:</t>
  </si>
  <si>
    <t xml:space="preserve">Net cash generated from operation activities </t>
  </si>
  <si>
    <t xml:space="preserve">Casg flow from financing activities </t>
  </si>
  <si>
    <t xml:space="preserve">Repayment of debt </t>
  </si>
  <si>
    <t xml:space="preserve">Cash flow from financing activities </t>
  </si>
  <si>
    <t xml:space="preserve">Net increase in cash and cash equivalent </t>
  </si>
  <si>
    <t xml:space="preserve">Casg and cash equivalent at beginning of period </t>
  </si>
  <si>
    <t xml:space="preserve">Casg and cash equivalent at end of period </t>
  </si>
  <si>
    <t>Direct method</t>
  </si>
  <si>
    <t>Cash received from customers</t>
  </si>
  <si>
    <t>Cash paid to suppliers</t>
  </si>
  <si>
    <t>Cash generated (used) from operations</t>
  </si>
  <si>
    <t>Income tax paid</t>
  </si>
  <si>
    <t>Net cash from operating activities</t>
  </si>
  <si>
    <t>Cash flow from investing activities</t>
  </si>
  <si>
    <t>Cash flow from financing activities</t>
  </si>
  <si>
    <t>Repayment of leases</t>
  </si>
  <si>
    <t>Net increase in cash and cash equivalents</t>
  </si>
  <si>
    <t>Cash and cash equivalents at beginning of period</t>
  </si>
  <si>
    <t>Cash and cash equivalents at end of period</t>
  </si>
  <si>
    <t xml:space="preserve">Accounting entries 2021 (T accounts) </t>
  </si>
  <si>
    <t xml:space="preserve">Cash </t>
  </si>
  <si>
    <t xml:space="preserve">Prepaid expenses </t>
  </si>
  <si>
    <t xml:space="preserve">Expenses- administration </t>
  </si>
  <si>
    <t xml:space="preserve">Provision for future loss </t>
  </si>
  <si>
    <t xml:space="preserve">Other operational expenses </t>
  </si>
  <si>
    <t xml:space="preserve">Revenue </t>
  </si>
  <si>
    <t xml:space="preserve">Current tax liabilitiees </t>
  </si>
  <si>
    <t>(OB)114497000</t>
  </si>
  <si>
    <t xml:space="preserve">Current tax expenses </t>
  </si>
  <si>
    <t xml:space="preserve">Alternative approch </t>
  </si>
  <si>
    <t xml:space="preserve">opening balance </t>
  </si>
  <si>
    <t xml:space="preserve">closing balance </t>
  </si>
  <si>
    <t xml:space="preserve">Current asset </t>
  </si>
  <si>
    <t xml:space="preserve">Current liabilities </t>
  </si>
  <si>
    <t xml:space="preserve">Provision </t>
  </si>
  <si>
    <t xml:space="preserve">Current tax liability </t>
  </si>
  <si>
    <t xml:space="preserve">Total equity and liabilities </t>
  </si>
  <si>
    <t>Income statement for 2021</t>
  </si>
  <si>
    <t xml:space="preserve">Administration </t>
  </si>
  <si>
    <t xml:space="preserve">Other operating expenses </t>
  </si>
  <si>
    <t>Profit before tax</t>
  </si>
  <si>
    <t xml:space="preserve">Tax expense </t>
  </si>
  <si>
    <t xml:space="preserve">Profit (Loss) </t>
  </si>
  <si>
    <t>(OB)136639000</t>
  </si>
  <si>
    <t xml:space="preserve">Accounting entries 2022 (T accounts) </t>
  </si>
  <si>
    <t>X GAAP</t>
  </si>
  <si>
    <t>Leases</t>
  </si>
  <si>
    <t>Training</t>
  </si>
  <si>
    <t>Provision</t>
  </si>
  <si>
    <t>Deferred tax</t>
  </si>
  <si>
    <t>Fixed assets</t>
  </si>
  <si>
    <t>Leased asset</t>
  </si>
  <si>
    <t>Prepaid expenses</t>
  </si>
  <si>
    <t>Current assets</t>
  </si>
  <si>
    <t>Cash</t>
  </si>
  <si>
    <t>Non-current liabilities</t>
  </si>
  <si>
    <t>Lease liability</t>
  </si>
  <si>
    <t>Deferred tax liability</t>
  </si>
  <si>
    <t>Current liabilities</t>
  </si>
  <si>
    <t>Current tax liability</t>
  </si>
  <si>
    <t>Total equity and liabilities</t>
  </si>
  <si>
    <t>Workings:</t>
  </si>
  <si>
    <t>Payment</t>
  </si>
  <si>
    <t>Opening Liability</t>
  </si>
  <si>
    <t>Interest</t>
  </si>
  <si>
    <t>Reduction of liability</t>
  </si>
  <si>
    <t>Closing liability</t>
  </si>
  <si>
    <r>
      <t>Jan, 1</t>
    </r>
    <r>
      <rPr>
        <vertAlign val="superscript"/>
        <sz val="11"/>
        <color theme="1"/>
        <rFont val="Times New Roman"/>
        <family val="1"/>
      </rPr>
      <t>st</t>
    </r>
  </si>
  <si>
    <r>
      <t>Dec, 31</t>
    </r>
    <r>
      <rPr>
        <vertAlign val="superscript"/>
        <sz val="11"/>
        <color theme="1"/>
        <rFont val="Times New Roman"/>
        <family val="1"/>
      </rPr>
      <t>st</t>
    </r>
  </si>
  <si>
    <r>
      <t>Translation table for IFRS Opening Statement of Financial Position atJanuary 1</t>
    </r>
    <r>
      <rPr>
        <b/>
        <vertAlign val="superscript"/>
        <sz val="11"/>
        <color theme="1"/>
        <rFont val="Times New Roman"/>
        <family val="1"/>
      </rPr>
      <t>st</t>
    </r>
    <r>
      <rPr>
        <b/>
        <sz val="11"/>
        <color theme="1"/>
        <rFont val="Times New Roman"/>
        <family val="1"/>
      </rPr>
      <t>,2021</t>
    </r>
  </si>
  <si>
    <t>Adjustment for:</t>
  </si>
  <si>
    <t>Difference</t>
  </si>
  <si>
    <t>Deferred tax (20%)</t>
  </si>
  <si>
    <t xml:space="preserve">A for asset, </t>
  </si>
  <si>
    <t>L or liability</t>
  </si>
  <si>
    <t>L</t>
  </si>
  <si>
    <t>A</t>
  </si>
  <si>
    <t>Lease liability (non-current)</t>
  </si>
  <si>
    <t>Deferred tax liability – Opening Statement of Financial Position</t>
  </si>
  <si>
    <t>Depreciation: (123605 – 542) ÷ 10 years = 12306.3</t>
  </si>
  <si>
    <t>Net Book Value: 123605 – 12306.3 = 111298.7</t>
  </si>
  <si>
    <r>
      <t>Leased asset atDecember 31</t>
    </r>
    <r>
      <rPr>
        <b/>
        <vertAlign val="superscript"/>
        <sz val="11"/>
        <color theme="1"/>
        <rFont val="Times New Roman"/>
        <family val="1"/>
      </rPr>
      <t>st</t>
    </r>
    <r>
      <rPr>
        <b/>
        <sz val="11"/>
        <color theme="1"/>
        <rFont val="Times New Roman"/>
        <family val="1"/>
      </rPr>
      <t>, 2021:</t>
    </r>
  </si>
  <si>
    <r>
      <t>Translation table for IFRS Opening Statement of Financial Position atJanuary 1</t>
    </r>
    <r>
      <rPr>
        <b/>
        <vertAlign val="superscript"/>
        <sz val="11"/>
        <color theme="1"/>
        <rFont val="Times New Roman"/>
        <family val="1"/>
      </rPr>
      <t>st</t>
    </r>
    <r>
      <rPr>
        <b/>
        <sz val="11"/>
        <color theme="1"/>
        <rFont val="Times New Roman"/>
        <family val="1"/>
      </rPr>
      <t>,2022</t>
    </r>
  </si>
</sst>
</file>

<file path=xl/styles.xml><?xml version="1.0" encoding="utf-8"?>
<styleSheet xmlns="http://schemas.openxmlformats.org/spreadsheetml/2006/main">
  <numFmts count="1">
    <numFmt numFmtId="164" formatCode="_-[$£-809]* #,##0_-;\-[$£-809]* #,##0_-;_-[$£-809]* &quot;-&quot;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15" fontId="1" fillId="0" borderId="0" xfId="0" applyNumberFormat="1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3" fillId="0" borderId="0" xfId="0" applyFont="1"/>
    <xf numFmtId="3" fontId="0" fillId="0" borderId="0" xfId="0" applyNumberFormat="1"/>
    <xf numFmtId="0" fontId="0" fillId="0" borderId="0" xfId="0" applyBorder="1"/>
    <xf numFmtId="0" fontId="3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top" wrapText="1"/>
    </xf>
    <xf numFmtId="3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3" fontId="2" fillId="0" borderId="0" xfId="0" applyNumberFormat="1" applyFont="1" applyBorder="1" applyAlignment="1">
      <alignment horizontal="right" vertical="top" wrapText="1"/>
    </xf>
    <xf numFmtId="3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4" sqref="B14"/>
    </sheetView>
  </sheetViews>
  <sheetFormatPr defaultRowHeight="15"/>
  <cols>
    <col min="1" max="1" width="29.28515625" bestFit="1" customWidth="1"/>
    <col min="2" max="5" width="15" bestFit="1" customWidth="1"/>
  </cols>
  <sheetData>
    <row r="1" spans="1:5">
      <c r="B1" s="3" t="s">
        <v>4</v>
      </c>
      <c r="C1" s="3" t="s">
        <v>4</v>
      </c>
      <c r="D1" s="3" t="s">
        <v>4</v>
      </c>
      <c r="E1" s="3" t="s">
        <v>4</v>
      </c>
    </row>
    <row r="2" spans="1:5">
      <c r="A2" s="1" t="s">
        <v>0</v>
      </c>
    </row>
    <row r="3" spans="1:5">
      <c r="A3" t="s">
        <v>1</v>
      </c>
      <c r="B3">
        <v>5457</v>
      </c>
      <c r="D3">
        <v>6323</v>
      </c>
    </row>
    <row r="4" spans="1:5">
      <c r="A4" t="s">
        <v>2</v>
      </c>
      <c r="B4">
        <v>351</v>
      </c>
      <c r="D4">
        <v>739</v>
      </c>
    </row>
    <row r="5" spans="1:5">
      <c r="A5" s="1" t="s">
        <v>3</v>
      </c>
      <c r="B5" s="1">
        <f>B3+B4</f>
        <v>5808</v>
      </c>
      <c r="C5" s="1"/>
      <c r="D5" s="1">
        <f>D3+D4</f>
        <v>7062</v>
      </c>
    </row>
    <row r="6" spans="1:5">
      <c r="A6" s="1" t="s">
        <v>5</v>
      </c>
    </row>
    <row r="7" spans="1:5">
      <c r="A7" s="2" t="s">
        <v>6</v>
      </c>
      <c r="B7">
        <v>45730</v>
      </c>
      <c r="D7">
        <v>46860</v>
      </c>
    </row>
    <row r="8" spans="1:5">
      <c r="A8" s="2" t="s">
        <v>7</v>
      </c>
      <c r="B8">
        <v>27045</v>
      </c>
      <c r="D8">
        <v>1678</v>
      </c>
    </row>
    <row r="9" spans="1:5">
      <c r="A9" s="1" t="s">
        <v>8</v>
      </c>
      <c r="B9" s="1">
        <f>B7+B8</f>
        <v>72775</v>
      </c>
      <c r="C9" s="1"/>
      <c r="D9" s="1">
        <f t="shared" ref="D9" si="0">D7+D8</f>
        <v>48538</v>
      </c>
    </row>
    <row r="10" spans="1: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F31" sqref="F31"/>
    </sheetView>
  </sheetViews>
  <sheetFormatPr defaultRowHeight="15"/>
  <cols>
    <col min="1" max="1" width="28.140625" bestFit="1" customWidth="1"/>
    <col min="2" max="2" width="10.5703125" bestFit="1" customWidth="1"/>
    <col min="4" max="4" width="11.85546875" bestFit="1" customWidth="1"/>
    <col min="5" max="5" width="10.5703125" bestFit="1" customWidth="1"/>
    <col min="8" max="8" width="28.85546875" bestFit="1" customWidth="1"/>
    <col min="9" max="9" width="17.42578125" bestFit="1" customWidth="1"/>
    <col min="10" max="10" width="12.42578125" bestFit="1" customWidth="1"/>
    <col min="11" max="11" width="10.5703125" bestFit="1" customWidth="1"/>
  </cols>
  <sheetData>
    <row r="1" spans="1:11">
      <c r="A1" s="6" t="s">
        <v>33</v>
      </c>
      <c r="B1" s="6"/>
      <c r="C1" s="6"/>
      <c r="D1" s="6"/>
      <c r="E1" s="6"/>
      <c r="H1" s="6" t="s">
        <v>49</v>
      </c>
      <c r="I1" s="6"/>
      <c r="J1" s="6"/>
      <c r="K1" s="6"/>
    </row>
    <row r="2" spans="1:11">
      <c r="B2" s="1" t="s">
        <v>9</v>
      </c>
      <c r="C2" s="1" t="s">
        <v>10</v>
      </c>
      <c r="D2" s="1" t="s">
        <v>11</v>
      </c>
      <c r="E2" s="1" t="s">
        <v>12</v>
      </c>
      <c r="I2" s="1" t="s">
        <v>48</v>
      </c>
      <c r="J2" s="1" t="s">
        <v>34</v>
      </c>
      <c r="K2" s="1" t="s">
        <v>35</v>
      </c>
    </row>
    <row r="3" spans="1:11">
      <c r="A3" s="1" t="s">
        <v>13</v>
      </c>
      <c r="H3" s="1" t="s">
        <v>36</v>
      </c>
    </row>
    <row r="4" spans="1:11">
      <c r="A4" t="s">
        <v>14</v>
      </c>
      <c r="B4" s="5">
        <v>49584</v>
      </c>
      <c r="C4" s="5"/>
      <c r="D4" s="5">
        <f>E4-B4</f>
        <v>2508</v>
      </c>
      <c r="E4" s="5">
        <v>52092</v>
      </c>
      <c r="H4" t="s">
        <v>37</v>
      </c>
      <c r="I4" s="5">
        <v>110000</v>
      </c>
      <c r="J4" s="5">
        <f>K4-I4</f>
        <v>-10000</v>
      </c>
      <c r="K4" s="5">
        <v>100000</v>
      </c>
    </row>
    <row r="5" spans="1:11">
      <c r="A5" t="s">
        <v>15</v>
      </c>
      <c r="B5" s="5">
        <v>12270</v>
      </c>
      <c r="C5" s="5"/>
      <c r="D5" s="5">
        <f t="shared" ref="D5:D22" si="0">E5-B5</f>
        <v>-1634</v>
      </c>
      <c r="E5" s="5">
        <v>10636</v>
      </c>
      <c r="H5" t="s">
        <v>38</v>
      </c>
      <c r="I5" s="5">
        <v>20000</v>
      </c>
      <c r="J5" s="5">
        <f t="shared" ref="J5:J14" si="1">K5-I5</f>
        <v>5000</v>
      </c>
      <c r="K5" s="5">
        <v>25000</v>
      </c>
    </row>
    <row r="6" spans="1:11">
      <c r="A6" t="s">
        <v>16</v>
      </c>
      <c r="B6" s="5">
        <v>7719</v>
      </c>
      <c r="C6" s="5"/>
      <c r="D6" s="5">
        <f t="shared" si="0"/>
        <v>-775</v>
      </c>
      <c r="E6" s="5">
        <v>6944</v>
      </c>
      <c r="H6" t="s">
        <v>39</v>
      </c>
      <c r="I6" s="5">
        <v>50000</v>
      </c>
      <c r="J6" s="5">
        <f t="shared" si="1"/>
        <v>20000</v>
      </c>
      <c r="K6" s="5">
        <v>70000</v>
      </c>
    </row>
    <row r="7" spans="1:11">
      <c r="A7" t="s">
        <v>17</v>
      </c>
      <c r="B7" s="5">
        <v>7897</v>
      </c>
      <c r="C7" s="5"/>
      <c r="D7" s="5">
        <f t="shared" si="0"/>
        <v>49</v>
      </c>
      <c r="E7" s="5">
        <v>7946</v>
      </c>
      <c r="H7" t="s">
        <v>40</v>
      </c>
      <c r="I7" s="5"/>
      <c r="J7" s="5">
        <f t="shared" si="1"/>
        <v>15000</v>
      </c>
      <c r="K7" s="5">
        <v>15000</v>
      </c>
    </row>
    <row r="8" spans="1:11">
      <c r="A8" t="s">
        <v>18</v>
      </c>
      <c r="B8" s="5">
        <v>7711</v>
      </c>
      <c r="C8" s="5"/>
      <c r="D8" s="5">
        <f t="shared" si="0"/>
        <v>-1062</v>
      </c>
      <c r="E8" s="5">
        <v>6649</v>
      </c>
      <c r="H8" t="s">
        <v>41</v>
      </c>
      <c r="I8" s="5">
        <f>SUM(I4:I7)</f>
        <v>180000</v>
      </c>
      <c r="J8" s="5">
        <f t="shared" si="1"/>
        <v>30000</v>
      </c>
      <c r="K8" s="5">
        <f t="shared" ref="K8" si="2">SUM(K4:K7)</f>
        <v>210000</v>
      </c>
    </row>
    <row r="9" spans="1:11">
      <c r="A9" t="s">
        <v>19</v>
      </c>
      <c r="B9" s="5">
        <v>18740</v>
      </c>
      <c r="C9" s="5"/>
      <c r="D9" s="5">
        <f t="shared" si="0"/>
        <v>-95</v>
      </c>
      <c r="E9" s="5">
        <v>18645</v>
      </c>
      <c r="H9" s="1" t="s">
        <v>42</v>
      </c>
      <c r="I9" s="5"/>
      <c r="J9" s="5"/>
      <c r="K9" s="5"/>
    </row>
    <row r="10" spans="1:11">
      <c r="A10" t="s">
        <v>20</v>
      </c>
      <c r="B10" s="5">
        <v>4585</v>
      </c>
      <c r="C10" s="5"/>
      <c r="D10" s="5"/>
      <c r="E10" s="5">
        <v>4585</v>
      </c>
      <c r="H10" t="s">
        <v>43</v>
      </c>
      <c r="I10" s="5">
        <v>60000</v>
      </c>
      <c r="J10" s="5">
        <f t="shared" si="1"/>
        <v>-5000</v>
      </c>
      <c r="K10" s="5">
        <v>55000</v>
      </c>
    </row>
    <row r="11" spans="1:11">
      <c r="A11" t="s">
        <v>21</v>
      </c>
      <c r="B11" s="5">
        <f>SUM(B4:B10)</f>
        <v>108506</v>
      </c>
      <c r="C11" s="5"/>
      <c r="D11" s="5">
        <f t="shared" si="0"/>
        <v>-1009</v>
      </c>
      <c r="E11" s="5">
        <f>SUM(E4:E10)</f>
        <v>107497</v>
      </c>
      <c r="H11" t="s">
        <v>44</v>
      </c>
      <c r="I11" s="5"/>
      <c r="J11" s="5">
        <f t="shared" si="1"/>
        <v>10000</v>
      </c>
      <c r="K11" s="5">
        <v>10000</v>
      </c>
    </row>
    <row r="12" spans="1:11">
      <c r="A12" s="1" t="s">
        <v>22</v>
      </c>
      <c r="B12" s="5"/>
      <c r="C12" s="5"/>
      <c r="D12" s="5"/>
      <c r="E12" s="5"/>
      <c r="H12" t="s">
        <v>45</v>
      </c>
      <c r="I12" s="5">
        <v>20000</v>
      </c>
      <c r="J12" s="5">
        <f t="shared" si="1"/>
        <v>-2000</v>
      </c>
      <c r="K12" s="5">
        <v>18000</v>
      </c>
    </row>
    <row r="13" spans="1:11">
      <c r="A13" t="s">
        <v>23</v>
      </c>
      <c r="B13" s="5">
        <v>19714</v>
      </c>
      <c r="C13" s="5"/>
      <c r="D13" s="5">
        <f t="shared" si="0"/>
        <v>-251</v>
      </c>
      <c r="E13" s="5">
        <v>19463</v>
      </c>
      <c r="H13" s="2" t="s">
        <v>46</v>
      </c>
      <c r="I13" s="5">
        <v>100000</v>
      </c>
      <c r="J13" s="5">
        <f t="shared" si="1"/>
        <v>27000</v>
      </c>
      <c r="K13" s="5">
        <v>127000</v>
      </c>
    </row>
    <row r="14" spans="1:11">
      <c r="A14" t="s">
        <v>24</v>
      </c>
      <c r="B14" s="5">
        <v>7284</v>
      </c>
      <c r="C14" s="5"/>
      <c r="D14" s="5"/>
      <c r="E14" s="5">
        <v>7284</v>
      </c>
      <c r="H14" t="s">
        <v>47</v>
      </c>
      <c r="I14" s="5">
        <f>SUM(I10:I13)</f>
        <v>180000</v>
      </c>
      <c r="J14" s="5">
        <f t="shared" si="1"/>
        <v>30000</v>
      </c>
      <c r="K14" s="5">
        <f t="shared" ref="K14" si="3">SUM(K10:K13)</f>
        <v>210000</v>
      </c>
    </row>
    <row r="15" spans="1:11">
      <c r="A15" t="s">
        <v>25</v>
      </c>
      <c r="B15" s="5">
        <v>22071</v>
      </c>
      <c r="C15" s="5"/>
      <c r="D15" s="5">
        <f t="shared" si="0"/>
        <v>437</v>
      </c>
      <c r="E15" s="5">
        <v>22508</v>
      </c>
    </row>
    <row r="16" spans="1:11">
      <c r="A16" t="s">
        <v>26</v>
      </c>
      <c r="B16" s="5">
        <v>4399</v>
      </c>
      <c r="C16" s="5"/>
      <c r="D16" s="5">
        <f t="shared" si="0"/>
        <v>-1374</v>
      </c>
      <c r="E16" s="5">
        <v>3025</v>
      </c>
    </row>
    <row r="17" spans="1:5">
      <c r="A17" t="s">
        <v>27</v>
      </c>
      <c r="B17" s="5">
        <f>SUM(B13:B16)</f>
        <v>53468</v>
      </c>
      <c r="C17" s="5"/>
      <c r="D17" s="5">
        <f t="shared" si="0"/>
        <v>-1188</v>
      </c>
      <c r="E17" s="5">
        <f>SUM(E13:E16)</f>
        <v>52280</v>
      </c>
    </row>
    <row r="18" spans="1:5">
      <c r="A18" t="s">
        <v>32</v>
      </c>
      <c r="B18" s="5">
        <f>B11-B17</f>
        <v>55038</v>
      </c>
      <c r="C18" s="5"/>
      <c r="D18" s="5">
        <f t="shared" si="0"/>
        <v>179</v>
      </c>
      <c r="E18" s="5">
        <f>E11-E17</f>
        <v>55217</v>
      </c>
    </row>
    <row r="19" spans="1:5">
      <c r="A19" s="1" t="s">
        <v>28</v>
      </c>
      <c r="B19" s="5"/>
      <c r="C19" s="5"/>
      <c r="D19" s="5"/>
      <c r="E19" s="5"/>
    </row>
    <row r="20" spans="1:5">
      <c r="A20" t="s">
        <v>29</v>
      </c>
      <c r="B20" s="5">
        <v>11500</v>
      </c>
      <c r="C20" s="5"/>
      <c r="D20" s="5"/>
      <c r="E20" s="5">
        <v>11500</v>
      </c>
    </row>
    <row r="21" spans="1:5">
      <c r="A21" t="s">
        <v>30</v>
      </c>
      <c r="B21" s="5">
        <v>43538</v>
      </c>
      <c r="C21" s="5"/>
      <c r="D21" s="5">
        <f t="shared" si="0"/>
        <v>-9781</v>
      </c>
      <c r="E21" s="5">
        <v>33757</v>
      </c>
    </row>
    <row r="22" spans="1:5">
      <c r="A22" t="s">
        <v>31</v>
      </c>
      <c r="B22" s="5">
        <f>B20+B21</f>
        <v>55038</v>
      </c>
      <c r="C22" s="5"/>
      <c r="D22" s="5">
        <f t="shared" si="0"/>
        <v>-9781</v>
      </c>
      <c r="E22" s="5">
        <f>E20+E21</f>
        <v>45257</v>
      </c>
    </row>
  </sheetData>
  <mergeCells count="2">
    <mergeCell ref="A1:E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topLeftCell="A31" workbookViewId="0">
      <selection activeCell="C61" sqref="C61"/>
    </sheetView>
  </sheetViews>
  <sheetFormatPr defaultRowHeight="15"/>
  <cols>
    <col min="1" max="1" width="38.85546875" bestFit="1" customWidth="1"/>
    <col min="2" max="2" width="10" bestFit="1" customWidth="1"/>
    <col min="3" max="3" width="22.28515625" customWidth="1"/>
    <col min="4" max="4" width="44.5703125" bestFit="1" customWidth="1"/>
    <col min="5" max="5" width="12.7109375" bestFit="1" customWidth="1"/>
    <col min="6" max="6" width="17.5703125" bestFit="1" customWidth="1"/>
  </cols>
  <sheetData>
    <row r="1" spans="1:5">
      <c r="A1" s="6" t="s">
        <v>50</v>
      </c>
      <c r="B1" s="6"/>
      <c r="C1" s="6"/>
    </row>
    <row r="2" spans="1:5">
      <c r="A2" s="6" t="s">
        <v>51</v>
      </c>
      <c r="B2" s="6"/>
      <c r="C2" s="6"/>
      <c r="D2" s="6" t="s">
        <v>78</v>
      </c>
      <c r="E2" s="6"/>
    </row>
    <row r="3" spans="1:5">
      <c r="E3" s="1" t="s">
        <v>12</v>
      </c>
    </row>
    <row r="4" spans="1:5">
      <c r="E4" s="1" t="s">
        <v>77</v>
      </c>
    </row>
    <row r="5" spans="1:5">
      <c r="A5" s="1" t="s">
        <v>13</v>
      </c>
      <c r="D5" t="s">
        <v>79</v>
      </c>
      <c r="E5">
        <v>241392000</v>
      </c>
    </row>
    <row r="6" spans="1:5">
      <c r="A6" s="1" t="s">
        <v>53</v>
      </c>
      <c r="B6" s="4" t="s">
        <v>77</v>
      </c>
      <c r="D6" t="s">
        <v>83</v>
      </c>
      <c r="E6">
        <v>41447000</v>
      </c>
    </row>
    <row r="7" spans="1:5">
      <c r="A7" t="s">
        <v>55</v>
      </c>
      <c r="B7">
        <v>29195000</v>
      </c>
      <c r="D7" t="s">
        <v>84</v>
      </c>
      <c r="E7">
        <f>E6-E9</f>
        <v>27798000</v>
      </c>
    </row>
    <row r="8" spans="1:5">
      <c r="A8" t="s">
        <v>57</v>
      </c>
      <c r="B8">
        <v>10387000</v>
      </c>
      <c r="D8" t="s">
        <v>86</v>
      </c>
      <c r="E8">
        <v>430000</v>
      </c>
    </row>
    <row r="9" spans="1:5">
      <c r="A9" t="s">
        <v>59</v>
      </c>
      <c r="B9">
        <v>28081000</v>
      </c>
      <c r="D9" t="s">
        <v>81</v>
      </c>
      <c r="E9">
        <v>13649000</v>
      </c>
    </row>
    <row r="10" spans="1:5">
      <c r="A10" t="s">
        <v>61</v>
      </c>
      <c r="B10">
        <v>107688000</v>
      </c>
      <c r="D10" t="s">
        <v>82</v>
      </c>
      <c r="E10">
        <v>13449000</v>
      </c>
    </row>
    <row r="11" spans="1:5">
      <c r="A11" t="s">
        <v>63</v>
      </c>
      <c r="D11" t="s">
        <v>85</v>
      </c>
      <c r="E11">
        <v>2660000</v>
      </c>
    </row>
    <row r="12" spans="1:5">
      <c r="A12" t="s">
        <v>37</v>
      </c>
      <c r="B12">
        <v>3513000</v>
      </c>
      <c r="D12" t="s">
        <v>80</v>
      </c>
      <c r="E12">
        <v>186296000</v>
      </c>
    </row>
    <row r="13" spans="1:5">
      <c r="A13" t="s">
        <v>66</v>
      </c>
      <c r="B13">
        <v>11960000</v>
      </c>
      <c r="D13" s="1" t="s">
        <v>87</v>
      </c>
      <c r="E13">
        <f>E5+E6+E7+E8-E9-E10-E11-E12</f>
        <v>95013000</v>
      </c>
    </row>
    <row r="14" spans="1:5">
      <c r="A14" t="s">
        <v>68</v>
      </c>
      <c r="B14">
        <v>576000</v>
      </c>
      <c r="D14" t="s">
        <v>88</v>
      </c>
      <c r="E14">
        <v>16762000</v>
      </c>
    </row>
    <row r="15" spans="1:5">
      <c r="A15" t="s">
        <v>70</v>
      </c>
      <c r="B15">
        <f>SUM(B7:B14)</f>
        <v>191400000</v>
      </c>
      <c r="D15" s="1" t="s">
        <v>89</v>
      </c>
      <c r="E15">
        <f>E13-E14</f>
        <v>78251000</v>
      </c>
    </row>
    <row r="16" spans="1:5">
      <c r="A16" s="1" t="s">
        <v>72</v>
      </c>
    </row>
    <row r="17" spans="1:7">
      <c r="A17" t="s">
        <v>73</v>
      </c>
      <c r="B17">
        <v>19097783</v>
      </c>
    </row>
    <row r="18" spans="1:7">
      <c r="A18" t="s">
        <v>74</v>
      </c>
      <c r="B18">
        <v>347352</v>
      </c>
      <c r="D18" s="6" t="s">
        <v>90</v>
      </c>
      <c r="E18" s="6"/>
      <c r="F18" s="6"/>
      <c r="G18" s="6"/>
    </row>
    <row r="19" spans="1:7">
      <c r="A19" t="s">
        <v>75</v>
      </c>
      <c r="B19">
        <v>12153000</v>
      </c>
      <c r="E19" t="s">
        <v>91</v>
      </c>
      <c r="F19" t="s">
        <v>92</v>
      </c>
    </row>
    <row r="20" spans="1:7">
      <c r="A20" t="s">
        <v>76</v>
      </c>
      <c r="B20">
        <f>SUM(B17:B19)</f>
        <v>31598135</v>
      </c>
      <c r="D20" t="s">
        <v>93</v>
      </c>
      <c r="E20">
        <v>19097783</v>
      </c>
      <c r="F20">
        <v>34732000</v>
      </c>
    </row>
    <row r="21" spans="1:7">
      <c r="A21" s="1" t="s">
        <v>54</v>
      </c>
      <c r="D21" t="s">
        <v>94</v>
      </c>
      <c r="E21">
        <f>E15</f>
        <v>78251000</v>
      </c>
      <c r="F21">
        <f>E15</f>
        <v>78251000</v>
      </c>
    </row>
    <row r="22" spans="1:7">
      <c r="A22" t="s">
        <v>56</v>
      </c>
      <c r="D22" t="s">
        <v>95</v>
      </c>
      <c r="E22">
        <f>E20-E21</f>
        <v>-59153217</v>
      </c>
      <c r="F22">
        <f>F20-F21</f>
        <v>-43519000</v>
      </c>
    </row>
    <row r="23" spans="1:7">
      <c r="A23" t="s">
        <v>58</v>
      </c>
      <c r="B23">
        <v>10387000</v>
      </c>
    </row>
    <row r="24" spans="1:7">
      <c r="A24" t="s">
        <v>60</v>
      </c>
      <c r="B24">
        <v>16762000</v>
      </c>
      <c r="D24" s="1" t="s">
        <v>96</v>
      </c>
    </row>
    <row r="25" spans="1:7">
      <c r="A25" t="s">
        <v>62</v>
      </c>
      <c r="B25">
        <v>99018000</v>
      </c>
      <c r="D25" s="1" t="s">
        <v>97</v>
      </c>
    </row>
    <row r="26" spans="1:7">
      <c r="A26" s="1" t="s">
        <v>64</v>
      </c>
      <c r="D26" t="s">
        <v>98</v>
      </c>
    </row>
    <row r="27" spans="1:7">
      <c r="A27" t="s">
        <v>65</v>
      </c>
      <c r="B27">
        <v>14992000</v>
      </c>
      <c r="D27" t="s">
        <v>99</v>
      </c>
      <c r="E27">
        <v>78251000</v>
      </c>
    </row>
    <row r="28" spans="1:7">
      <c r="A28" t="s">
        <v>67</v>
      </c>
      <c r="B28">
        <v>1233000</v>
      </c>
      <c r="D28" t="s">
        <v>100</v>
      </c>
    </row>
    <row r="29" spans="1:7">
      <c r="A29" t="s">
        <v>69</v>
      </c>
      <c r="B29">
        <v>15405000</v>
      </c>
      <c r="D29" t="s">
        <v>101</v>
      </c>
      <c r="E29">
        <v>18065000</v>
      </c>
    </row>
    <row r="30" spans="1:7">
      <c r="A30" t="s">
        <v>71</v>
      </c>
      <c r="B30">
        <f>SUM(B23:B29)</f>
        <v>157797000</v>
      </c>
      <c r="D30" t="s">
        <v>102</v>
      </c>
      <c r="E30">
        <v>13537000</v>
      </c>
    </row>
    <row r="31" spans="1:7">
      <c r="D31" t="s">
        <v>103</v>
      </c>
      <c r="E31">
        <f>E11</f>
        <v>2660000</v>
      </c>
    </row>
    <row r="32" spans="1:7">
      <c r="D32" t="s">
        <v>104</v>
      </c>
      <c r="E32">
        <f>E14</f>
        <v>16762000</v>
      </c>
    </row>
    <row r="33" spans="4:5">
      <c r="D33" s="1" t="s">
        <v>105</v>
      </c>
    </row>
    <row r="34" spans="4:5">
      <c r="D34" t="s">
        <v>59</v>
      </c>
      <c r="E34">
        <v>28081000</v>
      </c>
    </row>
    <row r="35" spans="4:5">
      <c r="D35" t="s">
        <v>57</v>
      </c>
      <c r="E35">
        <v>6447000</v>
      </c>
    </row>
    <row r="36" spans="4:5">
      <c r="D36" t="s">
        <v>58</v>
      </c>
      <c r="E36">
        <v>10387000</v>
      </c>
    </row>
    <row r="37" spans="4:5">
      <c r="D37" s="1" t="s">
        <v>106</v>
      </c>
      <c r="E37">
        <f>E27-E29-E30-E31-E32+E34+E35-E36</f>
        <v>51368000</v>
      </c>
    </row>
    <row r="38" spans="4:5">
      <c r="D38" s="1" t="s">
        <v>107</v>
      </c>
    </row>
    <row r="39" spans="4:5">
      <c r="D39" t="s">
        <v>108</v>
      </c>
      <c r="E39">
        <v>-11697000</v>
      </c>
    </row>
    <row r="40" spans="4:5">
      <c r="D40" s="1" t="s">
        <v>109</v>
      </c>
      <c r="E40">
        <v>-11697000</v>
      </c>
    </row>
    <row r="41" spans="4:5">
      <c r="D41" s="1" t="s">
        <v>110</v>
      </c>
      <c r="E41">
        <f>E37-E40</f>
        <v>63065000</v>
      </c>
    </row>
    <row r="42" spans="4:5">
      <c r="D42" s="1" t="s">
        <v>111</v>
      </c>
      <c r="E42">
        <v>30681000</v>
      </c>
    </row>
    <row r="43" spans="4:5">
      <c r="D43" s="1" t="s">
        <v>112</v>
      </c>
      <c r="E43">
        <v>29195000</v>
      </c>
    </row>
    <row r="45" spans="4:5">
      <c r="D45" s="1" t="s">
        <v>113</v>
      </c>
    </row>
    <row r="46" spans="4:5">
      <c r="D46" s="9" t="s">
        <v>114</v>
      </c>
      <c r="E46">
        <v>29773000</v>
      </c>
    </row>
    <row r="47" spans="4:5">
      <c r="D47" s="9" t="s">
        <v>115</v>
      </c>
      <c r="E47">
        <v>2092000</v>
      </c>
    </row>
    <row r="48" spans="4:5">
      <c r="D48" s="10" t="s">
        <v>116</v>
      </c>
      <c r="E48">
        <f>E46-E47</f>
        <v>27681000</v>
      </c>
    </row>
    <row r="49" spans="4:5">
      <c r="D49" s="9" t="s">
        <v>117</v>
      </c>
      <c r="E49">
        <v>16762000</v>
      </c>
    </row>
    <row r="50" spans="4:5">
      <c r="D50" s="10" t="s">
        <v>118</v>
      </c>
      <c r="E50">
        <f>E48-E49</f>
        <v>10919000</v>
      </c>
    </row>
    <row r="51" spans="4:5">
      <c r="D51" s="9"/>
    </row>
    <row r="52" spans="4:5">
      <c r="D52" s="10" t="s">
        <v>119</v>
      </c>
    </row>
    <row r="53" spans="4:5">
      <c r="D53" s="9" t="s">
        <v>121</v>
      </c>
    </row>
    <row r="54" spans="4:5">
      <c r="D54" s="10" t="s">
        <v>120</v>
      </c>
    </row>
    <row r="55" spans="4:5">
      <c r="D55" s="9" t="s">
        <v>108</v>
      </c>
      <c r="E55">
        <f>E39</f>
        <v>-11697000</v>
      </c>
    </row>
    <row r="56" spans="4:5">
      <c r="D56" s="10" t="s">
        <v>120</v>
      </c>
      <c r="E56">
        <f>E55</f>
        <v>-11697000</v>
      </c>
    </row>
    <row r="57" spans="4:5">
      <c r="D57" s="9"/>
    </row>
    <row r="58" spans="4:5">
      <c r="D58" s="10" t="s">
        <v>122</v>
      </c>
      <c r="E58">
        <f>E50-E56</f>
        <v>22616000</v>
      </c>
    </row>
    <row r="59" spans="4:5" ht="28.5">
      <c r="D59" s="10" t="s">
        <v>123</v>
      </c>
      <c r="E59">
        <v>30681000</v>
      </c>
    </row>
    <row r="60" spans="4:5">
      <c r="D60" s="10" t="s">
        <v>124</v>
      </c>
      <c r="E60">
        <v>29195000</v>
      </c>
    </row>
  </sheetData>
  <mergeCells count="4">
    <mergeCell ref="A1:C1"/>
    <mergeCell ref="A2:C2"/>
    <mergeCell ref="D2:E2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D36" sqref="D36"/>
    </sheetView>
  </sheetViews>
  <sheetFormatPr defaultRowHeight="15"/>
  <cols>
    <col min="1" max="1" width="25" bestFit="1" customWidth="1"/>
    <col min="2" max="2" width="16.42578125" bestFit="1" customWidth="1"/>
    <col min="3" max="3" width="11.5703125" bestFit="1" customWidth="1"/>
    <col min="4" max="5" width="14.42578125" bestFit="1" customWidth="1"/>
    <col min="6" max="6" width="14.28515625" bestFit="1" customWidth="1"/>
    <col min="7" max="7" width="11.5703125" bestFit="1" customWidth="1"/>
    <col min="8" max="8" width="21.7109375" customWidth="1"/>
    <col min="9" max="9" width="15.140625" bestFit="1" customWidth="1"/>
    <col min="10" max="10" width="16.140625" customWidth="1"/>
  </cols>
  <sheetData>
    <row r="1" spans="1:8">
      <c r="A1" s="6" t="s">
        <v>125</v>
      </c>
      <c r="B1" s="6"/>
      <c r="C1" s="6"/>
      <c r="D1" s="6"/>
      <c r="E1" s="6"/>
      <c r="F1" s="6"/>
      <c r="G1" s="6"/>
      <c r="H1" s="6"/>
    </row>
    <row r="3" spans="1:8">
      <c r="A3" s="8" t="s">
        <v>126</v>
      </c>
      <c r="B3" s="8"/>
      <c r="D3" s="8" t="s">
        <v>91</v>
      </c>
      <c r="E3" s="8"/>
      <c r="G3" s="8" t="s">
        <v>127</v>
      </c>
      <c r="H3" s="8"/>
    </row>
    <row r="4" spans="1:8">
      <c r="A4" s="5" t="s">
        <v>149</v>
      </c>
      <c r="B4" s="5">
        <v>2857000</v>
      </c>
      <c r="C4" s="5"/>
      <c r="D4" s="5"/>
      <c r="E4" s="5" t="s">
        <v>149</v>
      </c>
      <c r="F4" s="5"/>
      <c r="G4" s="5">
        <v>2857000</v>
      </c>
      <c r="H4" s="5">
        <v>147234000</v>
      </c>
    </row>
    <row r="5" spans="1:8">
      <c r="A5" s="5">
        <v>157739000</v>
      </c>
      <c r="B5" s="5">
        <v>12373000</v>
      </c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11" t="s">
        <v>128</v>
      </c>
      <c r="B7" s="11"/>
      <c r="C7" s="5"/>
      <c r="D7" s="11" t="s">
        <v>15</v>
      </c>
      <c r="E7" s="11"/>
      <c r="F7" s="5"/>
      <c r="G7" s="11" t="s">
        <v>129</v>
      </c>
      <c r="H7" s="11"/>
    </row>
    <row r="8" spans="1:8">
      <c r="A8" s="5">
        <v>147234000</v>
      </c>
      <c r="B8" s="5"/>
      <c r="C8" s="5"/>
      <c r="D8" s="5">
        <v>12373000</v>
      </c>
      <c r="E8" s="5">
        <v>106517000</v>
      </c>
      <c r="F8" s="5"/>
      <c r="G8" s="5"/>
      <c r="H8" s="5">
        <v>12000</v>
      </c>
    </row>
    <row r="9" spans="1:8">
      <c r="A9" s="5">
        <v>106517000</v>
      </c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1" t="s">
        <v>130</v>
      </c>
      <c r="B11" s="11"/>
      <c r="C11" s="5"/>
      <c r="D11" s="11" t="s">
        <v>131</v>
      </c>
      <c r="E11" s="11"/>
      <c r="F11" s="5"/>
      <c r="G11" s="11" t="s">
        <v>132</v>
      </c>
      <c r="H11" s="11"/>
    </row>
    <row r="12" spans="1:8">
      <c r="A12" s="5">
        <v>12000</v>
      </c>
      <c r="B12" s="5"/>
      <c r="C12" s="5"/>
      <c r="D12" s="5"/>
      <c r="E12" s="5">
        <v>157739000</v>
      </c>
      <c r="F12" s="5"/>
      <c r="G12" s="5"/>
      <c r="H12" s="5">
        <v>6740000</v>
      </c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11" t="s">
        <v>134</v>
      </c>
      <c r="B15" s="11"/>
      <c r="C15" s="5"/>
      <c r="D15" s="5"/>
      <c r="E15" s="5"/>
      <c r="F15" s="5"/>
      <c r="G15" s="5"/>
      <c r="H15" s="5"/>
    </row>
    <row r="16" spans="1:8">
      <c r="A16" s="5">
        <v>6740000</v>
      </c>
      <c r="B16" s="5"/>
      <c r="C16" s="5"/>
      <c r="D16" s="5"/>
      <c r="E16" s="5"/>
      <c r="F16" s="5"/>
      <c r="G16" s="5"/>
      <c r="H16" s="5"/>
    </row>
    <row r="18" spans="1:10">
      <c r="A18" s="1" t="s">
        <v>135</v>
      </c>
    </row>
    <row r="19" spans="1:10">
      <c r="B19" t="s">
        <v>136</v>
      </c>
      <c r="J19" s="7" t="s">
        <v>137</v>
      </c>
    </row>
    <row r="20" spans="1:10">
      <c r="A20" s="1" t="s">
        <v>52</v>
      </c>
    </row>
    <row r="21" spans="1:10">
      <c r="A21" t="s">
        <v>15</v>
      </c>
      <c r="B21" s="5"/>
      <c r="C21" s="5"/>
      <c r="D21" s="5"/>
      <c r="E21" s="5">
        <v>12373000</v>
      </c>
      <c r="F21" s="5">
        <v>-106517000</v>
      </c>
      <c r="G21" s="5"/>
      <c r="H21" s="5"/>
      <c r="I21" s="5"/>
      <c r="J21" s="5">
        <f>SUM(B21:I21)</f>
        <v>-94144000</v>
      </c>
    </row>
    <row r="22" spans="1:10">
      <c r="A22" t="s">
        <v>127</v>
      </c>
      <c r="B22" s="5"/>
      <c r="C22" s="5">
        <v>2857000</v>
      </c>
      <c r="D22" s="5">
        <v>-147234000</v>
      </c>
      <c r="E22" s="5"/>
      <c r="F22" s="5"/>
      <c r="G22" s="5"/>
      <c r="H22" s="5"/>
      <c r="I22" s="5"/>
      <c r="J22" s="5">
        <f t="shared" ref="J22:J32" si="0">SUM(B22:I22)</f>
        <v>-144377000</v>
      </c>
    </row>
    <row r="23" spans="1:10">
      <c r="A23" t="s">
        <v>138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t="s">
        <v>126</v>
      </c>
      <c r="B24" s="5">
        <v>136639000</v>
      </c>
      <c r="C24" s="5">
        <v>-2857000</v>
      </c>
      <c r="D24" s="5"/>
      <c r="E24" s="5">
        <v>-12373000</v>
      </c>
      <c r="F24" s="5"/>
      <c r="G24" s="5"/>
      <c r="H24" s="5">
        <v>157739000</v>
      </c>
      <c r="I24" s="5"/>
      <c r="J24" s="5">
        <f t="shared" si="0"/>
        <v>279148000</v>
      </c>
    </row>
    <row r="25" spans="1:10">
      <c r="A25" s="1" t="s">
        <v>21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1" t="s">
        <v>28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t="s">
        <v>91</v>
      </c>
      <c r="B28" s="5">
        <v>136639000</v>
      </c>
      <c r="C28" s="5"/>
      <c r="D28" s="5"/>
      <c r="E28" s="5"/>
      <c r="F28" s="5"/>
      <c r="G28" s="5"/>
      <c r="H28" s="5"/>
      <c r="I28" s="5"/>
      <c r="J28" s="5">
        <f t="shared" si="0"/>
        <v>136639000</v>
      </c>
    </row>
    <row r="29" spans="1:10">
      <c r="A29" t="s">
        <v>89</v>
      </c>
      <c r="B29" s="5"/>
      <c r="C29" s="5"/>
      <c r="D29" s="5">
        <v>-147234000</v>
      </c>
      <c r="E29" s="5"/>
      <c r="F29" s="5">
        <v>-106517000</v>
      </c>
      <c r="G29" s="5">
        <v>-12000</v>
      </c>
      <c r="H29" s="5">
        <v>157739000</v>
      </c>
      <c r="I29" s="5">
        <v>-674000</v>
      </c>
      <c r="J29" s="5">
        <f t="shared" si="0"/>
        <v>-96698000</v>
      </c>
    </row>
    <row r="30" spans="1:10">
      <c r="A30" s="1" t="s">
        <v>139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t="s">
        <v>140</v>
      </c>
      <c r="B31" s="5"/>
      <c r="C31" s="5"/>
      <c r="D31" s="5"/>
      <c r="E31" s="5"/>
      <c r="F31" s="5"/>
      <c r="G31" s="5">
        <v>12000</v>
      </c>
      <c r="H31" s="5"/>
      <c r="I31" s="5"/>
      <c r="J31" s="5">
        <f t="shared" si="0"/>
        <v>12000</v>
      </c>
    </row>
    <row r="32" spans="1:10">
      <c r="A32" t="s">
        <v>141</v>
      </c>
      <c r="B32" s="5"/>
      <c r="C32" s="5"/>
      <c r="D32" s="5"/>
      <c r="E32" s="5"/>
      <c r="F32" s="5"/>
      <c r="G32" s="5"/>
      <c r="H32" s="5"/>
      <c r="I32" s="5">
        <v>674000</v>
      </c>
      <c r="J32" s="5">
        <f t="shared" si="0"/>
        <v>674000</v>
      </c>
    </row>
    <row r="33" spans="1:10">
      <c r="A33" s="1" t="s">
        <v>142</v>
      </c>
      <c r="J33" s="5">
        <f>SUM(J21:J32)</f>
        <v>81254000</v>
      </c>
    </row>
    <row r="35" spans="1:10">
      <c r="A35" s="6" t="s">
        <v>143</v>
      </c>
      <c r="B35" s="6"/>
    </row>
    <row r="36" spans="1:10">
      <c r="A36" s="1" t="s">
        <v>131</v>
      </c>
      <c r="B36" s="5">
        <v>157739000</v>
      </c>
    </row>
    <row r="37" spans="1:10">
      <c r="A37" t="s">
        <v>144</v>
      </c>
      <c r="B37" s="5">
        <f>A8+A9</f>
        <v>253751000</v>
      </c>
    </row>
    <row r="38" spans="1:10">
      <c r="A38" t="s">
        <v>145</v>
      </c>
      <c r="B38" s="5">
        <v>12355000</v>
      </c>
    </row>
    <row r="39" spans="1:10">
      <c r="A39" t="s">
        <v>146</v>
      </c>
      <c r="B39" s="5">
        <f>B36-B37-B38</f>
        <v>-108367000</v>
      </c>
    </row>
    <row r="40" spans="1:10">
      <c r="A40" t="s">
        <v>147</v>
      </c>
      <c r="B40" s="5">
        <v>6740000</v>
      </c>
    </row>
    <row r="41" spans="1:10">
      <c r="A41" t="s">
        <v>148</v>
      </c>
      <c r="B41" s="5">
        <f>B39-B40</f>
        <v>-115107000</v>
      </c>
    </row>
  </sheetData>
  <mergeCells count="12">
    <mergeCell ref="A11:B11"/>
    <mergeCell ref="D11:E11"/>
    <mergeCell ref="G11:H11"/>
    <mergeCell ref="A15:B15"/>
    <mergeCell ref="A35:B35"/>
    <mergeCell ref="A3:B3"/>
    <mergeCell ref="D3:E3"/>
    <mergeCell ref="G3:H3"/>
    <mergeCell ref="A7:B7"/>
    <mergeCell ref="A1:H1"/>
    <mergeCell ref="D7:E7"/>
    <mergeCell ref="G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B44" sqref="B44"/>
    </sheetView>
  </sheetViews>
  <sheetFormatPr defaultRowHeight="15"/>
  <cols>
    <col min="1" max="1" width="25" bestFit="1" customWidth="1"/>
    <col min="2" max="2" width="16.42578125" bestFit="1" customWidth="1"/>
    <col min="3" max="3" width="11.5703125" bestFit="1" customWidth="1"/>
    <col min="4" max="5" width="14.42578125" bestFit="1" customWidth="1"/>
    <col min="6" max="6" width="14.28515625" bestFit="1" customWidth="1"/>
    <col min="7" max="7" width="11.5703125" bestFit="1" customWidth="1"/>
    <col min="8" max="8" width="21.7109375" customWidth="1"/>
    <col min="9" max="9" width="15.140625" bestFit="1" customWidth="1"/>
    <col min="10" max="10" width="16.140625" customWidth="1"/>
  </cols>
  <sheetData>
    <row r="1" spans="1:8">
      <c r="A1" s="6" t="s">
        <v>150</v>
      </c>
      <c r="B1" s="6"/>
      <c r="C1" s="6"/>
      <c r="D1" s="6"/>
      <c r="E1" s="6"/>
      <c r="F1" s="6"/>
      <c r="G1" s="6"/>
      <c r="H1" s="6"/>
    </row>
    <row r="3" spans="1:8">
      <c r="A3" s="8" t="s">
        <v>126</v>
      </c>
      <c r="B3" s="8"/>
      <c r="D3" s="8" t="s">
        <v>91</v>
      </c>
      <c r="E3" s="8"/>
      <c r="G3" s="8" t="s">
        <v>127</v>
      </c>
      <c r="H3" s="8"/>
    </row>
    <row r="4" spans="1:8">
      <c r="A4" s="5" t="s">
        <v>133</v>
      </c>
      <c r="B4" s="5">
        <v>2857000</v>
      </c>
      <c r="C4" s="5"/>
      <c r="D4" s="5"/>
      <c r="E4" s="5" t="s">
        <v>133</v>
      </c>
      <c r="F4" s="5"/>
      <c r="G4" s="5">
        <v>2857000</v>
      </c>
      <c r="H4" s="5">
        <v>13649000</v>
      </c>
    </row>
    <row r="5" spans="1:8">
      <c r="A5" s="5">
        <v>241392000</v>
      </c>
      <c r="B5" s="5">
        <v>12373000</v>
      </c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11" t="s">
        <v>128</v>
      </c>
      <c r="B7" s="11"/>
      <c r="C7" s="5"/>
      <c r="D7" s="11" t="s">
        <v>15</v>
      </c>
      <c r="E7" s="11"/>
      <c r="F7" s="5"/>
      <c r="G7" s="11" t="s">
        <v>129</v>
      </c>
      <c r="H7" s="11"/>
    </row>
    <row r="8" spans="1:8">
      <c r="A8" s="5">
        <v>13649000</v>
      </c>
      <c r="B8" s="5"/>
      <c r="C8" s="5"/>
      <c r="D8" s="5">
        <v>12373000</v>
      </c>
      <c r="E8" s="5">
        <v>106517000</v>
      </c>
      <c r="F8" s="5"/>
      <c r="G8" s="5"/>
      <c r="H8" s="5">
        <v>14000</v>
      </c>
    </row>
    <row r="9" spans="1:8">
      <c r="A9" s="5">
        <v>106517000</v>
      </c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1" t="s">
        <v>130</v>
      </c>
      <c r="B11" s="11"/>
      <c r="C11" s="5"/>
      <c r="D11" s="11" t="s">
        <v>131</v>
      </c>
      <c r="E11" s="11"/>
      <c r="F11" s="5"/>
      <c r="G11" s="11" t="s">
        <v>132</v>
      </c>
      <c r="H11" s="11"/>
    </row>
    <row r="12" spans="1:8">
      <c r="A12" s="5">
        <v>14000</v>
      </c>
      <c r="B12" s="5"/>
      <c r="C12" s="5"/>
      <c r="D12" s="5"/>
      <c r="E12" s="5">
        <v>241392000</v>
      </c>
      <c r="F12" s="5"/>
      <c r="G12" s="5"/>
      <c r="H12" s="5">
        <v>16762000</v>
      </c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11" t="s">
        <v>134</v>
      </c>
      <c r="B15" s="11"/>
      <c r="C15" s="5"/>
      <c r="D15" s="5"/>
      <c r="E15" s="5"/>
      <c r="F15" s="5"/>
      <c r="G15" s="5"/>
      <c r="H15" s="5"/>
    </row>
    <row r="16" spans="1:8">
      <c r="A16" s="5">
        <v>16762000</v>
      </c>
      <c r="B16" s="5"/>
      <c r="C16" s="5"/>
      <c r="D16" s="5"/>
      <c r="E16" s="5"/>
      <c r="F16" s="5"/>
      <c r="G16" s="5"/>
      <c r="H16" s="5"/>
    </row>
    <row r="18" spans="1:10">
      <c r="A18" s="1" t="s">
        <v>135</v>
      </c>
    </row>
    <row r="19" spans="1:10">
      <c r="B19" t="s">
        <v>136</v>
      </c>
      <c r="J19" s="7" t="s">
        <v>137</v>
      </c>
    </row>
    <row r="20" spans="1:10">
      <c r="A20" s="1" t="s">
        <v>52</v>
      </c>
    </row>
    <row r="21" spans="1:10">
      <c r="A21" t="s">
        <v>15</v>
      </c>
      <c r="B21" s="5"/>
      <c r="C21" s="5"/>
      <c r="D21" s="5"/>
      <c r="E21" s="5">
        <v>12373000</v>
      </c>
      <c r="F21" s="5">
        <v>-12373000</v>
      </c>
      <c r="G21" s="5"/>
      <c r="H21" s="5"/>
      <c r="I21" s="5"/>
      <c r="J21" s="5">
        <f>SUM(B21:I21)</f>
        <v>0</v>
      </c>
    </row>
    <row r="22" spans="1:10">
      <c r="A22" t="s">
        <v>127</v>
      </c>
      <c r="B22" s="5"/>
      <c r="C22" s="5">
        <v>2857000</v>
      </c>
      <c r="D22" s="5">
        <v>-13649000</v>
      </c>
      <c r="E22" s="5"/>
      <c r="F22" s="5"/>
      <c r="G22" s="5"/>
      <c r="H22" s="5"/>
      <c r="I22" s="5"/>
      <c r="J22" s="5">
        <f t="shared" ref="J22:J32" si="0">SUM(B22:I22)</f>
        <v>-10792000</v>
      </c>
    </row>
    <row r="23" spans="1:10">
      <c r="A23" t="s">
        <v>138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t="s">
        <v>126</v>
      </c>
      <c r="B24" s="5">
        <v>114497000</v>
      </c>
      <c r="C24" s="5">
        <f>-(2857000)</f>
        <v>-2857000</v>
      </c>
      <c r="D24" s="5"/>
      <c r="E24" s="5">
        <f>-(12373000)</f>
        <v>-12373000</v>
      </c>
      <c r="F24" s="5"/>
      <c r="G24" s="5"/>
      <c r="H24" s="5">
        <v>241392000</v>
      </c>
      <c r="I24" s="5"/>
      <c r="J24" s="5">
        <f t="shared" si="0"/>
        <v>340659000</v>
      </c>
    </row>
    <row r="25" spans="1:10">
      <c r="A25" s="1" t="s">
        <v>21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1" t="s">
        <v>28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t="s">
        <v>91</v>
      </c>
      <c r="B28" s="5">
        <v>114497000</v>
      </c>
      <c r="C28" s="5"/>
      <c r="D28" s="5"/>
      <c r="E28" s="5"/>
      <c r="F28" s="5"/>
      <c r="G28" s="5"/>
      <c r="H28" s="5"/>
      <c r="I28" s="5"/>
      <c r="J28" s="5">
        <f t="shared" si="0"/>
        <v>114497000</v>
      </c>
    </row>
    <row r="29" spans="1:10">
      <c r="A29" t="s">
        <v>89</v>
      </c>
      <c r="B29" s="5"/>
      <c r="C29" s="5"/>
      <c r="D29" s="5">
        <v>-13649000</v>
      </c>
      <c r="E29" s="5"/>
      <c r="F29" s="5">
        <v>-12373000</v>
      </c>
      <c r="G29" s="5">
        <v>-14000</v>
      </c>
      <c r="H29" s="5">
        <v>241392000</v>
      </c>
      <c r="I29" s="5">
        <v>-16762000</v>
      </c>
      <c r="J29" s="5">
        <f t="shared" si="0"/>
        <v>198594000</v>
      </c>
    </row>
    <row r="30" spans="1:10">
      <c r="A30" s="1" t="s">
        <v>139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t="s">
        <v>140</v>
      </c>
      <c r="B31" s="5"/>
      <c r="C31" s="5"/>
      <c r="D31" s="5"/>
      <c r="E31" s="5"/>
      <c r="F31" s="5"/>
      <c r="G31" s="5">
        <v>14000</v>
      </c>
      <c r="H31" s="5"/>
      <c r="I31" s="5"/>
      <c r="J31" s="5">
        <f t="shared" si="0"/>
        <v>14000</v>
      </c>
    </row>
    <row r="32" spans="1:10">
      <c r="A32" t="s">
        <v>141</v>
      </c>
      <c r="B32" s="5"/>
      <c r="C32" s="5"/>
      <c r="D32" s="5"/>
      <c r="E32" s="5"/>
      <c r="F32" s="5"/>
      <c r="G32" s="5"/>
      <c r="H32" s="5"/>
      <c r="I32" s="5">
        <v>16762000</v>
      </c>
      <c r="J32" s="5">
        <f t="shared" si="0"/>
        <v>16762000</v>
      </c>
    </row>
    <row r="33" spans="1:10">
      <c r="A33" s="1" t="s">
        <v>142</v>
      </c>
      <c r="J33" s="5">
        <f>SUM(J21:J32)</f>
        <v>659734000</v>
      </c>
    </row>
    <row r="35" spans="1:10">
      <c r="A35" s="6" t="s">
        <v>143</v>
      </c>
      <c r="B35" s="6"/>
    </row>
    <row r="36" spans="1:10">
      <c r="A36" s="1" t="s">
        <v>131</v>
      </c>
      <c r="B36" s="5">
        <v>241392000</v>
      </c>
    </row>
    <row r="37" spans="1:10">
      <c r="A37" t="s">
        <v>144</v>
      </c>
      <c r="B37" s="5">
        <f>A8+A9</f>
        <v>120166000</v>
      </c>
    </row>
    <row r="38" spans="1:10">
      <c r="A38" t="s">
        <v>145</v>
      </c>
      <c r="B38" s="5">
        <v>13449000</v>
      </c>
    </row>
    <row r="39" spans="1:10">
      <c r="A39" t="s">
        <v>146</v>
      </c>
      <c r="B39" s="5">
        <f>B36-B37-B38</f>
        <v>107777000</v>
      </c>
    </row>
    <row r="40" spans="1:10">
      <c r="A40" t="s">
        <v>147</v>
      </c>
      <c r="B40" s="5">
        <v>16762000</v>
      </c>
    </row>
    <row r="41" spans="1:10">
      <c r="A41" t="s">
        <v>148</v>
      </c>
      <c r="B41" s="5">
        <f>B39-B40</f>
        <v>91015000</v>
      </c>
    </row>
  </sheetData>
  <mergeCells count="12">
    <mergeCell ref="A11:B11"/>
    <mergeCell ref="D11:E11"/>
    <mergeCell ref="G11:H11"/>
    <mergeCell ref="A15:B15"/>
    <mergeCell ref="A35:B35"/>
    <mergeCell ref="A1:H1"/>
    <mergeCell ref="A3:B3"/>
    <mergeCell ref="D3:E3"/>
    <mergeCell ref="G3:H3"/>
    <mergeCell ref="A7:B7"/>
    <mergeCell ref="D7:E7"/>
    <mergeCell ref="G7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sqref="A1:H45"/>
    </sheetView>
  </sheetViews>
  <sheetFormatPr defaultRowHeight="15"/>
  <cols>
    <col min="1" max="1" width="44.85546875" bestFit="1" customWidth="1"/>
    <col min="2" max="2" width="13.140625" bestFit="1" customWidth="1"/>
    <col min="3" max="4" width="12" bestFit="1" customWidth="1"/>
    <col min="5" max="5" width="30.42578125" customWidth="1"/>
    <col min="7" max="7" width="25" customWidth="1"/>
    <col min="8" max="8" width="11.7109375" bestFit="1" customWidth="1"/>
  </cols>
  <sheetData>
    <row r="1" spans="1:9" ht="17.25">
      <c r="A1" s="20" t="s">
        <v>175</v>
      </c>
      <c r="B1" s="20"/>
      <c r="C1" s="20"/>
      <c r="D1" s="20"/>
      <c r="E1" s="20"/>
      <c r="F1" s="20"/>
      <c r="G1" s="20"/>
      <c r="H1" s="32"/>
      <c r="I1" s="32"/>
    </row>
    <row r="2" spans="1:9" ht="28.5">
      <c r="A2" s="10"/>
      <c r="B2" s="15" t="s">
        <v>151</v>
      </c>
      <c r="C2" s="15" t="s">
        <v>152</v>
      </c>
      <c r="D2" s="15" t="s">
        <v>153</v>
      </c>
      <c r="E2" s="15" t="s">
        <v>154</v>
      </c>
      <c r="F2" s="15" t="s">
        <v>155</v>
      </c>
      <c r="G2" s="15" t="s">
        <v>35</v>
      </c>
    </row>
    <row r="3" spans="1:9" ht="28.5">
      <c r="A3" s="10" t="s">
        <v>156</v>
      </c>
      <c r="B3" s="16"/>
      <c r="C3" s="16"/>
      <c r="D3" s="16"/>
      <c r="E3" s="16"/>
      <c r="F3" s="16"/>
      <c r="G3" s="16"/>
    </row>
    <row r="4" spans="1:9">
      <c r="A4" s="9" t="s">
        <v>157</v>
      </c>
      <c r="B4" s="17"/>
      <c r="C4" s="18">
        <v>121000459</v>
      </c>
      <c r="D4" s="17"/>
      <c r="E4" s="17"/>
      <c r="F4" s="17"/>
      <c r="G4" s="18">
        <f>SUM(B4:F4)</f>
        <v>121000459</v>
      </c>
    </row>
    <row r="5" spans="1:9">
      <c r="A5" s="9" t="s">
        <v>38</v>
      </c>
      <c r="B5" s="18">
        <v>176542000</v>
      </c>
      <c r="C5" s="17"/>
      <c r="D5" s="17">
        <f>-(176542000)</f>
        <v>-176542000</v>
      </c>
      <c r="E5" s="17"/>
      <c r="F5" s="17"/>
      <c r="G5" s="18">
        <f t="shared" ref="G5:G21" si="0">SUM(B5:F5)</f>
        <v>0</v>
      </c>
    </row>
    <row r="6" spans="1:9">
      <c r="A6" s="9" t="s">
        <v>158</v>
      </c>
      <c r="B6" s="18">
        <v>154200030</v>
      </c>
      <c r="C6" s="18">
        <v>-154200030</v>
      </c>
      <c r="E6" s="17"/>
      <c r="F6" s="17"/>
      <c r="G6" s="18">
        <v>173967829</v>
      </c>
    </row>
    <row r="7" spans="1:9">
      <c r="A7" s="10" t="s">
        <v>159</v>
      </c>
      <c r="B7" s="17"/>
      <c r="C7" s="17"/>
      <c r="D7" s="17"/>
      <c r="E7" s="17"/>
      <c r="F7" s="17"/>
      <c r="G7" s="18"/>
    </row>
    <row r="8" spans="1:9">
      <c r="A8" s="9" t="s">
        <v>160</v>
      </c>
      <c r="B8" s="18">
        <v>164251000</v>
      </c>
      <c r="C8" s="17"/>
      <c r="D8" s="17"/>
      <c r="E8" s="17"/>
      <c r="F8" s="17"/>
      <c r="G8" s="18">
        <f t="shared" si="0"/>
        <v>164251000</v>
      </c>
    </row>
    <row r="9" spans="1:9">
      <c r="A9" s="10" t="s">
        <v>70</v>
      </c>
      <c r="B9" s="19">
        <f>SUM(B5:B7)</f>
        <v>330742030</v>
      </c>
      <c r="C9" s="15"/>
      <c r="D9" s="15"/>
      <c r="E9" s="15"/>
      <c r="F9" s="15"/>
      <c r="G9" s="18">
        <f>SUM(G4:G8)</f>
        <v>459219288</v>
      </c>
    </row>
    <row r="10" spans="1:9">
      <c r="A10" s="9"/>
      <c r="B10" s="17"/>
      <c r="C10" s="17"/>
      <c r="D10" s="17"/>
      <c r="E10" s="17"/>
      <c r="F10" s="17"/>
      <c r="G10" s="18"/>
    </row>
    <row r="11" spans="1:9">
      <c r="A11" s="10" t="s">
        <v>46</v>
      </c>
      <c r="B11" s="17"/>
      <c r="C11" s="17"/>
      <c r="D11" s="17"/>
      <c r="E11" s="17"/>
      <c r="F11" s="17"/>
      <c r="G11" s="18"/>
    </row>
    <row r="12" spans="1:9">
      <c r="A12" s="9" t="s">
        <v>73</v>
      </c>
      <c r="B12" s="18">
        <f>'2. (2021)'!E12</f>
        <v>157739000</v>
      </c>
      <c r="C12" s="17"/>
      <c r="D12" s="17"/>
      <c r="E12" s="17"/>
      <c r="F12" s="17"/>
      <c r="G12" s="18">
        <f t="shared" si="0"/>
        <v>157739000</v>
      </c>
    </row>
    <row r="13" spans="1:9">
      <c r="A13" s="9" t="s">
        <v>74</v>
      </c>
      <c r="B13" s="18">
        <v>51815000</v>
      </c>
      <c r="C13" s="18">
        <v>176954000</v>
      </c>
      <c r="D13" s="18">
        <v>-176542000</v>
      </c>
      <c r="E13" s="18">
        <v>-6740000</v>
      </c>
      <c r="F13" s="18">
        <v>-1473</v>
      </c>
      <c r="G13" s="18">
        <f t="shared" si="0"/>
        <v>45485527</v>
      </c>
    </row>
    <row r="14" spans="1:9">
      <c r="A14" s="10" t="s">
        <v>161</v>
      </c>
      <c r="B14" s="18"/>
      <c r="C14" s="17"/>
      <c r="D14" s="17"/>
      <c r="E14" s="17"/>
      <c r="F14" s="17"/>
      <c r="G14" s="18">
        <f t="shared" si="0"/>
        <v>0</v>
      </c>
    </row>
    <row r="15" spans="1:9">
      <c r="A15" s="9" t="s">
        <v>162</v>
      </c>
      <c r="B15" s="17"/>
      <c r="C15" s="18">
        <v>64035130</v>
      </c>
      <c r="D15" s="17"/>
      <c r="E15" s="17"/>
      <c r="F15" s="17"/>
      <c r="G15" s="18">
        <f t="shared" si="0"/>
        <v>64035130</v>
      </c>
    </row>
    <row r="16" spans="1:9">
      <c r="A16" s="9" t="s">
        <v>163</v>
      </c>
      <c r="B16" s="17"/>
      <c r="C16" s="17"/>
      <c r="D16" s="17"/>
      <c r="E16" s="17"/>
      <c r="F16" s="18">
        <v>1473</v>
      </c>
      <c r="G16" s="18">
        <f t="shared" si="0"/>
        <v>1473</v>
      </c>
    </row>
    <row r="17" spans="1:8">
      <c r="A17" s="10" t="s">
        <v>164</v>
      </c>
      <c r="B17" s="17"/>
      <c r="C17" s="17"/>
      <c r="D17" s="17"/>
      <c r="E17" s="17"/>
      <c r="F17" s="17"/>
      <c r="G17" s="18">
        <f t="shared" si="0"/>
        <v>0</v>
      </c>
      <c r="H17" s="13"/>
    </row>
    <row r="18" spans="1:8">
      <c r="A18" s="9" t="s">
        <v>154</v>
      </c>
      <c r="B18" s="18">
        <v>15227000</v>
      </c>
      <c r="C18" s="17"/>
      <c r="D18" s="17"/>
      <c r="E18" s="18">
        <v>6740000</v>
      </c>
      <c r="F18" s="17"/>
      <c r="G18" s="18">
        <f t="shared" si="0"/>
        <v>21967000</v>
      </c>
    </row>
    <row r="19" spans="1:8">
      <c r="A19" s="9" t="s">
        <v>165</v>
      </c>
      <c r="B19" s="18">
        <f>6740000+99221030</f>
        <v>105961030</v>
      </c>
      <c r="C19" s="17"/>
      <c r="D19" s="17"/>
      <c r="E19" s="17"/>
      <c r="F19" s="17"/>
      <c r="G19" s="18">
        <f t="shared" si="0"/>
        <v>105961030</v>
      </c>
    </row>
    <row r="20" spans="1:8">
      <c r="A20" s="9" t="s">
        <v>162</v>
      </c>
      <c r="B20" s="17"/>
      <c r="C20">
        <v>64030128</v>
      </c>
      <c r="D20" s="17"/>
      <c r="E20" s="17"/>
      <c r="F20" s="17"/>
      <c r="G20" s="18">
        <f t="shared" si="0"/>
        <v>64030128</v>
      </c>
    </row>
    <row r="21" spans="1:8">
      <c r="A21" s="10" t="s">
        <v>166</v>
      </c>
      <c r="B21" s="19">
        <f>SUM(B12:B19)</f>
        <v>330742030</v>
      </c>
      <c r="C21" s="19"/>
      <c r="D21" s="15"/>
      <c r="E21" s="15"/>
      <c r="F21" s="15"/>
      <c r="G21" s="18">
        <f>SUM(G12:G20)</f>
        <v>459219288</v>
      </c>
    </row>
    <row r="23" spans="1:8">
      <c r="A23" s="12" t="s">
        <v>167</v>
      </c>
    </row>
    <row r="24" spans="1:8">
      <c r="A24" s="12" t="s">
        <v>152</v>
      </c>
    </row>
    <row r="25" spans="1:8" ht="28.5">
      <c r="A25" s="14"/>
      <c r="B25" s="14"/>
      <c r="C25" s="14"/>
      <c r="D25" s="22" t="s">
        <v>168</v>
      </c>
      <c r="E25" s="22" t="s">
        <v>169</v>
      </c>
      <c r="F25" s="22" t="s">
        <v>170</v>
      </c>
      <c r="G25" s="22" t="s">
        <v>171</v>
      </c>
      <c r="H25" s="23" t="s">
        <v>172</v>
      </c>
    </row>
    <row r="26" spans="1:8" ht="18">
      <c r="A26" s="24">
        <v>1</v>
      </c>
      <c r="B26" s="24" t="s">
        <v>173</v>
      </c>
      <c r="C26" s="24">
        <v>2021</v>
      </c>
      <c r="D26" s="25">
        <v>1103000</v>
      </c>
      <c r="E26" s="25">
        <v>194486000</v>
      </c>
      <c r="F26" s="24">
        <v>0</v>
      </c>
      <c r="G26" s="25">
        <v>4000</v>
      </c>
      <c r="H26" s="26">
        <f>E26-G26</f>
        <v>194482000</v>
      </c>
    </row>
    <row r="27" spans="1:8" ht="18">
      <c r="A27" s="24">
        <v>2</v>
      </c>
      <c r="B27" s="24" t="s">
        <v>174</v>
      </c>
      <c r="C27" s="24">
        <v>2021</v>
      </c>
      <c r="D27" s="25">
        <v>1103000</v>
      </c>
      <c r="E27" s="25">
        <v>182086000</v>
      </c>
      <c r="F27" s="24">
        <v>634</v>
      </c>
      <c r="G27" s="25">
        <v>1366</v>
      </c>
      <c r="H27" s="26">
        <f t="shared" ref="H27:H30" si="1">E27-G27</f>
        <v>182084634</v>
      </c>
    </row>
    <row r="28" spans="1:8" ht="18">
      <c r="A28" s="24">
        <v>3</v>
      </c>
      <c r="B28" s="24" t="s">
        <v>174</v>
      </c>
      <c r="C28" s="24">
        <v>2021</v>
      </c>
      <c r="D28" s="25">
        <v>1103000</v>
      </c>
      <c r="E28" s="25">
        <v>196833000</v>
      </c>
      <c r="F28" s="24">
        <v>497</v>
      </c>
      <c r="G28" s="25">
        <v>1503</v>
      </c>
      <c r="H28" s="26">
        <f t="shared" si="1"/>
        <v>196831497</v>
      </c>
    </row>
    <row r="29" spans="1:8" ht="18">
      <c r="A29" s="24">
        <v>4</v>
      </c>
      <c r="B29" s="24" t="s">
        <v>174</v>
      </c>
      <c r="C29" s="24">
        <v>2021</v>
      </c>
      <c r="D29" s="25">
        <v>1103000</v>
      </c>
      <c r="E29" s="25">
        <v>205130000</v>
      </c>
      <c r="F29" s="24">
        <v>347</v>
      </c>
      <c r="G29" s="25">
        <v>1653</v>
      </c>
      <c r="H29" s="26">
        <f t="shared" si="1"/>
        <v>205128347</v>
      </c>
    </row>
    <row r="30" spans="1:8" ht="18">
      <c r="A30" s="24">
        <v>5</v>
      </c>
      <c r="B30" s="24" t="s">
        <v>174</v>
      </c>
      <c r="C30" s="24">
        <v>2021</v>
      </c>
      <c r="D30" s="25">
        <v>1103000</v>
      </c>
      <c r="E30" s="25">
        <v>181900000</v>
      </c>
      <c r="F30" s="24">
        <v>181</v>
      </c>
      <c r="G30" s="25">
        <v>1819</v>
      </c>
      <c r="H30" s="26">
        <f t="shared" si="1"/>
        <v>181898181</v>
      </c>
    </row>
    <row r="32" spans="1:8" ht="17.25">
      <c r="A32" s="12" t="s">
        <v>187</v>
      </c>
    </row>
    <row r="33" spans="1:6">
      <c r="A33" s="21" t="s">
        <v>185</v>
      </c>
      <c r="B33">
        <f>(123605-542)/10</f>
        <v>12306.3</v>
      </c>
    </row>
    <row r="34" spans="1:6">
      <c r="A34" s="21" t="s">
        <v>186</v>
      </c>
      <c r="B34">
        <f>123605-12306.3</f>
        <v>111298.7</v>
      </c>
    </row>
    <row r="35" spans="1:6">
      <c r="A35" s="21"/>
    </row>
    <row r="36" spans="1:6">
      <c r="A36" s="12" t="s">
        <v>155</v>
      </c>
    </row>
    <row r="37" spans="1:6" ht="28.5">
      <c r="A37" s="28" t="s">
        <v>176</v>
      </c>
      <c r="B37" s="29" t="s">
        <v>151</v>
      </c>
      <c r="C37" s="29" t="s">
        <v>35</v>
      </c>
      <c r="D37" s="29" t="s">
        <v>177</v>
      </c>
      <c r="E37" s="29" t="s">
        <v>178</v>
      </c>
      <c r="F37" s="23" t="s">
        <v>179</v>
      </c>
    </row>
    <row r="38" spans="1:6" ht="28.5">
      <c r="A38" s="28"/>
      <c r="B38" s="29"/>
      <c r="C38" s="29"/>
      <c r="D38" s="29"/>
      <c r="E38" s="29"/>
      <c r="F38" s="23" t="s">
        <v>180</v>
      </c>
    </row>
    <row r="39" spans="1:6">
      <c r="A39" s="9" t="s">
        <v>157</v>
      </c>
      <c r="B39" s="27">
        <v>0</v>
      </c>
      <c r="C39" s="30">
        <v>9340</v>
      </c>
      <c r="D39" s="30">
        <v>-9340</v>
      </c>
      <c r="E39" s="30">
        <v>1868</v>
      </c>
      <c r="F39" s="27" t="s">
        <v>181</v>
      </c>
    </row>
    <row r="40" spans="1:6">
      <c r="A40" s="9" t="s">
        <v>38</v>
      </c>
      <c r="B40" s="30">
        <v>4000</v>
      </c>
      <c r="C40" s="27">
        <v>0</v>
      </c>
      <c r="D40" s="30">
        <v>4000</v>
      </c>
      <c r="E40" s="27">
        <v>800</v>
      </c>
      <c r="F40" s="27" t="s">
        <v>182</v>
      </c>
    </row>
    <row r="41" spans="1:6">
      <c r="A41" s="9" t="s">
        <v>158</v>
      </c>
      <c r="B41" s="30">
        <v>3000</v>
      </c>
      <c r="C41" s="27">
        <v>0</v>
      </c>
      <c r="D41" s="30">
        <v>3000</v>
      </c>
      <c r="E41" s="27">
        <v>600</v>
      </c>
      <c r="F41" s="27" t="s">
        <v>182</v>
      </c>
    </row>
    <row r="42" spans="1:6">
      <c r="A42" s="9" t="s">
        <v>183</v>
      </c>
      <c r="B42" s="27">
        <v>0</v>
      </c>
      <c r="C42" s="30">
        <v>3472</v>
      </c>
      <c r="D42" s="30">
        <v>-3472</v>
      </c>
      <c r="E42" s="27">
        <v>694</v>
      </c>
      <c r="F42" s="27" t="s">
        <v>182</v>
      </c>
    </row>
    <row r="43" spans="1:6">
      <c r="A43" s="9" t="s">
        <v>154</v>
      </c>
      <c r="B43" s="30">
        <v>10000</v>
      </c>
      <c r="C43" s="27">
        <v>0</v>
      </c>
      <c r="D43" s="30">
        <v>10000</v>
      </c>
      <c r="E43" s="30">
        <v>2000</v>
      </c>
      <c r="F43" s="27" t="s">
        <v>181</v>
      </c>
    </row>
    <row r="44" spans="1:6">
      <c r="A44" s="9" t="s">
        <v>162</v>
      </c>
      <c r="B44" s="27">
        <v>0</v>
      </c>
      <c r="C44" s="30">
        <v>1503</v>
      </c>
      <c r="D44" s="30">
        <v>-1503</v>
      </c>
      <c r="E44" s="27">
        <v>301</v>
      </c>
      <c r="F44" s="27" t="s">
        <v>182</v>
      </c>
    </row>
    <row r="45" spans="1:6">
      <c r="A45" s="29" t="s">
        <v>184</v>
      </c>
      <c r="B45" s="29"/>
      <c r="C45" s="29"/>
      <c r="D45" s="29"/>
      <c r="E45" s="29"/>
      <c r="F45" s="31">
        <v>1473</v>
      </c>
    </row>
  </sheetData>
  <mergeCells count="7">
    <mergeCell ref="A45:E45"/>
    <mergeCell ref="A1:G1"/>
    <mergeCell ref="A37:A38"/>
    <mergeCell ref="B37:B38"/>
    <mergeCell ref="C37:C38"/>
    <mergeCell ref="D37:D38"/>
    <mergeCell ref="E37:E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19" workbookViewId="0">
      <selection activeCell="H34" sqref="H34"/>
    </sheetView>
  </sheetViews>
  <sheetFormatPr defaultRowHeight="15"/>
  <cols>
    <col min="1" max="1" width="44.85546875" bestFit="1" customWidth="1"/>
    <col min="2" max="3" width="13.140625" bestFit="1" customWidth="1"/>
    <col min="4" max="4" width="12" bestFit="1" customWidth="1"/>
    <col min="5" max="5" width="17.42578125" bestFit="1" customWidth="1"/>
    <col min="6" max="6" width="8.5703125" bestFit="1" customWidth="1"/>
    <col min="7" max="7" width="20.42578125" bestFit="1" customWidth="1"/>
    <col min="8" max="8" width="11.7109375" bestFit="1" customWidth="1"/>
  </cols>
  <sheetData>
    <row r="1" spans="1:8" ht="17.25">
      <c r="A1" s="20" t="s">
        <v>188</v>
      </c>
      <c r="B1" s="20"/>
      <c r="C1" s="20"/>
      <c r="D1" s="20"/>
      <c r="E1" s="20"/>
      <c r="F1" s="20"/>
      <c r="G1" s="20"/>
      <c r="H1" s="32"/>
    </row>
    <row r="2" spans="1:8" ht="28.5">
      <c r="A2" s="10"/>
      <c r="B2" s="15" t="s">
        <v>151</v>
      </c>
      <c r="C2" s="15" t="s">
        <v>152</v>
      </c>
      <c r="D2" s="15" t="s">
        <v>153</v>
      </c>
      <c r="E2" s="15" t="s">
        <v>154</v>
      </c>
      <c r="F2" s="15" t="s">
        <v>155</v>
      </c>
      <c r="G2" s="15" t="s">
        <v>35</v>
      </c>
    </row>
    <row r="3" spans="1:8" ht="28.5">
      <c r="A3" s="10" t="s">
        <v>156</v>
      </c>
      <c r="B3" s="16"/>
      <c r="C3" s="16"/>
      <c r="D3" s="16"/>
      <c r="E3" s="16"/>
      <c r="F3" s="16"/>
      <c r="G3" s="16"/>
    </row>
    <row r="4" spans="1:8">
      <c r="A4" s="9" t="s">
        <v>157</v>
      </c>
      <c r="B4" s="17"/>
      <c r="C4" s="18">
        <v>121000459</v>
      </c>
      <c r="D4" s="17"/>
      <c r="E4" s="17"/>
      <c r="F4" s="17"/>
      <c r="G4" s="18">
        <f>SUM(B4:F4)</f>
        <v>121000459</v>
      </c>
    </row>
    <row r="5" spans="1:8">
      <c r="A5" s="9" t="s">
        <v>38</v>
      </c>
      <c r="B5" s="18">
        <v>12373000</v>
      </c>
      <c r="C5" s="17"/>
      <c r="D5" s="17">
        <f>-(12373000)</f>
        <v>-12373000</v>
      </c>
      <c r="E5" s="17"/>
      <c r="F5" s="17"/>
      <c r="G5" s="18">
        <f t="shared" ref="G5:G20" si="0">SUM(B5:F5)</f>
        <v>0</v>
      </c>
    </row>
    <row r="6" spans="1:8" ht="30">
      <c r="A6" s="9" t="s">
        <v>158</v>
      </c>
      <c r="B6" s="18">
        <v>154200030</v>
      </c>
      <c r="C6" s="18">
        <v>-154200030</v>
      </c>
      <c r="E6" s="17"/>
      <c r="F6" s="17"/>
      <c r="G6" s="18">
        <v>173967829</v>
      </c>
    </row>
    <row r="7" spans="1:8" ht="28.5">
      <c r="A7" s="10" t="s">
        <v>159</v>
      </c>
      <c r="B7" s="17"/>
      <c r="C7" s="17"/>
      <c r="D7" s="17"/>
      <c r="E7" s="17"/>
      <c r="F7" s="17"/>
      <c r="G7" s="18"/>
    </row>
    <row r="8" spans="1:8">
      <c r="A8" s="9" t="s">
        <v>160</v>
      </c>
      <c r="B8" s="18">
        <v>164251000</v>
      </c>
      <c r="C8" s="17"/>
      <c r="D8" s="17"/>
      <c r="E8" s="17"/>
      <c r="F8" s="17"/>
      <c r="G8" s="18">
        <f t="shared" si="0"/>
        <v>164251000</v>
      </c>
    </row>
    <row r="9" spans="1:8">
      <c r="A9" s="10" t="s">
        <v>70</v>
      </c>
      <c r="B9" s="19">
        <f>SUM(B5:B7)+147086000</f>
        <v>313659030</v>
      </c>
      <c r="C9" s="19"/>
      <c r="D9" s="15"/>
      <c r="E9" s="15"/>
      <c r="F9" s="15"/>
      <c r="G9" s="18">
        <f>SUM(G4:G8)</f>
        <v>459219288</v>
      </c>
    </row>
    <row r="10" spans="1:8">
      <c r="A10" s="9"/>
      <c r="B10" s="17"/>
      <c r="C10" s="17"/>
      <c r="D10" s="17"/>
      <c r="E10" s="17"/>
      <c r="F10" s="17"/>
      <c r="G10" s="18"/>
    </row>
    <row r="11" spans="1:8">
      <c r="A11" s="10" t="s">
        <v>46</v>
      </c>
      <c r="B11" s="17"/>
      <c r="C11" s="17"/>
      <c r="D11" s="17"/>
      <c r="E11" s="17"/>
      <c r="F11" s="17"/>
      <c r="G11" s="18"/>
    </row>
    <row r="12" spans="1:8" ht="30">
      <c r="A12" s="9" t="s">
        <v>73</v>
      </c>
      <c r="B12" s="18">
        <f>'2. (2021)'!E12</f>
        <v>157739000</v>
      </c>
      <c r="C12" s="17"/>
      <c r="D12" s="17"/>
      <c r="E12" s="17"/>
      <c r="F12" s="17"/>
      <c r="G12" s="18">
        <f t="shared" si="0"/>
        <v>157739000</v>
      </c>
    </row>
    <row r="13" spans="1:8">
      <c r="A13" s="9" t="s">
        <v>74</v>
      </c>
      <c r="B13" s="18">
        <v>34732000</v>
      </c>
      <c r="C13" s="18">
        <v>17554000</v>
      </c>
      <c r="D13" s="18">
        <v>-176542000</v>
      </c>
      <c r="E13" s="18">
        <v>-6740000</v>
      </c>
      <c r="F13" s="18">
        <v>-1473</v>
      </c>
      <c r="G13" s="18">
        <f t="shared" si="0"/>
        <v>-130997473</v>
      </c>
    </row>
    <row r="14" spans="1:8" ht="57">
      <c r="A14" s="10" t="s">
        <v>161</v>
      </c>
      <c r="B14" s="18"/>
      <c r="C14" s="17"/>
      <c r="D14" s="17"/>
      <c r="E14" s="17"/>
      <c r="F14" s="17"/>
      <c r="G14" s="18">
        <f t="shared" si="0"/>
        <v>0</v>
      </c>
    </row>
    <row r="15" spans="1:8" ht="30">
      <c r="A15" s="9" t="s">
        <v>162</v>
      </c>
      <c r="B15" s="17"/>
      <c r="C15" s="18">
        <v>64035130</v>
      </c>
      <c r="D15" s="17"/>
      <c r="E15" s="17"/>
      <c r="F15" s="17"/>
      <c r="G15" s="18">
        <f t="shared" si="0"/>
        <v>64035130</v>
      </c>
    </row>
    <row r="16" spans="1:8" ht="45">
      <c r="A16" s="9" t="s">
        <v>163</v>
      </c>
      <c r="B16" s="17"/>
      <c r="C16" s="17"/>
      <c r="D16" s="17"/>
      <c r="E16" s="17"/>
      <c r="F16" s="18">
        <v>1473</v>
      </c>
      <c r="G16" s="18">
        <f t="shared" si="0"/>
        <v>1473</v>
      </c>
    </row>
    <row r="17" spans="1:8" ht="42.75">
      <c r="A17" s="10" t="s">
        <v>164</v>
      </c>
      <c r="B17" s="17"/>
      <c r="C17" s="17"/>
      <c r="D17" s="17"/>
      <c r="E17" s="17"/>
      <c r="F17" s="17"/>
      <c r="G17" s="18">
        <f t="shared" si="0"/>
        <v>0</v>
      </c>
      <c r="H17" s="13"/>
    </row>
    <row r="18" spans="1:8">
      <c r="A18" s="9" t="s">
        <v>154</v>
      </c>
      <c r="B18" s="18">
        <v>15227000</v>
      </c>
      <c r="C18" s="17"/>
      <c r="D18" s="17"/>
      <c r="E18" s="18">
        <v>6740000</v>
      </c>
      <c r="F18" s="17"/>
      <c r="G18" s="18">
        <f t="shared" si="0"/>
        <v>21967000</v>
      </c>
    </row>
    <row r="19" spans="1:8" ht="45">
      <c r="A19" s="9" t="s">
        <v>165</v>
      </c>
      <c r="B19" s="18">
        <f>6740000+99221030</f>
        <v>105961030</v>
      </c>
      <c r="C19" s="17"/>
      <c r="D19" s="17"/>
      <c r="E19" s="17"/>
      <c r="F19" s="17"/>
      <c r="G19" s="18">
        <f t="shared" si="0"/>
        <v>105961030</v>
      </c>
    </row>
    <row r="20" spans="1:8" ht="30">
      <c r="A20" s="9" t="s">
        <v>162</v>
      </c>
      <c r="B20" s="17"/>
      <c r="C20">
        <f>40318520+20194608+180000000</f>
        <v>240513128</v>
      </c>
      <c r="D20" s="17"/>
      <c r="E20" s="17"/>
      <c r="F20" s="17"/>
      <c r="G20" s="18">
        <f t="shared" si="0"/>
        <v>240513128</v>
      </c>
    </row>
    <row r="21" spans="1:8" ht="71.25">
      <c r="A21" s="10" t="s">
        <v>166</v>
      </c>
      <c r="B21" s="19">
        <f>SUM(B12:B19)</f>
        <v>313659030</v>
      </c>
      <c r="C21" s="19"/>
      <c r="D21" s="15"/>
      <c r="E21" s="15"/>
      <c r="F21" s="15"/>
      <c r="G21" s="18">
        <f>SUM(G12:G20)</f>
        <v>459219288</v>
      </c>
      <c r="H21" s="13"/>
    </row>
    <row r="23" spans="1:8">
      <c r="A23" s="12" t="s">
        <v>167</v>
      </c>
    </row>
    <row r="24" spans="1:8">
      <c r="A24" s="12" t="s">
        <v>152</v>
      </c>
    </row>
    <row r="25" spans="1:8" ht="28.5">
      <c r="A25" s="14"/>
      <c r="B25" s="14"/>
      <c r="C25" s="14"/>
      <c r="D25" s="22" t="s">
        <v>168</v>
      </c>
      <c r="E25" s="22" t="s">
        <v>169</v>
      </c>
      <c r="F25" s="22" t="s">
        <v>170</v>
      </c>
      <c r="G25" s="22" t="s">
        <v>171</v>
      </c>
      <c r="H25" s="23" t="s">
        <v>172</v>
      </c>
    </row>
    <row r="26" spans="1:8" ht="18">
      <c r="A26" s="24">
        <v>1</v>
      </c>
      <c r="B26" s="24" t="s">
        <v>173</v>
      </c>
      <c r="C26" s="24">
        <v>2022</v>
      </c>
      <c r="D26" s="25">
        <v>1103000</v>
      </c>
      <c r="E26" s="25">
        <v>193649000</v>
      </c>
      <c r="F26" s="24">
        <v>0</v>
      </c>
      <c r="G26" s="25">
        <v>4000</v>
      </c>
      <c r="H26" s="26">
        <f>E26-G26</f>
        <v>193645000</v>
      </c>
    </row>
    <row r="27" spans="1:8" ht="18">
      <c r="A27" s="24">
        <v>2</v>
      </c>
      <c r="B27" s="24" t="s">
        <v>174</v>
      </c>
      <c r="C27" s="24">
        <v>2022</v>
      </c>
      <c r="D27" s="25">
        <v>1103000</v>
      </c>
      <c r="E27" s="25">
        <v>174859000</v>
      </c>
      <c r="F27" s="24">
        <v>634</v>
      </c>
      <c r="G27" s="25">
        <v>1366</v>
      </c>
      <c r="H27" s="26">
        <f t="shared" ref="H27:H30" si="1">E27-G27</f>
        <v>174857634</v>
      </c>
    </row>
    <row r="28" spans="1:8" ht="18">
      <c r="A28" s="24">
        <v>3</v>
      </c>
      <c r="B28" s="24" t="s">
        <v>174</v>
      </c>
      <c r="C28" s="24">
        <v>2022</v>
      </c>
      <c r="D28" s="25">
        <v>1103000</v>
      </c>
      <c r="E28" s="25">
        <v>184521000</v>
      </c>
      <c r="F28" s="24">
        <v>497</v>
      </c>
      <c r="G28" s="25">
        <v>1503</v>
      </c>
      <c r="H28" s="26">
        <f t="shared" si="1"/>
        <v>184519497</v>
      </c>
    </row>
    <row r="29" spans="1:8" ht="18">
      <c r="A29" s="24">
        <v>4</v>
      </c>
      <c r="B29" s="24" t="s">
        <v>174</v>
      </c>
      <c r="C29" s="24">
        <v>2022</v>
      </c>
      <c r="D29" s="25">
        <v>1103000</v>
      </c>
      <c r="E29" s="25">
        <v>213650000</v>
      </c>
      <c r="F29" s="24">
        <v>347</v>
      </c>
      <c r="G29" s="25">
        <v>1653</v>
      </c>
      <c r="H29" s="26">
        <f t="shared" si="1"/>
        <v>213648347</v>
      </c>
    </row>
    <row r="30" spans="1:8" ht="18">
      <c r="A30" s="24">
        <v>5</v>
      </c>
      <c r="B30" s="24" t="s">
        <v>174</v>
      </c>
      <c r="C30" s="24">
        <v>2022</v>
      </c>
      <c r="D30" s="25">
        <v>1103000</v>
      </c>
      <c r="E30" s="25">
        <v>175425000</v>
      </c>
      <c r="F30" s="24">
        <v>181</v>
      </c>
      <c r="G30" s="25">
        <v>1819</v>
      </c>
      <c r="H30" s="26">
        <f t="shared" si="1"/>
        <v>175423181</v>
      </c>
    </row>
    <row r="32" spans="1:8" ht="17.25">
      <c r="A32" s="12" t="s">
        <v>187</v>
      </c>
    </row>
    <row r="33" spans="1:6">
      <c r="A33" s="21" t="s">
        <v>185</v>
      </c>
      <c r="B33">
        <f>(123605-542)/10</f>
        <v>12306.3</v>
      </c>
    </row>
    <row r="34" spans="1:6">
      <c r="A34" s="21" t="s">
        <v>186</v>
      </c>
      <c r="B34">
        <f>123605-12306.3</f>
        <v>111298.7</v>
      </c>
    </row>
    <row r="35" spans="1:6">
      <c r="A35" s="21"/>
    </row>
    <row r="36" spans="1:6">
      <c r="A36" s="12" t="s">
        <v>155</v>
      </c>
    </row>
    <row r="37" spans="1:6" ht="28.5">
      <c r="A37" s="28" t="s">
        <v>176</v>
      </c>
      <c r="B37" s="29" t="s">
        <v>151</v>
      </c>
      <c r="C37" s="29" t="s">
        <v>35</v>
      </c>
      <c r="D37" s="29" t="s">
        <v>177</v>
      </c>
      <c r="E37" s="29" t="s">
        <v>178</v>
      </c>
      <c r="F37" s="23" t="s">
        <v>179</v>
      </c>
    </row>
    <row r="38" spans="1:6" ht="28.5">
      <c r="A38" s="28"/>
      <c r="B38" s="29"/>
      <c r="C38" s="29"/>
      <c r="D38" s="29"/>
      <c r="E38" s="29"/>
      <c r="F38" s="23" t="s">
        <v>180</v>
      </c>
    </row>
    <row r="39" spans="1:6" ht="30">
      <c r="A39" s="9" t="s">
        <v>157</v>
      </c>
      <c r="B39" s="27">
        <v>0</v>
      </c>
      <c r="C39" s="30">
        <v>9340</v>
      </c>
      <c r="D39" s="30">
        <v>-9340</v>
      </c>
      <c r="E39" s="30">
        <v>1868</v>
      </c>
      <c r="F39" s="27" t="s">
        <v>181</v>
      </c>
    </row>
    <row r="40" spans="1:6" ht="30">
      <c r="A40" s="9" t="s">
        <v>38</v>
      </c>
      <c r="B40" s="30">
        <v>4000</v>
      </c>
      <c r="C40" s="27">
        <v>0</v>
      </c>
      <c r="D40" s="30">
        <v>4000</v>
      </c>
      <c r="E40" s="27">
        <v>800</v>
      </c>
      <c r="F40" s="27" t="s">
        <v>182</v>
      </c>
    </row>
    <row r="41" spans="1:6" ht="30">
      <c r="A41" s="9" t="s">
        <v>158</v>
      </c>
      <c r="B41" s="30">
        <v>3000</v>
      </c>
      <c r="C41" s="27">
        <v>0</v>
      </c>
      <c r="D41" s="30">
        <v>3000</v>
      </c>
      <c r="E41" s="27">
        <v>600</v>
      </c>
      <c r="F41" s="27" t="s">
        <v>182</v>
      </c>
    </row>
    <row r="42" spans="1:6" ht="60">
      <c r="A42" s="9" t="s">
        <v>183</v>
      </c>
      <c r="B42" s="27">
        <v>0</v>
      </c>
      <c r="C42" s="30">
        <v>3472</v>
      </c>
      <c r="D42" s="30">
        <v>-3472</v>
      </c>
      <c r="E42" s="27">
        <v>694</v>
      </c>
      <c r="F42" s="27" t="s">
        <v>182</v>
      </c>
    </row>
    <row r="43" spans="1:6">
      <c r="A43" s="9" t="s">
        <v>154</v>
      </c>
      <c r="B43" s="30">
        <v>10000</v>
      </c>
      <c r="C43" s="27">
        <v>0</v>
      </c>
      <c r="D43" s="30">
        <v>10000</v>
      </c>
      <c r="E43" s="30">
        <v>2000</v>
      </c>
      <c r="F43" s="27" t="s">
        <v>181</v>
      </c>
    </row>
    <row r="44" spans="1:6" ht="30">
      <c r="A44" s="9" t="s">
        <v>162</v>
      </c>
      <c r="B44" s="27">
        <v>0</v>
      </c>
      <c r="C44" s="30">
        <v>1503</v>
      </c>
      <c r="D44" s="30">
        <v>-1503</v>
      </c>
      <c r="E44" s="27">
        <v>301</v>
      </c>
      <c r="F44" s="27" t="s">
        <v>182</v>
      </c>
    </row>
    <row r="45" spans="1:6">
      <c r="A45" s="29" t="s">
        <v>184</v>
      </c>
      <c r="B45" s="29"/>
      <c r="C45" s="29"/>
      <c r="D45" s="29"/>
      <c r="E45" s="29"/>
      <c r="F45" s="31">
        <v>1473</v>
      </c>
    </row>
  </sheetData>
  <mergeCells count="7">
    <mergeCell ref="A45:E45"/>
    <mergeCell ref="A1:G1"/>
    <mergeCell ref="A37:A38"/>
    <mergeCell ref="B37:B38"/>
    <mergeCell ref="C37:C38"/>
    <mergeCell ref="D37:D38"/>
    <mergeCell ref="E37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5</vt:lpstr>
      <vt:lpstr>4</vt:lpstr>
      <vt:lpstr>2. (2021)</vt:lpstr>
      <vt:lpstr>2. (2022)</vt:lpstr>
      <vt:lpstr>3. (2021)</vt:lpstr>
      <vt:lpstr>3 (2022)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2023-04-17T13:28:21Z</dcterms:created>
  <dcterms:modified xsi:type="dcterms:W3CDTF">2023-04-18T10:03:52Z</dcterms:modified>
</cp:coreProperties>
</file>