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05" yWindow="-105" windowWidth="19440" windowHeight="12450" activeTab="2"/>
  </bookViews>
  <sheets>
    <sheet name="Dataset" sheetId="3" r:id="rId1"/>
    <sheet name="Error Sheet" sheetId="4" r:id="rId2"/>
    <sheet name="Corrected data" sheetId="5" r:id="rId3"/>
    <sheet name="Table A" sheetId="7" r:id="rId4"/>
    <sheet name="Table B" sheetId="8" r:id="rId5"/>
    <sheet name="Table C" sheetId="9" r:id="rId6"/>
    <sheet name="Chart A" sheetId="10" r:id="rId7"/>
    <sheet name="Chart B" sheetId="11" r:id="rId8"/>
    <sheet name="Chart C" sheetId="12" r:id="rId9"/>
  </sheets>
  <calcPr calcId="144525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7" l="1"/>
  <c r="D24" i="7"/>
  <c r="E24" i="7"/>
  <c r="F24" i="7"/>
  <c r="G24" i="7"/>
  <c r="H24" i="7"/>
  <c r="I24" i="7"/>
  <c r="C23" i="7"/>
  <c r="D23" i="7"/>
  <c r="E23" i="7"/>
  <c r="F23" i="7"/>
  <c r="G23" i="7"/>
  <c r="H23" i="7"/>
  <c r="I23" i="7"/>
  <c r="B24" i="7"/>
  <c r="B23" i="7"/>
  <c r="I21" i="7"/>
  <c r="I20" i="7"/>
  <c r="H21" i="7"/>
  <c r="H20" i="7"/>
  <c r="C21" i="7"/>
  <c r="D21" i="7"/>
  <c r="E21" i="7"/>
  <c r="F21" i="7"/>
  <c r="G21" i="7"/>
  <c r="C20" i="7"/>
  <c r="D20" i="7"/>
  <c r="E20" i="7"/>
  <c r="F20" i="7"/>
  <c r="G20" i="7"/>
  <c r="B21" i="7"/>
  <c r="B20" i="7"/>
  <c r="F449" i="5"/>
  <c r="F448" i="5"/>
  <c r="F447" i="5"/>
  <c r="F446" i="5"/>
  <c r="F445" i="5"/>
  <c r="F444" i="5"/>
  <c r="F443" i="5"/>
  <c r="AJ20" i="10"/>
  <c r="H19" i="10"/>
  <c r="O19" i="10"/>
  <c r="V19" i="10"/>
  <c r="AC19" i="10"/>
  <c r="AJ19" i="10"/>
  <c r="O20" i="10"/>
  <c r="N20" i="10"/>
  <c r="AB19" i="10"/>
  <c r="AA20" i="10"/>
  <c r="F19" i="10"/>
  <c r="V20" i="10"/>
  <c r="L20" i="10"/>
  <c r="S20" i="10"/>
  <c r="Z20" i="10"/>
  <c r="AG20" i="10"/>
  <c r="E19" i="10"/>
  <c r="L19" i="10"/>
  <c r="AA19" i="10"/>
  <c r="Z19" i="10"/>
  <c r="AI20" i="10"/>
  <c r="G20" i="10"/>
  <c r="Y19" i="10"/>
  <c r="B19" i="10"/>
  <c r="D20" i="10"/>
  <c r="K20" i="10"/>
  <c r="R20" i="10"/>
  <c r="Y20" i="10"/>
  <c r="AF20" i="10"/>
  <c r="D19" i="10"/>
  <c r="S19" i="10"/>
  <c r="R19" i="10"/>
  <c r="AE19" i="10"/>
  <c r="AE20" i="10"/>
  <c r="G19" i="10"/>
  <c r="T20" i="10"/>
  <c r="AH20" i="10"/>
  <c r="M19" i="10"/>
  <c r="T19" i="10"/>
  <c r="AI19" i="10"/>
  <c r="AH19" i="10"/>
  <c r="I19" i="10"/>
  <c r="U20" i="10"/>
  <c r="AF19" i="10"/>
  <c r="C20" i="10"/>
  <c r="J20" i="10"/>
  <c r="Q20" i="10"/>
  <c r="X20" i="10"/>
  <c r="AC20" i="10"/>
  <c r="K19" i="10"/>
  <c r="J19" i="10"/>
  <c r="E20" i="10"/>
  <c r="X19" i="10"/>
  <c r="B20" i="10"/>
  <c r="I20" i="10"/>
  <c r="P20" i="10"/>
  <c r="C19" i="10"/>
  <c r="AK20" i="10"/>
  <c r="AB20" i="10"/>
  <c r="U19" i="10"/>
  <c r="F20" i="10"/>
  <c r="Q19" i="10"/>
  <c r="P19" i="10"/>
  <c r="W19" i="10"/>
  <c r="AD19" i="10"/>
  <c r="AK19" i="10"/>
  <c r="H20" i="10"/>
  <c r="W20" i="10"/>
  <c r="AD20" i="10"/>
  <c r="M20" i="10"/>
  <c r="AG19" i="10"/>
  <c r="N19" i="10"/>
  <c r="D19" i="7"/>
  <c r="G19" i="7"/>
  <c r="E19" i="7"/>
  <c r="F19" i="7"/>
  <c r="I22" i="7" l="1"/>
  <c r="H22" i="7"/>
  <c r="G22" i="7"/>
  <c r="E22" i="7"/>
  <c r="D22" i="7"/>
  <c r="C22" i="7"/>
  <c r="B22" i="7"/>
  <c r="F22" i="7"/>
</calcChain>
</file>

<file path=xl/sharedStrings.xml><?xml version="1.0" encoding="utf-8"?>
<sst xmlns="http://schemas.openxmlformats.org/spreadsheetml/2006/main" count="2181" uniqueCount="76">
  <si>
    <t>MARKET</t>
  </si>
  <si>
    <t>Year</t>
  </si>
  <si>
    <t>Month</t>
  </si>
  <si>
    <t>SUBTYPE</t>
  </si>
  <si>
    <t>Sales Volume</t>
  </si>
  <si>
    <t>Sales Value</t>
  </si>
  <si>
    <t>Japan</t>
  </si>
  <si>
    <t>Bracelet</t>
  </si>
  <si>
    <t>Ring</t>
  </si>
  <si>
    <t>Necklace</t>
  </si>
  <si>
    <t>Accessory</t>
  </si>
  <si>
    <t>Hair band</t>
  </si>
  <si>
    <t>Necklce</t>
  </si>
  <si>
    <t>R+D94ng</t>
  </si>
  <si>
    <t>Hairband</t>
  </si>
  <si>
    <t>United Kingdom</t>
  </si>
  <si>
    <t>USA</t>
  </si>
  <si>
    <t>Ankle bracelet</t>
  </si>
  <si>
    <t>US</t>
  </si>
  <si>
    <t>Rng</t>
  </si>
  <si>
    <t>Out of control</t>
  </si>
  <si>
    <t>Sales cannot be negative</t>
  </si>
  <si>
    <t>Under control</t>
  </si>
  <si>
    <t>Row Labels</t>
  </si>
  <si>
    <t>Grand Total</t>
  </si>
  <si>
    <t>Column Labels</t>
  </si>
  <si>
    <t>Sum of Sales Volume</t>
  </si>
  <si>
    <t>Total Sum of Sales Volume</t>
  </si>
  <si>
    <t>Total Sum of Sales Value</t>
  </si>
  <si>
    <t>Sum of Sales Value</t>
  </si>
  <si>
    <t>% change in sales volume and value - by years</t>
  </si>
  <si>
    <t>Sales value</t>
  </si>
  <si>
    <t>Sales volume</t>
  </si>
  <si>
    <t>Serial Number</t>
  </si>
  <si>
    <t>Market</t>
  </si>
  <si>
    <t>Subtype</t>
  </si>
  <si>
    <t>Required corrective action</t>
  </si>
  <si>
    <t>Founded error</t>
  </si>
  <si>
    <t>Negative sales cannot be formed</t>
  </si>
  <si>
    <t>This is a spelling mistake and it should be corrected to 'Ring'</t>
  </si>
  <si>
    <t>The year cell shows 2030 which is not possible</t>
  </si>
  <si>
    <t>The USD value could to be converted to GBP</t>
  </si>
  <si>
    <t>This is a spelling mistake and it could be corrected to Necklace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</si>
  <si>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</si>
  <si>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</si>
  <si>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</si>
  <si>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</si>
  <si>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</si>
  <si>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</si>
  <si>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</si>
  <si>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</si>
  <si>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</si>
  <si>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</si>
  <si>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</si>
  <si>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</si>
  <si>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</si>
  <si>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</si>
  <si>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-</t>
  </si>
  <si>
    <t>Max</t>
  </si>
  <si>
    <t>Min</t>
  </si>
  <si>
    <t>Range</t>
  </si>
  <si>
    <t>Average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</si>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</sst>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_-;\-* #,##0_-;_-* &quot;-&quot;??_-;_-@_-"/>
    <numFmt numFmtId="166" formatCode="&quot;£&quot;#,##0"/>
    <numFmt numFmtId="167" formatCode="[$USD]\ #,##0"/>
    <numFmt numFmtId="168" formatCode="[$£-809]#,##0.00"/>
    <numFmt numFmtId="169" formatCode="[$£-809]#,##0"/>
    <numFmt numFmtId="170" formatCode="[$£-809]#,##0;[Red]\-[$£-809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66" fontId="0" fillId="2" borderId="0" xfId="0" applyNumberFormat="1" applyFill="1"/>
    <xf numFmtId="167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168" fontId="0" fillId="0" borderId="0" xfId="0" applyNumberFormat="1"/>
    <xf numFmtId="169" fontId="0" fillId="0" borderId="0" xfId="0" applyNumberFormat="1"/>
    <xf numFmtId="166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4" xfId="0" applyFont="1" applyBorder="1" applyAlignment="1">
      <alignment vertical="center"/>
    </xf>
    <xf numFmtId="0" fontId="2" fillId="0" borderId="4" xfId="0" pivotButton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pivotButton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1" fontId="2" fillId="0" borderId="4" xfId="0" applyNumberFormat="1" applyFont="1" applyBorder="1" applyAlignment="1">
      <alignment horizontal="center" vertical="center"/>
    </xf>
    <xf numFmtId="17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9" fontId="3" fillId="0" borderId="4" xfId="2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169" fontId="2" fillId="0" borderId="4" xfId="0" applyNumberFormat="1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 vertical="center"/>
    </xf>
    <xf numFmtId="169" fontId="2" fillId="0" borderId="0" xfId="0" applyNumberFormat="1" applyFont="1" applyAlignment="1">
      <alignment vertical="center"/>
    </xf>
    <xf numFmtId="0" fontId="2" fillId="0" borderId="0" xfId="0" pivotButton="1" applyFont="1" applyAlignment="1">
      <alignment vertical="center"/>
    </xf>
    <xf numFmtId="0" fontId="2" fillId="0" borderId="0" xfId="0" applyFont="1"/>
    <xf numFmtId="0" fontId="0" fillId="0" borderId="0" xfId="0" applyNumberFormat="1"/>
    <xf numFmtId="0" fontId="2" fillId="0" borderId="0" xfId="0" applyFont="1" applyAlignment="1">
      <alignment horizontal="left" vertical="center"/>
    </xf>
    <xf numFmtId="168" fontId="2" fillId="0" borderId="0" xfId="0" applyNumberFormat="1" applyFont="1" applyAlignment="1">
      <alignment vertical="center"/>
    </xf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93"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8" formatCode="[$£-809]#,##0.00"/>
    </dxf>
    <dxf>
      <numFmt numFmtId="168" formatCode="[$£-809]#,##0.00"/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numFmt numFmtId="169" formatCode="[$£-809]#,##0"/>
    </dxf>
    <dxf>
      <alignment wrapText="1"/>
    </dxf>
    <dxf>
      <alignment wrapText="1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[$£-809]#,##0.0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[$£-809]#,##0"/>
    </dxf>
    <dxf>
      <numFmt numFmtId="169" formatCode="[$£-809]#,##0"/>
    </dxf>
    <dxf>
      <numFmt numFmtId="169" formatCode="[$£-809]#,##0"/>
    </dxf>
    <dxf>
      <numFmt numFmtId="169" formatCode="[$£-809]#,##0"/>
    </dxf>
    <dxf>
      <numFmt numFmtId="169" formatCode="[$£-809]#,##0"/>
    </dxf>
    <dxf>
      <numFmt numFmtId="169" formatCode="[$£-809]#,##0"/>
    </dxf>
    <dxf>
      <numFmt numFmtId="169" formatCode="[$£-809]#,##0"/>
    </dxf>
    <dxf>
      <numFmt numFmtId="1" formatCode="0"/>
    </dxf>
    <dxf>
      <font>
        <sz val="11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68" formatCode="[$£-809]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numFmt numFmtId="170" formatCode="[$£-809]#,##0;[Red]\-[$£-809]#,##0"/>
    </dxf>
    <dxf>
      <numFmt numFmtId="170" formatCode="[$£-809]#,##0;[Red]\-[$£-809]#,##0"/>
    </dxf>
    <dxf>
      <numFmt numFmtId="170" formatCode="[$£-809]#,##0;[Red]\-[$£-809]#,##0"/>
    </dxf>
    <dxf>
      <numFmt numFmtId="170" formatCode="[$£-809]#,##0;[Red]\-[$£-809]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&quot;£&quot;#,##0"/>
    </dxf>
    <dxf>
      <numFmt numFmtId="166" formatCode="&quot;£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IN" b="1"/>
              <a:t>Three Year Sales Performance (Monthly)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A'!$A$19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 A'!$B$18:$AK$18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'Chart A'!$B$19:$AK$19</c:f>
              <c:numCache>
                <c:formatCode>[$£-809]#,##0</c:formatCode>
                <c:ptCount val="36"/>
                <c:pt idx="0">
                  <c:v>1130076.4400000002</c:v>
                </c:pt>
                <c:pt idx="1">
                  <c:v>1177381.2999999996</c:v>
                </c:pt>
                <c:pt idx="2">
                  <c:v>1059922.3099999996</c:v>
                </c:pt>
                <c:pt idx="3">
                  <c:v>850250.31999999972</c:v>
                </c:pt>
                <c:pt idx="4">
                  <c:v>977122.46000000008</c:v>
                </c:pt>
                <c:pt idx="5">
                  <c:v>1345447.3499999999</c:v>
                </c:pt>
                <c:pt idx="6">
                  <c:v>908012.42000000016</c:v>
                </c:pt>
                <c:pt idx="7">
                  <c:v>890289.62999999989</c:v>
                </c:pt>
                <c:pt idx="8">
                  <c:v>1380851.32</c:v>
                </c:pt>
                <c:pt idx="9">
                  <c:v>689466.86</c:v>
                </c:pt>
                <c:pt idx="10">
                  <c:v>792089.91</c:v>
                </c:pt>
                <c:pt idx="11">
                  <c:v>1274697.7100000002</c:v>
                </c:pt>
                <c:pt idx="12">
                  <c:v>874613.82</c:v>
                </c:pt>
                <c:pt idx="13">
                  <c:v>983675.77999999991</c:v>
                </c:pt>
                <c:pt idx="14">
                  <c:v>948787.46999999974</c:v>
                </c:pt>
                <c:pt idx="15">
                  <c:v>762149.4</c:v>
                </c:pt>
                <c:pt idx="16">
                  <c:v>929959.76000000024</c:v>
                </c:pt>
                <c:pt idx="17">
                  <c:v>1775571.2999999998</c:v>
                </c:pt>
                <c:pt idx="18">
                  <c:v>1028321.9500000002</c:v>
                </c:pt>
                <c:pt idx="19">
                  <c:v>932342.24</c:v>
                </c:pt>
                <c:pt idx="20">
                  <c:v>1230021.0300000005</c:v>
                </c:pt>
                <c:pt idx="21">
                  <c:v>628349.71</c:v>
                </c:pt>
                <c:pt idx="22">
                  <c:v>677058.26</c:v>
                </c:pt>
                <c:pt idx="23">
                  <c:v>1020628.4100000001</c:v>
                </c:pt>
                <c:pt idx="24">
                  <c:v>794773.7699999999</c:v>
                </c:pt>
                <c:pt idx="25">
                  <c:v>938390.09000000008</c:v>
                </c:pt>
                <c:pt idx="26">
                  <c:v>909132.68599999987</c:v>
                </c:pt>
                <c:pt idx="27">
                  <c:v>594547.96</c:v>
                </c:pt>
                <c:pt idx="28">
                  <c:v>1060177.79</c:v>
                </c:pt>
                <c:pt idx="29">
                  <c:v>1446305.6700000004</c:v>
                </c:pt>
                <c:pt idx="30">
                  <c:v>963145.72000000009</c:v>
                </c:pt>
                <c:pt idx="31">
                  <c:v>783033.42999999982</c:v>
                </c:pt>
                <c:pt idx="32">
                  <c:v>1151916.2000000002</c:v>
                </c:pt>
                <c:pt idx="33">
                  <c:v>560401.18999999994</c:v>
                </c:pt>
                <c:pt idx="34">
                  <c:v>637605.15</c:v>
                </c:pt>
                <c:pt idx="35">
                  <c:v>661289.28999999992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E6-498F-941A-39E2D040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95296"/>
        <c:axId val="95497216"/>
      </c:barChart>
      <c:lineChart>
        <c:grouping val="standard"/>
        <c:varyColors val="0"/>
        <c:ser>
          <c:idx val="1"/>
          <c:order val="1"/>
          <c:tx>
            <c:strRef>
              <c:f>'Chart A'!$A$20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'Chart A'!$B$18:$AK$18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'Chart A'!$B$20:$AK$20</c:f>
              <c:numCache>
                <c:formatCode>General</c:formatCode>
                <c:ptCount val="36"/>
                <c:pt idx="0">
                  <c:v>921</c:v>
                </c:pt>
                <c:pt idx="1">
                  <c:v>961</c:v>
                </c:pt>
                <c:pt idx="2">
                  <c:v>885</c:v>
                </c:pt>
                <c:pt idx="3">
                  <c:v>747</c:v>
                </c:pt>
                <c:pt idx="4">
                  <c:v>763</c:v>
                </c:pt>
                <c:pt idx="5">
                  <c:v>1031</c:v>
                </c:pt>
                <c:pt idx="6">
                  <c:v>754</c:v>
                </c:pt>
                <c:pt idx="7">
                  <c:v>767</c:v>
                </c:pt>
                <c:pt idx="8">
                  <c:v>1144</c:v>
                </c:pt>
                <c:pt idx="9">
                  <c:v>587</c:v>
                </c:pt>
                <c:pt idx="10">
                  <c:v>689</c:v>
                </c:pt>
                <c:pt idx="11">
                  <c:v>1077</c:v>
                </c:pt>
                <c:pt idx="12">
                  <c:v>757</c:v>
                </c:pt>
                <c:pt idx="13">
                  <c:v>874</c:v>
                </c:pt>
                <c:pt idx="14">
                  <c:v>870</c:v>
                </c:pt>
                <c:pt idx="15">
                  <c:v>644</c:v>
                </c:pt>
                <c:pt idx="16">
                  <c:v>787</c:v>
                </c:pt>
                <c:pt idx="17">
                  <c:v>1333</c:v>
                </c:pt>
                <c:pt idx="18">
                  <c:v>859</c:v>
                </c:pt>
                <c:pt idx="19">
                  <c:v>793</c:v>
                </c:pt>
                <c:pt idx="20">
                  <c:v>1093</c:v>
                </c:pt>
                <c:pt idx="21">
                  <c:v>560</c:v>
                </c:pt>
                <c:pt idx="22">
                  <c:v>598</c:v>
                </c:pt>
                <c:pt idx="23">
                  <c:v>868</c:v>
                </c:pt>
                <c:pt idx="24">
                  <c:v>671</c:v>
                </c:pt>
                <c:pt idx="25">
                  <c:v>815</c:v>
                </c:pt>
                <c:pt idx="26">
                  <c:v>795</c:v>
                </c:pt>
                <c:pt idx="27">
                  <c:v>480</c:v>
                </c:pt>
                <c:pt idx="28">
                  <c:v>908</c:v>
                </c:pt>
                <c:pt idx="29">
                  <c:v>1234</c:v>
                </c:pt>
                <c:pt idx="30">
                  <c:v>854</c:v>
                </c:pt>
                <c:pt idx="31">
                  <c:v>705</c:v>
                </c:pt>
                <c:pt idx="32">
                  <c:v>956</c:v>
                </c:pt>
                <c:pt idx="33">
                  <c:v>501</c:v>
                </c:pt>
                <c:pt idx="34">
                  <c:v>568</c:v>
                </c:pt>
                <c:pt idx="35">
                  <c:v>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E6-498F-941A-39E2D040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13600"/>
        <c:axId val="95511680"/>
      </c:lineChart>
      <c:catAx>
        <c:axId val="954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IN"/>
                  <a:t>Months (1-36)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95497216"/>
        <c:crosses val="autoZero"/>
        <c:auto val="1"/>
        <c:lblAlgn val="ctr"/>
        <c:lblOffset val="100"/>
        <c:noMultiLvlLbl val="0"/>
      </c:catAx>
      <c:valAx>
        <c:axId val="954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IN"/>
                  <a:t>Sales Amount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£-8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95495296"/>
        <c:crosses val="autoZero"/>
        <c:crossBetween val="between"/>
      </c:valAx>
      <c:valAx>
        <c:axId val="95511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IN"/>
                  <a:t>Sales Volume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95513600"/>
        <c:crosses val="max"/>
        <c:crossBetween val="between"/>
      </c:valAx>
      <c:catAx>
        <c:axId val="955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5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Driven Decisions for Business  - Data (3).xlsx]Chart B!PivotTable5</c:name>
    <c:fmtId val="0"/>
  </c:pivotSource>
  <c:chart>
    <c:autoTitleDeleted val="0"/>
    <c:pivotFmts>
      <c:pivotFmt>
        <c:idx val="0"/>
        <c:spPr>
          <a:solidFill>
            <a:srgbClr val="00206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rgbClr val="FF0000"/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B'!$B$3:$B$4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'Chart B'!$A$5:$A$10</c:f>
              <c:strCache>
                <c:ptCount val="6"/>
                <c:pt idx="0">
                  <c:v>Accessory</c:v>
                </c:pt>
                <c:pt idx="1">
                  <c:v>Ankle bracelet</c:v>
                </c:pt>
                <c:pt idx="2">
                  <c:v>Bracelet</c:v>
                </c:pt>
                <c:pt idx="3">
                  <c:v>Hair band</c:v>
                </c:pt>
                <c:pt idx="4">
                  <c:v>Necklace</c:v>
                </c:pt>
                <c:pt idx="5">
                  <c:v>Ring</c:v>
                </c:pt>
              </c:strCache>
            </c:strRef>
          </c:cat>
          <c:val>
            <c:numRef>
              <c:f>'Chart B'!$B$5:$B$10</c:f>
              <c:numCache>
                <c:formatCode>[$£-809]#,##0.00</c:formatCode>
                <c:ptCount val="6"/>
                <c:pt idx="0">
                  <c:v>305179.88999999996</c:v>
                </c:pt>
                <c:pt idx="2">
                  <c:v>901162.74000000034</c:v>
                </c:pt>
                <c:pt idx="3">
                  <c:v>12616479.580000002</c:v>
                </c:pt>
                <c:pt idx="4">
                  <c:v>1743502.6300000001</c:v>
                </c:pt>
                <c:pt idx="5">
                  <c:v>689784.09999999986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D6-4B35-A457-95743D3FA768}"/>
            </c:ext>
          </c:extLst>
        </c:ser>
        <c:ser>
          <c:idx val="1"/>
          <c:order val="1"/>
          <c:tx>
            <c:strRef>
              <c:f>'Chart B'!$C$3:$C$4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'Chart B'!$A$5:$A$10</c:f>
              <c:strCache>
                <c:ptCount val="6"/>
                <c:pt idx="0">
                  <c:v>Accessory</c:v>
                </c:pt>
                <c:pt idx="1">
                  <c:v>Ankle bracelet</c:v>
                </c:pt>
                <c:pt idx="2">
                  <c:v>Bracelet</c:v>
                </c:pt>
                <c:pt idx="3">
                  <c:v>Hair band</c:v>
                </c:pt>
                <c:pt idx="4">
                  <c:v>Necklace</c:v>
                </c:pt>
                <c:pt idx="5">
                  <c:v>Ring</c:v>
                </c:pt>
              </c:strCache>
            </c:strRef>
          </c:cat>
          <c:val>
            <c:numRef>
              <c:f>'Chart B'!$C$5:$C$10</c:f>
              <c:numCache>
                <c:formatCode>[$£-809]#,##0.00</c:formatCode>
                <c:ptCount val="6"/>
                <c:pt idx="0">
                  <c:v>163317.66</c:v>
                </c:pt>
                <c:pt idx="2">
                  <c:v>3880093.7800000003</c:v>
                </c:pt>
                <c:pt idx="3">
                  <c:v>399147.79000000004</c:v>
                </c:pt>
                <c:pt idx="4">
                  <c:v>1003450.9300000002</c:v>
                </c:pt>
                <c:pt idx="5">
                  <c:v>540838.62999999989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D6-4B35-A457-95743D3FA768}"/>
            </c:ext>
          </c:extLst>
        </c:ser>
        <c:ser>
          <c:idx val="2"/>
          <c:order val="2"/>
          <c:tx>
            <c:strRef>
              <c:f>'Chart B'!$D$3:$D$4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'Chart B'!$A$5:$A$10</c:f>
              <c:strCache>
                <c:ptCount val="6"/>
                <c:pt idx="0">
                  <c:v>Accessory</c:v>
                </c:pt>
                <c:pt idx="1">
                  <c:v>Ankle bracelet</c:v>
                </c:pt>
                <c:pt idx="2">
                  <c:v>Bracelet</c:v>
                </c:pt>
                <c:pt idx="3">
                  <c:v>Hair band</c:v>
                </c:pt>
                <c:pt idx="4">
                  <c:v>Necklace</c:v>
                </c:pt>
                <c:pt idx="5">
                  <c:v>Ring</c:v>
                </c:pt>
              </c:strCache>
            </c:strRef>
          </c:cat>
          <c:val>
            <c:numRef>
              <c:f>'Chart B'!$D$5:$D$10</c:f>
              <c:numCache>
                <c:formatCode>[$£-809]#,##0.00</c:formatCode>
                <c:ptCount val="6"/>
                <c:pt idx="0">
                  <c:v>52346.774000000005</c:v>
                </c:pt>
                <c:pt idx="2">
                  <c:v>171512.144</c:v>
                </c:pt>
                <c:pt idx="3">
                  <c:v>99986.640000000014</c:v>
                </c:pt>
                <c:pt idx="4">
                  <c:v>178903.41999999998</c:v>
                </c:pt>
                <c:pt idx="5">
                  <c:v>7591.0720000000001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D6-4B35-A457-95743D3FA768}"/>
            </c:ext>
          </c:extLst>
        </c:ser>
        <c:ser>
          <c:idx val="3"/>
          <c:order val="3"/>
          <c:tx>
            <c:strRef>
              <c:f>'Chart B'!$E$3:$E$4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'Chart B'!$A$5:$A$10</c:f>
              <c:strCache>
                <c:ptCount val="6"/>
                <c:pt idx="0">
                  <c:v>Accessory</c:v>
                </c:pt>
                <c:pt idx="1">
                  <c:v>Ankle bracelet</c:v>
                </c:pt>
                <c:pt idx="2">
                  <c:v>Bracelet</c:v>
                </c:pt>
                <c:pt idx="3">
                  <c:v>Hair band</c:v>
                </c:pt>
                <c:pt idx="4">
                  <c:v>Necklace</c:v>
                </c:pt>
                <c:pt idx="5">
                  <c:v>Ring</c:v>
                </c:pt>
              </c:strCache>
            </c:strRef>
          </c:cat>
          <c:val>
            <c:numRef>
              <c:f>'Chart B'!$E$5:$E$10</c:f>
              <c:numCache>
                <c:formatCode>[$£-809]#,##0.00</c:formatCode>
                <c:ptCount val="6"/>
                <c:pt idx="0">
                  <c:v>510683.8</c:v>
                </c:pt>
                <c:pt idx="1">
                  <c:v>2500</c:v>
                </c:pt>
                <c:pt idx="2">
                  <c:v>4894478.203999999</c:v>
                </c:pt>
                <c:pt idx="3">
                  <c:v>3016679.0700000003</c:v>
                </c:pt>
                <c:pt idx="4">
                  <c:v>2638078.9499999993</c:v>
                </c:pt>
                <c:pt idx="5">
                  <c:v>952088.30199999968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DD6-4B35-A457-95743D3FA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5566080"/>
        <c:axId val="95576064"/>
        <c:axId val="0"/>
      </c:bar3DChart>
      <c:catAx>
        <c:axId val="955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95576064"/>
        <c:crosses val="autoZero"/>
        <c:auto val="1"/>
        <c:lblAlgn val="ctr"/>
        <c:lblOffset val="100"/>
        <c:noMultiLvlLbl val="0"/>
      </c:catAx>
      <c:valAx>
        <c:axId val="955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955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Driven Decisions for Business  - Data (3).xlsx]Chart C!PivotTable6</c:name>
    <c:fmtId val="1"/>
  </c:pivotSource>
  <c:chart>
    <c:autoTitleDeleted val="0"/>
    <c:pivotFmts>
      <c:pivotFmt>
        <c:idx val="0"/>
        <c:spPr>
          <a:solidFill>
            <a:srgbClr val="00206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8.0359668251202086E-3"/>
              <c:y val="-4.6970239257282925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2.7063599458728011E-2"/>
              <c:y val="-3.211991434689507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2.7063599458728053E-2"/>
              <c:y val="-1.070663811563169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5.7937427578215531E-3"/>
              <c:y val="-7.5215288171623178E-4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2.9292768010024169E-2"/>
              <c:y val="-6.2013296891606298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1.3531799729364006E-2"/>
              <c:y val="-5.710206995003575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2.2552999548940092E-2"/>
              <c:y val="-1.784439685938615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2.9318899413622011E-2"/>
              <c:y val="-7.1377587437544939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7381228273464659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dLbl>
          <c:idx val="0"/>
          <c:layout>
            <c:manualLayout>
              <c:x val="1.1587485515643106E-2"/>
              <c:y val="-6.3130583841421456E-1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'Chart C'!$B$3:$B$4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76CC-4CCB-A796-37BBED75F3AD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76CC-4CCB-A796-37BBED75F3AD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92BB-49DA-9829-91871E88ED95}"/>
              </c:ext>
            </c:extLst>
          </c:dPt>
          <c:dLbls>
            <c:dLbl>
              <c:idx val="0"/>
              <c:layout>
                <c:manualLayout>
                  <c:x val="8.0359668251202086E-3"/>
                  <c:y val="-4.69702392572829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7937427578215531E-3"/>
                  <c:y val="-7.5215288171623178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738122827346465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'Chart C'!$A$5:$A$8</c:f>
              <c:strCache>
                <c:ptCount val="4"/>
                <c:pt idx="0">
                  <c:v>Japan</c:v>
                </c:pt>
                <c:pt idx="1">
                  <c:v>United Kingdom</c:v>
                </c:pt>
                <c:pt idx="2">
                  <c:v>US</c:v>
                </c:pt>
                <c:pt idx="3">
                  <c:v>USA</c:v>
                </c:pt>
              </c:strCache>
            </c:strRef>
          </c:cat>
          <c:val>
            <c:numRef>
              <c:f>'Chart C'!$B$5:$B$8</c:f>
              <c:numCache>
                <c:formatCode>General</c:formatCode>
                <c:ptCount val="4"/>
                <c:pt idx="0">
                  <c:v>4168</c:v>
                </c:pt>
                <c:pt idx="1">
                  <c:v>2303</c:v>
                </c:pt>
                <c:pt idx="3">
                  <c:v>3855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CC-4CCB-A796-37BBED75F3AD}"/>
            </c:ext>
          </c:extLst>
        </c:ser>
        <c:ser>
          <c:idx val="1"/>
          <c:order val="1"/>
          <c:tx>
            <c:strRef>
              <c:f>'Chart C'!$C$3:$C$4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FF00"/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76CC-4CCB-A796-37BBED75F3AD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76CC-4CCB-A796-37BBED75F3AD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76CC-4CCB-A796-37BBED75F3AD}"/>
              </c:ext>
            </c:extLst>
          </c:dPt>
          <c:dLbls>
            <c:dLbl>
              <c:idx val="0"/>
              <c:layout>
                <c:manualLayout>
                  <c:x val="2.7063599458728011E-2"/>
                  <c:y val="-3.2119914346895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9292768010024169E-2"/>
                  <c:y val="-6.2013296891606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2552999548940092E-2"/>
                  <c:y val="-1.7844396859386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'Chart C'!$A$5:$A$8</c:f>
              <c:strCache>
                <c:ptCount val="4"/>
                <c:pt idx="0">
                  <c:v>Japan</c:v>
                </c:pt>
                <c:pt idx="1">
                  <c:v>United Kingdom</c:v>
                </c:pt>
                <c:pt idx="2">
                  <c:v>US</c:v>
                </c:pt>
                <c:pt idx="3">
                  <c:v>USA</c:v>
                </c:pt>
              </c:strCache>
            </c:strRef>
          </c:cat>
          <c:val>
            <c:numRef>
              <c:f>'Chart C'!$C$5:$C$8</c:f>
              <c:numCache>
                <c:formatCode>General</c:formatCode>
                <c:ptCount val="4"/>
                <c:pt idx="0">
                  <c:v>4085</c:v>
                </c:pt>
                <c:pt idx="1">
                  <c:v>2247</c:v>
                </c:pt>
                <c:pt idx="3">
                  <c:v>3704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CC-4CCB-A796-37BBED75F3AD}"/>
            </c:ext>
          </c:extLst>
        </c:ser>
        <c:ser>
          <c:idx val="2"/>
          <c:order val="2"/>
          <c:tx>
            <c:strRef>
              <c:f>'Chart C'!$D$3:$D$4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76CC-4CCB-A796-37BBED75F3AD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76CC-4CCB-A796-37BBED75F3AD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92BB-49DA-9829-91871E88ED95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76CC-4CCB-A796-37BBED75F3AD}"/>
              </c:ext>
            </c:extLst>
          </c:dPt>
          <c:dLbls>
            <c:dLbl>
              <c:idx val="0"/>
              <c:layout>
                <c:manualLayout>
                  <c:x val="2.7063599458728053E-2"/>
                  <c:y val="-1.0706638115631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3531799729364006E-2"/>
                  <c:y val="-5.7102069950035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1587485515643106E-2"/>
                  <c:y val="-6.313058384142145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9318899413622011E-2"/>
                  <c:y val="-7.13775874375449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'Chart C'!$A$5:$A$8</c:f>
              <c:strCache>
                <c:ptCount val="4"/>
                <c:pt idx="0">
                  <c:v>Japan</c:v>
                </c:pt>
                <c:pt idx="1">
                  <c:v>United Kingdom</c:v>
                </c:pt>
                <c:pt idx="2">
                  <c:v>US</c:v>
                </c:pt>
                <c:pt idx="3">
                  <c:v>USA</c:v>
                </c:pt>
              </c:strCache>
            </c:strRef>
          </c:cat>
          <c:val>
            <c:numRef>
              <c:f>'Chart C'!$D$5:$D$8</c:f>
              <c:numCache>
                <c:formatCode>General</c:formatCode>
                <c:ptCount val="4"/>
                <c:pt idx="0">
                  <c:v>2782</c:v>
                </c:pt>
                <c:pt idx="1">
                  <c:v>2583</c:v>
                </c:pt>
                <c:pt idx="2">
                  <c:v>478</c:v>
                </c:pt>
                <c:pt idx="3">
                  <c:v>3177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CC-4CCB-A796-37BBED75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5743360"/>
        <c:axId val="96011392"/>
        <c:axId val="0"/>
      </c:bar3DChart>
      <c:catAx>
        <c:axId val="9574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1392"/>
        <c:crosses val="autoZero"/>
        <c:auto val="1"/>
        <c:lblAlgn val="ctr"/>
        <c:lblOffset val="100"/>
        <c:noMultiLvlLbl val="0"/>
      </c:catAx>
      <c:valAx>
        <c:axId val="960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20</xdr:row>
      <xdr:rowOff>180340</xdr:rowOff>
    </xdr:from>
    <xdr:to>
      <xdr:col>12</xdr:col>
      <xdr:colOff>53340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20E606C-5F20-804E-2BBF-45A7C5817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121920</xdr:rowOff>
    </xdr:from>
    <xdr:to>
      <xdr:col>11</xdr:col>
      <xdr:colOff>381000</xdr:colOff>
      <xdr:row>37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9285088-76F8-EBB9-E91A-1A850AA65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13</xdr:col>
      <xdr:colOff>601980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CBFC939-CA13-3E47-281C-29A3B5D24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UMYA" refreshedDate="45037.381466782404" createdVersion="8" refreshedVersion="8" minRefreshableVersion="3" recordCount="494">
  <cacheSource type="worksheet">
    <worksheetSource name="Table14"/>
  </cacheSource>
  <cacheFields count="6">
    <cacheField name="MARKET" numFmtId="0">
      <sharedItems count="4">
        <s v="Japan"/>
        <s v="United Kingdom"/>
        <s v="USA"/>
        <s v="US"/>
      </sharedItems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UBTYPE" numFmtId="0">
      <sharedItems count="6">
        <s v="Bracelet"/>
        <s v="Ring"/>
        <s v="Necklace"/>
        <s v="Accessory"/>
        <s v="Hair band"/>
        <s v="Ankle bracelet"/>
      </sharedItems>
    </cacheField>
    <cacheField name="Sales Volume" numFmtId="0">
      <sharedItems containsSemiMixedTypes="0" containsString="0" containsNumber="1" containsInteger="1" minValue="0" maxValue="610" count="162">
        <n v="10"/>
        <n v="19"/>
        <n v="23"/>
        <n v="0"/>
        <n v="322"/>
        <n v="12"/>
        <n v="25"/>
        <n v="348"/>
        <n v="31"/>
        <n v="17"/>
        <n v="346"/>
        <n v="4"/>
        <n v="18"/>
        <n v="7"/>
        <n v="284"/>
        <n v="9"/>
        <n v="26"/>
        <n v="22"/>
        <n v="230"/>
        <n v="13"/>
        <n v="32"/>
        <n v="45"/>
        <n v="324"/>
        <n v="15"/>
        <n v="14"/>
        <n v="24"/>
        <n v="199"/>
        <n v="6"/>
        <n v="20"/>
        <n v="215"/>
        <n v="8"/>
        <n v="462"/>
        <n v="2"/>
        <n v="221"/>
        <n v="202"/>
        <n v="35"/>
        <n v="357"/>
        <n v="28"/>
        <n v="212"/>
        <n v="29"/>
        <n v="36"/>
        <n v="39"/>
        <n v="246"/>
        <n v="195"/>
        <n v="175"/>
        <n v="42"/>
        <n v="610"/>
        <n v="262"/>
        <n v="34"/>
        <n v="27"/>
        <n v="226"/>
        <n v="33"/>
        <n v="49"/>
        <n v="396"/>
        <n v="16"/>
        <n v="177"/>
        <n v="46"/>
        <n v="3"/>
        <n v="138"/>
        <n v="44"/>
        <n v="5"/>
        <n v="237"/>
        <n v="21"/>
        <n v="1"/>
        <n v="178"/>
        <n v="43"/>
        <n v="182"/>
        <n v="173"/>
        <n v="152"/>
        <n v="129"/>
        <n v="63"/>
        <n v="69"/>
        <n v="227"/>
        <n v="37"/>
        <n v="38"/>
        <n v="101"/>
        <n v="11"/>
        <n v="40"/>
        <n v="103"/>
        <n v="61"/>
        <n v="159"/>
        <n v="92"/>
        <n v="126"/>
        <n v="176"/>
        <n v="90"/>
        <n v="100"/>
        <n v="30"/>
        <n v="53"/>
        <n v="112"/>
        <n v="47"/>
        <n v="52"/>
        <n v="104"/>
        <n v="74"/>
        <n v="102"/>
        <n v="94"/>
        <n v="115"/>
        <n v="60"/>
        <n v="48"/>
        <n v="57"/>
        <n v="77"/>
        <n v="121"/>
        <n v="118"/>
        <n v="136"/>
        <n v="186"/>
        <n v="114"/>
        <n v="143"/>
        <n v="151"/>
        <n v="122"/>
        <n v="123"/>
        <n v="62"/>
        <n v="67"/>
        <n v="99"/>
        <n v="117"/>
        <n v="124"/>
        <n v="174"/>
        <n v="149"/>
        <n v="278"/>
        <n v="316"/>
        <n v="190"/>
        <n v="160"/>
        <n v="51"/>
        <n v="120"/>
        <n v="132"/>
        <n v="97"/>
        <n v="131"/>
        <n v="111"/>
        <n v="88"/>
        <n v="127"/>
        <n v="81"/>
        <n v="64"/>
        <n v="58"/>
        <n v="50"/>
        <n v="84"/>
        <n v="107"/>
        <n v="71"/>
        <n v="72"/>
        <n v="137"/>
        <n v="83"/>
        <n v="75"/>
        <n v="86"/>
        <n v="128"/>
        <n v="68"/>
        <n v="113"/>
        <n v="108"/>
        <n v="165"/>
        <n v="73"/>
        <n v="153"/>
        <n v="141"/>
        <n v="89"/>
        <n v="140"/>
        <n v="54"/>
        <n v="172"/>
        <n v="188"/>
        <n v="66"/>
        <n v="192"/>
        <n v="299"/>
        <n v="56"/>
        <n v="277"/>
        <n v="59"/>
        <n v="264"/>
        <n v="78"/>
        <n v="180"/>
      </sharedItems>
    </cacheField>
    <cacheField name="Sales Value" numFmtId="0">
      <sharedItems containsSemiMixedTypes="0" containsString="0" containsNumber="1" minValue="0" maxValue="1011205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x v="0"/>
    <x v="0"/>
    <x v="0"/>
    <x v="0"/>
    <x v="0"/>
    <n v="10280.470000000001"/>
  </r>
  <r>
    <x v="0"/>
    <x v="0"/>
    <x v="0"/>
    <x v="1"/>
    <x v="1"/>
    <n v="21850.04"/>
  </r>
  <r>
    <x v="0"/>
    <x v="0"/>
    <x v="0"/>
    <x v="2"/>
    <x v="2"/>
    <n v="36795.410000000003"/>
  </r>
  <r>
    <x v="0"/>
    <x v="0"/>
    <x v="0"/>
    <x v="3"/>
    <x v="3"/>
    <n v="0"/>
  </r>
  <r>
    <x v="0"/>
    <x v="0"/>
    <x v="0"/>
    <x v="4"/>
    <x v="4"/>
    <n v="492215.54000000015"/>
  </r>
  <r>
    <x v="0"/>
    <x v="0"/>
    <x v="1"/>
    <x v="0"/>
    <x v="5"/>
    <n v="12725.16"/>
  </r>
  <r>
    <x v="0"/>
    <x v="0"/>
    <x v="1"/>
    <x v="1"/>
    <x v="6"/>
    <n v="28034.75"/>
  </r>
  <r>
    <x v="0"/>
    <x v="0"/>
    <x v="1"/>
    <x v="2"/>
    <x v="6"/>
    <n v="43392.139999999992"/>
  </r>
  <r>
    <x v="0"/>
    <x v="0"/>
    <x v="1"/>
    <x v="4"/>
    <x v="7"/>
    <n v="513050.38999999972"/>
  </r>
  <r>
    <x v="0"/>
    <x v="0"/>
    <x v="2"/>
    <x v="0"/>
    <x v="0"/>
    <n v="10089.68"/>
  </r>
  <r>
    <x v="0"/>
    <x v="0"/>
    <x v="2"/>
    <x v="1"/>
    <x v="8"/>
    <n v="33793.19"/>
  </r>
  <r>
    <x v="0"/>
    <x v="0"/>
    <x v="2"/>
    <x v="2"/>
    <x v="9"/>
    <n v="29472.5"/>
  </r>
  <r>
    <x v="0"/>
    <x v="0"/>
    <x v="2"/>
    <x v="4"/>
    <x v="10"/>
    <n v="515272.88999999978"/>
  </r>
  <r>
    <x v="0"/>
    <x v="0"/>
    <x v="3"/>
    <x v="0"/>
    <x v="11"/>
    <n v="4519.22"/>
  </r>
  <r>
    <x v="0"/>
    <x v="0"/>
    <x v="3"/>
    <x v="1"/>
    <x v="12"/>
    <n v="19256.48"/>
  </r>
  <r>
    <x v="0"/>
    <x v="0"/>
    <x v="3"/>
    <x v="2"/>
    <x v="13"/>
    <n v="12601.21"/>
  </r>
  <r>
    <x v="0"/>
    <x v="0"/>
    <x v="3"/>
    <x v="4"/>
    <x v="14"/>
    <n v="423523.09999999992"/>
  </r>
  <r>
    <x v="0"/>
    <x v="0"/>
    <x v="4"/>
    <x v="0"/>
    <x v="15"/>
    <n v="11368.169999999998"/>
  </r>
  <r>
    <x v="0"/>
    <x v="0"/>
    <x v="4"/>
    <x v="1"/>
    <x v="16"/>
    <n v="30546.18"/>
  </r>
  <r>
    <x v="0"/>
    <x v="0"/>
    <x v="4"/>
    <x v="2"/>
    <x v="17"/>
    <n v="39672.449999999997"/>
  </r>
  <r>
    <x v="0"/>
    <x v="0"/>
    <x v="4"/>
    <x v="4"/>
    <x v="18"/>
    <n v="365408.96000000008"/>
  </r>
  <r>
    <x v="0"/>
    <x v="0"/>
    <x v="5"/>
    <x v="0"/>
    <x v="19"/>
    <n v="15763.669999999998"/>
  </r>
  <r>
    <x v="0"/>
    <x v="0"/>
    <x v="5"/>
    <x v="1"/>
    <x v="20"/>
    <n v="37469.22"/>
  </r>
  <r>
    <x v="0"/>
    <x v="0"/>
    <x v="5"/>
    <x v="2"/>
    <x v="21"/>
    <n v="76845.31"/>
  </r>
  <r>
    <x v="0"/>
    <x v="0"/>
    <x v="5"/>
    <x v="4"/>
    <x v="22"/>
    <n v="502215.1399999999"/>
  </r>
  <r>
    <x v="0"/>
    <x v="0"/>
    <x v="6"/>
    <x v="0"/>
    <x v="23"/>
    <n v="16635.55"/>
  </r>
  <r>
    <x v="0"/>
    <x v="0"/>
    <x v="6"/>
    <x v="1"/>
    <x v="24"/>
    <n v="16181.859999999999"/>
  </r>
  <r>
    <x v="0"/>
    <x v="0"/>
    <x v="6"/>
    <x v="2"/>
    <x v="25"/>
    <n v="41029.960000000006"/>
  </r>
  <r>
    <x v="0"/>
    <x v="0"/>
    <x v="6"/>
    <x v="4"/>
    <x v="26"/>
    <n v="297981.43000000011"/>
  </r>
  <r>
    <x v="0"/>
    <x v="0"/>
    <x v="7"/>
    <x v="0"/>
    <x v="27"/>
    <n v="5712"/>
  </r>
  <r>
    <x v="0"/>
    <x v="0"/>
    <x v="7"/>
    <x v="1"/>
    <x v="28"/>
    <n v="26595.919999999995"/>
  </r>
  <r>
    <x v="0"/>
    <x v="0"/>
    <x v="7"/>
    <x v="2"/>
    <x v="28"/>
    <n v="38147.31"/>
  </r>
  <r>
    <x v="0"/>
    <x v="0"/>
    <x v="7"/>
    <x v="4"/>
    <x v="29"/>
    <n v="313480.01000000007"/>
  </r>
  <r>
    <x v="0"/>
    <x v="0"/>
    <x v="8"/>
    <x v="0"/>
    <x v="30"/>
    <n v="10182.08"/>
  </r>
  <r>
    <x v="0"/>
    <x v="0"/>
    <x v="8"/>
    <x v="1"/>
    <x v="12"/>
    <n v="22024.560000000001"/>
  </r>
  <r>
    <x v="0"/>
    <x v="0"/>
    <x v="8"/>
    <x v="2"/>
    <x v="8"/>
    <n v="52502.590000000004"/>
  </r>
  <r>
    <x v="0"/>
    <x v="0"/>
    <x v="8"/>
    <x v="4"/>
    <x v="31"/>
    <n v="663920.03999999992"/>
  </r>
  <r>
    <x v="0"/>
    <x v="0"/>
    <x v="9"/>
    <x v="0"/>
    <x v="15"/>
    <n v="7964.2699999999995"/>
  </r>
  <r>
    <x v="0"/>
    <x v="0"/>
    <x v="9"/>
    <x v="1"/>
    <x v="32"/>
    <n v="2038.2800000000002"/>
  </r>
  <r>
    <x v="0"/>
    <x v="0"/>
    <x v="9"/>
    <x v="2"/>
    <x v="17"/>
    <n v="33534.090000000004"/>
  </r>
  <r>
    <x v="0"/>
    <x v="0"/>
    <x v="9"/>
    <x v="4"/>
    <x v="33"/>
    <n v="318727.76999999996"/>
  </r>
  <r>
    <x v="0"/>
    <x v="0"/>
    <x v="10"/>
    <x v="0"/>
    <x v="15"/>
    <n v="9401.1800000000021"/>
  </r>
  <r>
    <x v="0"/>
    <x v="0"/>
    <x v="10"/>
    <x v="1"/>
    <x v="9"/>
    <n v="19909.29"/>
  </r>
  <r>
    <x v="0"/>
    <x v="0"/>
    <x v="10"/>
    <x v="2"/>
    <x v="1"/>
    <n v="26442.109999999997"/>
  </r>
  <r>
    <x v="0"/>
    <x v="0"/>
    <x v="10"/>
    <x v="4"/>
    <x v="34"/>
    <n v="291227.0199999999"/>
  </r>
  <r>
    <x v="0"/>
    <x v="0"/>
    <x v="11"/>
    <x v="0"/>
    <x v="2"/>
    <n v="23224.11"/>
  </r>
  <r>
    <x v="0"/>
    <x v="0"/>
    <x v="11"/>
    <x v="1"/>
    <x v="35"/>
    <n v="39456.76"/>
  </r>
  <r>
    <x v="0"/>
    <x v="0"/>
    <x v="11"/>
    <x v="2"/>
    <x v="12"/>
    <n v="27337.57"/>
  </r>
  <r>
    <x v="0"/>
    <x v="0"/>
    <x v="11"/>
    <x v="4"/>
    <x v="36"/>
    <n v="531249.34000000008"/>
  </r>
  <r>
    <x v="0"/>
    <x v="1"/>
    <x v="0"/>
    <x v="0"/>
    <x v="19"/>
    <n v="12683.2"/>
  </r>
  <r>
    <x v="0"/>
    <x v="1"/>
    <x v="0"/>
    <x v="1"/>
    <x v="37"/>
    <n v="29128.32"/>
  </r>
  <r>
    <x v="0"/>
    <x v="1"/>
    <x v="0"/>
    <x v="2"/>
    <x v="24"/>
    <n v="20313.88"/>
  </r>
  <r>
    <x v="0"/>
    <x v="1"/>
    <x v="0"/>
    <x v="4"/>
    <x v="38"/>
    <n v="324076.72000000003"/>
  </r>
  <r>
    <x v="0"/>
    <x v="1"/>
    <x v="1"/>
    <x v="0"/>
    <x v="28"/>
    <n v="20232.47"/>
  </r>
  <r>
    <x v="0"/>
    <x v="1"/>
    <x v="1"/>
    <x v="1"/>
    <x v="24"/>
    <n v="14634.34"/>
  </r>
  <r>
    <x v="0"/>
    <x v="1"/>
    <x v="1"/>
    <x v="2"/>
    <x v="39"/>
    <n v="44172.779999999992"/>
  </r>
  <r>
    <x v="0"/>
    <x v="1"/>
    <x v="1"/>
    <x v="4"/>
    <x v="33"/>
    <n v="328945.28000000003"/>
  </r>
  <r>
    <x v="0"/>
    <x v="1"/>
    <x v="2"/>
    <x v="0"/>
    <x v="40"/>
    <n v="36126.250000000007"/>
  </r>
  <r>
    <x v="0"/>
    <x v="1"/>
    <x v="2"/>
    <x v="1"/>
    <x v="28"/>
    <n v="21571.93"/>
  </r>
  <r>
    <x v="0"/>
    <x v="1"/>
    <x v="2"/>
    <x v="2"/>
    <x v="41"/>
    <n v="61278.350000000013"/>
  </r>
  <r>
    <x v="0"/>
    <x v="1"/>
    <x v="2"/>
    <x v="4"/>
    <x v="42"/>
    <n v="355883.24999999983"/>
  </r>
  <r>
    <x v="0"/>
    <x v="1"/>
    <x v="3"/>
    <x v="0"/>
    <x v="6"/>
    <n v="23827.37"/>
  </r>
  <r>
    <x v="0"/>
    <x v="1"/>
    <x v="3"/>
    <x v="1"/>
    <x v="0"/>
    <n v="11206.369999999999"/>
  </r>
  <r>
    <x v="0"/>
    <x v="1"/>
    <x v="3"/>
    <x v="2"/>
    <x v="17"/>
    <n v="35452.94"/>
  </r>
  <r>
    <x v="0"/>
    <x v="1"/>
    <x v="3"/>
    <x v="4"/>
    <x v="43"/>
    <n v="289676.21000000002"/>
  </r>
  <r>
    <x v="0"/>
    <x v="1"/>
    <x v="4"/>
    <x v="0"/>
    <x v="20"/>
    <n v="32874.839999999997"/>
  </r>
  <r>
    <x v="0"/>
    <x v="1"/>
    <x v="4"/>
    <x v="1"/>
    <x v="9"/>
    <n v="22870.04"/>
  </r>
  <r>
    <x v="0"/>
    <x v="1"/>
    <x v="4"/>
    <x v="2"/>
    <x v="28"/>
    <n v="33427.909999999996"/>
  </r>
  <r>
    <x v="0"/>
    <x v="1"/>
    <x v="4"/>
    <x v="4"/>
    <x v="44"/>
    <n v="285401.86000000016"/>
  </r>
  <r>
    <x v="0"/>
    <x v="1"/>
    <x v="5"/>
    <x v="0"/>
    <x v="45"/>
    <n v="52012.39"/>
  </r>
  <r>
    <x v="0"/>
    <x v="1"/>
    <x v="5"/>
    <x v="1"/>
    <x v="5"/>
    <n v="15631.48"/>
  </r>
  <r>
    <x v="0"/>
    <x v="1"/>
    <x v="5"/>
    <x v="2"/>
    <x v="41"/>
    <n v="58989.220000000016"/>
  </r>
  <r>
    <x v="0"/>
    <x v="1"/>
    <x v="5"/>
    <x v="3"/>
    <x v="32"/>
    <n v="3683.88"/>
  </r>
  <r>
    <x v="0"/>
    <x v="1"/>
    <x v="5"/>
    <x v="4"/>
    <x v="46"/>
    <n v="1011205.06"/>
  </r>
  <r>
    <x v="0"/>
    <x v="1"/>
    <x v="6"/>
    <x v="0"/>
    <x v="8"/>
    <n v="40744"/>
  </r>
  <r>
    <x v="0"/>
    <x v="1"/>
    <x v="6"/>
    <x v="1"/>
    <x v="25"/>
    <n v="29053.14"/>
  </r>
  <r>
    <x v="0"/>
    <x v="1"/>
    <x v="6"/>
    <x v="2"/>
    <x v="37"/>
    <n v="40800.899999999994"/>
  </r>
  <r>
    <x v="0"/>
    <x v="1"/>
    <x v="6"/>
    <x v="3"/>
    <x v="19"/>
    <n v="28479.449999999997"/>
  </r>
  <r>
    <x v="0"/>
    <x v="1"/>
    <x v="6"/>
    <x v="4"/>
    <x v="47"/>
    <n v="404474.72000000009"/>
  </r>
  <r>
    <x v="0"/>
    <x v="1"/>
    <x v="7"/>
    <x v="0"/>
    <x v="48"/>
    <n v="41061.58"/>
  </r>
  <r>
    <x v="0"/>
    <x v="1"/>
    <x v="7"/>
    <x v="1"/>
    <x v="49"/>
    <n v="28572.009999999995"/>
  </r>
  <r>
    <x v="0"/>
    <x v="1"/>
    <x v="7"/>
    <x v="2"/>
    <x v="17"/>
    <n v="30904.220000000008"/>
  </r>
  <r>
    <x v="0"/>
    <x v="1"/>
    <x v="7"/>
    <x v="3"/>
    <x v="15"/>
    <n v="13147.59"/>
  </r>
  <r>
    <x v="0"/>
    <x v="1"/>
    <x v="7"/>
    <x v="4"/>
    <x v="50"/>
    <n v="332495.85000000003"/>
  </r>
  <r>
    <x v="0"/>
    <x v="1"/>
    <x v="8"/>
    <x v="0"/>
    <x v="51"/>
    <n v="33443.83"/>
  </r>
  <r>
    <x v="0"/>
    <x v="1"/>
    <x v="8"/>
    <x v="1"/>
    <x v="52"/>
    <n v="47400.170000000006"/>
  </r>
  <r>
    <x v="0"/>
    <x v="1"/>
    <x v="8"/>
    <x v="2"/>
    <x v="49"/>
    <n v="36080.840000000004"/>
  </r>
  <r>
    <x v="0"/>
    <x v="1"/>
    <x v="8"/>
    <x v="3"/>
    <x v="2"/>
    <n v="33311.019999999997"/>
  </r>
  <r>
    <x v="0"/>
    <x v="1"/>
    <x v="8"/>
    <x v="4"/>
    <x v="53"/>
    <n v="569779.70000000007"/>
  </r>
  <r>
    <x v="0"/>
    <x v="1"/>
    <x v="9"/>
    <x v="0"/>
    <x v="54"/>
    <n v="16034.52"/>
  </r>
  <r>
    <x v="0"/>
    <x v="1"/>
    <x v="9"/>
    <x v="1"/>
    <x v="23"/>
    <n v="13603.66"/>
  </r>
  <r>
    <x v="0"/>
    <x v="1"/>
    <x v="9"/>
    <x v="2"/>
    <x v="2"/>
    <n v="33441.42"/>
  </r>
  <r>
    <x v="0"/>
    <x v="1"/>
    <x v="9"/>
    <x v="3"/>
    <x v="32"/>
    <n v="5744.9400000000005"/>
  </r>
  <r>
    <x v="0"/>
    <x v="1"/>
    <x v="9"/>
    <x v="4"/>
    <x v="55"/>
    <n v="246546.00999999995"/>
  </r>
  <r>
    <x v="0"/>
    <x v="1"/>
    <x v="10"/>
    <x v="0"/>
    <x v="49"/>
    <n v="26764.800000000003"/>
  </r>
  <r>
    <x v="0"/>
    <x v="1"/>
    <x v="10"/>
    <x v="1"/>
    <x v="5"/>
    <n v="10993.32"/>
  </r>
  <r>
    <x v="0"/>
    <x v="1"/>
    <x v="10"/>
    <x v="2"/>
    <x v="56"/>
    <n v="79273.210000000006"/>
  </r>
  <r>
    <x v="0"/>
    <x v="1"/>
    <x v="10"/>
    <x v="3"/>
    <x v="57"/>
    <n v="4207.7999999999993"/>
  </r>
  <r>
    <x v="0"/>
    <x v="1"/>
    <x v="10"/>
    <x v="4"/>
    <x v="58"/>
    <n v="205647.86"/>
  </r>
  <r>
    <x v="0"/>
    <x v="1"/>
    <x v="11"/>
    <x v="0"/>
    <x v="6"/>
    <n v="26593.289999999997"/>
  </r>
  <r>
    <x v="0"/>
    <x v="1"/>
    <x v="11"/>
    <x v="1"/>
    <x v="12"/>
    <n v="17734.22"/>
  </r>
  <r>
    <x v="0"/>
    <x v="1"/>
    <x v="11"/>
    <x v="2"/>
    <x v="59"/>
    <n v="84613.300000000017"/>
  </r>
  <r>
    <x v="0"/>
    <x v="1"/>
    <x v="11"/>
    <x v="3"/>
    <x v="60"/>
    <n v="9203.2200000000012"/>
  </r>
  <r>
    <x v="0"/>
    <x v="1"/>
    <x v="11"/>
    <x v="4"/>
    <x v="61"/>
    <n v="367154.59"/>
  </r>
  <r>
    <x v="0"/>
    <x v="2"/>
    <x v="0"/>
    <x v="0"/>
    <x v="62"/>
    <n v="22205.719999999998"/>
  </r>
  <r>
    <x v="0"/>
    <x v="2"/>
    <x v="0"/>
    <x v="1"/>
    <x v="60"/>
    <n v="5148.29"/>
  </r>
  <r>
    <x v="0"/>
    <x v="2"/>
    <x v="0"/>
    <x v="2"/>
    <x v="37"/>
    <n v="52657.179999999993"/>
  </r>
  <r>
    <x v="0"/>
    <x v="2"/>
    <x v="0"/>
    <x v="3"/>
    <x v="63"/>
    <n v="1490.51"/>
  </r>
  <r>
    <x v="0"/>
    <x v="2"/>
    <x v="0"/>
    <x v="4"/>
    <x v="64"/>
    <n v="272781.13"/>
  </r>
  <r>
    <x v="0"/>
    <x v="2"/>
    <x v="1"/>
    <x v="0"/>
    <x v="6"/>
    <n v="31275.599999999999"/>
  </r>
  <r>
    <x v="0"/>
    <x v="2"/>
    <x v="1"/>
    <x v="1"/>
    <x v="5"/>
    <n v="11764.689999999999"/>
  </r>
  <r>
    <x v="0"/>
    <x v="2"/>
    <x v="1"/>
    <x v="2"/>
    <x v="65"/>
    <n v="83387.170000000013"/>
  </r>
  <r>
    <x v="0"/>
    <x v="2"/>
    <x v="1"/>
    <x v="3"/>
    <x v="63"/>
    <n v="2665.25"/>
  </r>
  <r>
    <x v="0"/>
    <x v="2"/>
    <x v="1"/>
    <x v="4"/>
    <x v="66"/>
    <n v="288085.47000000003"/>
  </r>
  <r>
    <x v="0"/>
    <x v="2"/>
    <x v="2"/>
    <x v="0"/>
    <x v="12"/>
    <n v="22386.66"/>
  </r>
  <r>
    <x v="0"/>
    <x v="2"/>
    <x v="2"/>
    <x v="1"/>
    <x v="30"/>
    <n v="7852.8899999999994"/>
  </r>
  <r>
    <x v="0"/>
    <x v="2"/>
    <x v="2"/>
    <x v="2"/>
    <x v="56"/>
    <n v="87938.13"/>
  </r>
  <r>
    <x v="0"/>
    <x v="2"/>
    <x v="2"/>
    <x v="3"/>
    <x v="27"/>
    <n v="14466.710000000001"/>
  </r>
  <r>
    <x v="0"/>
    <x v="2"/>
    <x v="2"/>
    <x v="4"/>
    <x v="67"/>
    <n v="270693.63"/>
  </r>
  <r>
    <x v="0"/>
    <x v="2"/>
    <x v="3"/>
    <x v="0"/>
    <x v="62"/>
    <n v="22056.18"/>
  </r>
  <r>
    <x v="0"/>
    <x v="2"/>
    <x v="3"/>
    <x v="1"/>
    <x v="63"/>
    <n v="884.71"/>
  </r>
  <r>
    <x v="0"/>
    <x v="2"/>
    <x v="3"/>
    <x v="2"/>
    <x v="49"/>
    <n v="52708.240000000005"/>
  </r>
  <r>
    <x v="0"/>
    <x v="2"/>
    <x v="3"/>
    <x v="3"/>
    <x v="15"/>
    <n v="21448.350000000002"/>
  </r>
  <r>
    <x v="0"/>
    <x v="2"/>
    <x v="3"/>
    <x v="4"/>
    <x v="68"/>
    <n v="229389.00999999998"/>
  </r>
  <r>
    <x v="0"/>
    <x v="2"/>
    <x v="4"/>
    <x v="0"/>
    <x v="21"/>
    <n v="48105.8"/>
  </r>
  <r>
    <x v="0"/>
    <x v="2"/>
    <x v="4"/>
    <x v="1"/>
    <x v="27"/>
    <n v="9704.9599999999991"/>
  </r>
  <r>
    <x v="0"/>
    <x v="2"/>
    <x v="4"/>
    <x v="2"/>
    <x v="21"/>
    <n v="81597.900000000009"/>
  </r>
  <r>
    <x v="0"/>
    <x v="2"/>
    <x v="4"/>
    <x v="3"/>
    <x v="15"/>
    <n v="20816.52"/>
  </r>
  <r>
    <x v="0"/>
    <x v="2"/>
    <x v="4"/>
    <x v="4"/>
    <x v="69"/>
    <n v="205105.00000000003"/>
  </r>
  <r>
    <x v="0"/>
    <x v="2"/>
    <x v="5"/>
    <x v="0"/>
    <x v="70"/>
    <n v="63807.54"/>
  </r>
  <r>
    <x v="0"/>
    <x v="2"/>
    <x v="5"/>
    <x v="1"/>
    <x v="13"/>
    <n v="9758.18"/>
  </r>
  <r>
    <x v="0"/>
    <x v="2"/>
    <x v="5"/>
    <x v="2"/>
    <x v="71"/>
    <n v="121799.76000000001"/>
  </r>
  <r>
    <x v="0"/>
    <x v="2"/>
    <x v="5"/>
    <x v="3"/>
    <x v="24"/>
    <n v="29299.119999999999"/>
  </r>
  <r>
    <x v="0"/>
    <x v="2"/>
    <x v="5"/>
    <x v="4"/>
    <x v="72"/>
    <n v="351005.38000000012"/>
  </r>
  <r>
    <x v="0"/>
    <x v="2"/>
    <x v="6"/>
    <x v="0"/>
    <x v="73"/>
    <n v="39614.94999999999"/>
  </r>
  <r>
    <x v="0"/>
    <x v="2"/>
    <x v="6"/>
    <x v="1"/>
    <x v="60"/>
    <n v="7019.34"/>
  </r>
  <r>
    <x v="0"/>
    <x v="2"/>
    <x v="6"/>
    <x v="2"/>
    <x v="74"/>
    <n v="64950.639999999985"/>
  </r>
  <r>
    <x v="0"/>
    <x v="2"/>
    <x v="6"/>
    <x v="3"/>
    <x v="60"/>
    <n v="10567.24"/>
  </r>
  <r>
    <x v="0"/>
    <x v="2"/>
    <x v="6"/>
    <x v="4"/>
    <x v="75"/>
    <n v="150138.13000000006"/>
  </r>
  <r>
    <x v="0"/>
    <x v="2"/>
    <x v="7"/>
    <x v="0"/>
    <x v="8"/>
    <n v="32567.68"/>
  </r>
  <r>
    <x v="0"/>
    <x v="2"/>
    <x v="7"/>
    <x v="1"/>
    <x v="76"/>
    <n v="12087.32"/>
  </r>
  <r>
    <x v="0"/>
    <x v="2"/>
    <x v="7"/>
    <x v="2"/>
    <x v="77"/>
    <n v="73558.439999999988"/>
  </r>
  <r>
    <x v="0"/>
    <x v="2"/>
    <x v="7"/>
    <x v="3"/>
    <x v="60"/>
    <n v="9982.4500000000007"/>
  </r>
  <r>
    <x v="0"/>
    <x v="2"/>
    <x v="7"/>
    <x v="4"/>
    <x v="78"/>
    <n v="147647.33999999997"/>
  </r>
  <r>
    <x v="0"/>
    <x v="2"/>
    <x v="8"/>
    <x v="0"/>
    <x v="79"/>
    <n v="63408.150000000009"/>
  </r>
  <r>
    <x v="0"/>
    <x v="2"/>
    <x v="8"/>
    <x v="1"/>
    <x v="37"/>
    <n v="29976.81"/>
  </r>
  <r>
    <x v="0"/>
    <x v="2"/>
    <x v="8"/>
    <x v="2"/>
    <x v="39"/>
    <n v="51403.85"/>
  </r>
  <r>
    <x v="0"/>
    <x v="2"/>
    <x v="8"/>
    <x v="3"/>
    <x v="17"/>
    <n v="43837.799999999996"/>
  </r>
  <r>
    <x v="0"/>
    <x v="2"/>
    <x v="8"/>
    <x v="4"/>
    <x v="80"/>
    <n v="229632.2000000001"/>
  </r>
  <r>
    <x v="0"/>
    <x v="2"/>
    <x v="9"/>
    <x v="0"/>
    <x v="23"/>
    <n v="15452.79"/>
  </r>
  <r>
    <x v="0"/>
    <x v="2"/>
    <x v="9"/>
    <x v="1"/>
    <x v="5"/>
    <n v="13227.880000000001"/>
  </r>
  <r>
    <x v="0"/>
    <x v="2"/>
    <x v="9"/>
    <x v="2"/>
    <x v="11"/>
    <n v="6543.34"/>
  </r>
  <r>
    <x v="0"/>
    <x v="2"/>
    <x v="9"/>
    <x v="3"/>
    <x v="30"/>
    <n v="16070.009999999998"/>
  </r>
  <r>
    <x v="0"/>
    <x v="2"/>
    <x v="9"/>
    <x v="4"/>
    <x v="81"/>
    <n v="121117.15999999999"/>
  </r>
  <r>
    <x v="0"/>
    <x v="2"/>
    <x v="10"/>
    <x v="0"/>
    <x v="1"/>
    <n v="18710.04"/>
  </r>
  <r>
    <x v="0"/>
    <x v="2"/>
    <x v="10"/>
    <x v="1"/>
    <x v="15"/>
    <n v="9150.57"/>
  </r>
  <r>
    <x v="0"/>
    <x v="2"/>
    <x v="10"/>
    <x v="2"/>
    <x v="19"/>
    <n v="22741.29"/>
  </r>
  <r>
    <x v="0"/>
    <x v="2"/>
    <x v="10"/>
    <x v="3"/>
    <x v="13"/>
    <n v="13845.560000000001"/>
  </r>
  <r>
    <x v="0"/>
    <x v="2"/>
    <x v="10"/>
    <x v="4"/>
    <x v="82"/>
    <n v="165938.05000000005"/>
  </r>
  <r>
    <x v="0"/>
    <x v="2"/>
    <x v="11"/>
    <x v="0"/>
    <x v="54"/>
    <n v="21307.53"/>
  </r>
  <r>
    <x v="0"/>
    <x v="2"/>
    <x v="11"/>
    <x v="1"/>
    <x v="5"/>
    <n v="13652.93"/>
  </r>
  <r>
    <x v="0"/>
    <x v="2"/>
    <x v="11"/>
    <x v="2"/>
    <x v="54"/>
    <n v="27695.07"/>
  </r>
  <r>
    <x v="0"/>
    <x v="2"/>
    <x v="11"/>
    <x v="3"/>
    <x v="76"/>
    <n v="22912.469999999994"/>
  </r>
  <r>
    <x v="0"/>
    <x v="2"/>
    <x v="11"/>
    <x v="4"/>
    <x v="83"/>
    <n v="235388.33999999994"/>
  </r>
  <r>
    <x v="1"/>
    <x v="0"/>
    <x v="0"/>
    <x v="0"/>
    <x v="84"/>
    <n v="66827.08"/>
  </r>
  <r>
    <x v="1"/>
    <x v="0"/>
    <x v="0"/>
    <x v="1"/>
    <x v="17"/>
    <n v="14200"/>
  </r>
  <r>
    <x v="1"/>
    <x v="0"/>
    <x v="0"/>
    <x v="2"/>
    <x v="21"/>
    <n v="46230.25"/>
  </r>
  <r>
    <x v="1"/>
    <x v="0"/>
    <x v="0"/>
    <x v="3"/>
    <x v="63"/>
    <n v="1495"/>
  </r>
  <r>
    <x v="1"/>
    <x v="0"/>
    <x v="0"/>
    <x v="4"/>
    <x v="9"/>
    <n v="13609.11"/>
  </r>
  <r>
    <x v="1"/>
    <x v="0"/>
    <x v="1"/>
    <x v="0"/>
    <x v="85"/>
    <n v="73234.25"/>
  </r>
  <r>
    <x v="1"/>
    <x v="0"/>
    <x v="1"/>
    <x v="1"/>
    <x v="62"/>
    <n v="13730"/>
  </r>
  <r>
    <x v="1"/>
    <x v="0"/>
    <x v="1"/>
    <x v="2"/>
    <x v="59"/>
    <n v="42257.659999999996"/>
  </r>
  <r>
    <x v="1"/>
    <x v="0"/>
    <x v="1"/>
    <x v="4"/>
    <x v="6"/>
    <n v="18444.989999999998"/>
  </r>
  <r>
    <x v="1"/>
    <x v="0"/>
    <x v="2"/>
    <x v="0"/>
    <x v="75"/>
    <n v="84416.58"/>
  </r>
  <r>
    <x v="1"/>
    <x v="0"/>
    <x v="2"/>
    <x v="1"/>
    <x v="86"/>
    <n v="19199.23"/>
  </r>
  <r>
    <x v="1"/>
    <x v="0"/>
    <x v="2"/>
    <x v="2"/>
    <x v="87"/>
    <n v="50284.74"/>
  </r>
  <r>
    <x v="1"/>
    <x v="0"/>
    <x v="2"/>
    <x v="3"/>
    <x v="63"/>
    <n v="1495"/>
  </r>
  <r>
    <x v="1"/>
    <x v="0"/>
    <x v="2"/>
    <x v="4"/>
    <x v="49"/>
    <n v="25441.59"/>
  </r>
  <r>
    <x v="1"/>
    <x v="0"/>
    <x v="3"/>
    <x v="0"/>
    <x v="88"/>
    <n v="68567.06"/>
  </r>
  <r>
    <x v="1"/>
    <x v="0"/>
    <x v="3"/>
    <x v="1"/>
    <x v="86"/>
    <n v="20597.75"/>
  </r>
  <r>
    <x v="1"/>
    <x v="0"/>
    <x v="3"/>
    <x v="2"/>
    <x v="56"/>
    <n v="45334.75"/>
  </r>
  <r>
    <x v="1"/>
    <x v="0"/>
    <x v="3"/>
    <x v="4"/>
    <x v="89"/>
    <n v="38960.379999999997"/>
  </r>
  <r>
    <x v="1"/>
    <x v="0"/>
    <x v="4"/>
    <x v="0"/>
    <x v="75"/>
    <n v="80533.19"/>
  </r>
  <r>
    <x v="1"/>
    <x v="0"/>
    <x v="4"/>
    <x v="1"/>
    <x v="1"/>
    <n v="12542.48"/>
  </r>
  <r>
    <x v="1"/>
    <x v="0"/>
    <x v="4"/>
    <x v="2"/>
    <x v="90"/>
    <n v="64891.839999999997"/>
  </r>
  <r>
    <x v="1"/>
    <x v="0"/>
    <x v="4"/>
    <x v="4"/>
    <x v="12"/>
    <n v="17249.62"/>
  </r>
  <r>
    <x v="1"/>
    <x v="0"/>
    <x v="5"/>
    <x v="0"/>
    <x v="91"/>
    <n v="81611.540000000008"/>
  </r>
  <r>
    <x v="1"/>
    <x v="0"/>
    <x v="5"/>
    <x v="1"/>
    <x v="37"/>
    <n v="18774.349999999999"/>
  </r>
  <r>
    <x v="1"/>
    <x v="0"/>
    <x v="5"/>
    <x v="2"/>
    <x v="92"/>
    <n v="91093.62"/>
  </r>
  <r>
    <x v="1"/>
    <x v="0"/>
    <x v="5"/>
    <x v="4"/>
    <x v="51"/>
    <n v="26916.430000000004"/>
  </r>
  <r>
    <x v="1"/>
    <x v="0"/>
    <x v="6"/>
    <x v="0"/>
    <x v="93"/>
    <n v="83083.17"/>
  </r>
  <r>
    <x v="1"/>
    <x v="0"/>
    <x v="6"/>
    <x v="1"/>
    <x v="17"/>
    <n v="16304.35"/>
  </r>
  <r>
    <x v="1"/>
    <x v="0"/>
    <x v="6"/>
    <x v="2"/>
    <x v="74"/>
    <n v="39468.25"/>
  </r>
  <r>
    <x v="1"/>
    <x v="0"/>
    <x v="6"/>
    <x v="4"/>
    <x v="9"/>
    <n v="14784.98"/>
  </r>
  <r>
    <x v="1"/>
    <x v="0"/>
    <x v="7"/>
    <x v="0"/>
    <x v="94"/>
    <n v="76244.66"/>
  </r>
  <r>
    <x v="1"/>
    <x v="0"/>
    <x v="7"/>
    <x v="1"/>
    <x v="1"/>
    <n v="14460"/>
  </r>
  <r>
    <x v="1"/>
    <x v="0"/>
    <x v="7"/>
    <x v="2"/>
    <x v="37"/>
    <n v="27642.5"/>
  </r>
  <r>
    <x v="1"/>
    <x v="0"/>
    <x v="7"/>
    <x v="4"/>
    <x v="65"/>
    <n v="34782.559999999998"/>
  </r>
  <r>
    <x v="1"/>
    <x v="0"/>
    <x v="8"/>
    <x v="0"/>
    <x v="95"/>
    <n v="87373.47"/>
  </r>
  <r>
    <x v="1"/>
    <x v="0"/>
    <x v="8"/>
    <x v="1"/>
    <x v="37"/>
    <n v="20543"/>
  </r>
  <r>
    <x v="1"/>
    <x v="0"/>
    <x v="8"/>
    <x v="2"/>
    <x v="96"/>
    <n v="67014.75"/>
  </r>
  <r>
    <x v="1"/>
    <x v="0"/>
    <x v="8"/>
    <x v="4"/>
    <x v="97"/>
    <n v="44617.47"/>
  </r>
  <r>
    <x v="1"/>
    <x v="0"/>
    <x v="9"/>
    <x v="0"/>
    <x v="98"/>
    <n v="39122.740000000005"/>
  </r>
  <r>
    <x v="1"/>
    <x v="0"/>
    <x v="9"/>
    <x v="1"/>
    <x v="5"/>
    <n v="9181.7900000000009"/>
  </r>
  <r>
    <x v="1"/>
    <x v="0"/>
    <x v="9"/>
    <x v="2"/>
    <x v="25"/>
    <n v="27255"/>
  </r>
  <r>
    <x v="1"/>
    <x v="0"/>
    <x v="9"/>
    <x v="4"/>
    <x v="12"/>
    <n v="16289.25"/>
  </r>
  <r>
    <x v="1"/>
    <x v="0"/>
    <x v="10"/>
    <x v="0"/>
    <x v="99"/>
    <n v="56305.04"/>
  </r>
  <r>
    <x v="1"/>
    <x v="0"/>
    <x v="10"/>
    <x v="1"/>
    <x v="1"/>
    <n v="15459.619999999999"/>
  </r>
  <r>
    <x v="1"/>
    <x v="0"/>
    <x v="10"/>
    <x v="2"/>
    <x v="9"/>
    <n v="19484.330000000002"/>
  </r>
  <r>
    <x v="1"/>
    <x v="0"/>
    <x v="10"/>
    <x v="4"/>
    <x v="0"/>
    <n v="7522.7800000000007"/>
  </r>
  <r>
    <x v="1"/>
    <x v="0"/>
    <x v="11"/>
    <x v="0"/>
    <x v="100"/>
    <n v="95581.16"/>
  </r>
  <r>
    <x v="1"/>
    <x v="0"/>
    <x v="11"/>
    <x v="1"/>
    <x v="86"/>
    <n v="20608.03"/>
  </r>
  <r>
    <x v="1"/>
    <x v="0"/>
    <x v="11"/>
    <x v="2"/>
    <x v="40"/>
    <n v="36726.58"/>
  </r>
  <r>
    <x v="1"/>
    <x v="0"/>
    <x v="11"/>
    <x v="4"/>
    <x v="49"/>
    <n v="25211.59"/>
  </r>
  <r>
    <x v="1"/>
    <x v="1"/>
    <x v="0"/>
    <x v="0"/>
    <x v="101"/>
    <n v="88438.84"/>
  </r>
  <r>
    <x v="1"/>
    <x v="1"/>
    <x v="0"/>
    <x v="1"/>
    <x v="12"/>
    <n v="12020.18"/>
  </r>
  <r>
    <x v="1"/>
    <x v="1"/>
    <x v="0"/>
    <x v="2"/>
    <x v="25"/>
    <n v="26995.83"/>
  </r>
  <r>
    <x v="1"/>
    <x v="1"/>
    <x v="0"/>
    <x v="4"/>
    <x v="30"/>
    <n v="7070"/>
  </r>
  <r>
    <x v="1"/>
    <x v="1"/>
    <x v="1"/>
    <x v="0"/>
    <x v="102"/>
    <n v="99305.75"/>
  </r>
  <r>
    <x v="1"/>
    <x v="1"/>
    <x v="1"/>
    <x v="1"/>
    <x v="9"/>
    <n v="11032.58"/>
  </r>
  <r>
    <x v="1"/>
    <x v="1"/>
    <x v="1"/>
    <x v="2"/>
    <x v="37"/>
    <n v="25864.43"/>
  </r>
  <r>
    <x v="1"/>
    <x v="1"/>
    <x v="1"/>
    <x v="4"/>
    <x v="5"/>
    <n v="11165.52"/>
  </r>
  <r>
    <x v="1"/>
    <x v="1"/>
    <x v="2"/>
    <x v="0"/>
    <x v="103"/>
    <n v="133830.57"/>
  </r>
  <r>
    <x v="1"/>
    <x v="1"/>
    <x v="2"/>
    <x v="1"/>
    <x v="37"/>
    <n v="19766.59"/>
  </r>
  <r>
    <x v="1"/>
    <x v="1"/>
    <x v="2"/>
    <x v="2"/>
    <x v="24"/>
    <n v="11382.89"/>
  </r>
  <r>
    <x v="1"/>
    <x v="1"/>
    <x v="2"/>
    <x v="4"/>
    <x v="5"/>
    <n v="9688.4500000000007"/>
  </r>
  <r>
    <x v="1"/>
    <x v="1"/>
    <x v="3"/>
    <x v="0"/>
    <x v="104"/>
    <n v="94620.900000000009"/>
  </r>
  <r>
    <x v="1"/>
    <x v="1"/>
    <x v="3"/>
    <x v="1"/>
    <x v="54"/>
    <n v="11731"/>
  </r>
  <r>
    <x v="1"/>
    <x v="1"/>
    <x v="3"/>
    <x v="2"/>
    <x v="6"/>
    <n v="27734.48"/>
  </r>
  <r>
    <x v="1"/>
    <x v="1"/>
    <x v="3"/>
    <x v="4"/>
    <x v="27"/>
    <n v="5231.25"/>
  </r>
  <r>
    <x v="1"/>
    <x v="1"/>
    <x v="4"/>
    <x v="0"/>
    <x v="105"/>
    <n v="123091.31"/>
  </r>
  <r>
    <x v="1"/>
    <x v="1"/>
    <x v="4"/>
    <x v="1"/>
    <x v="62"/>
    <n v="18701.88"/>
  </r>
  <r>
    <x v="1"/>
    <x v="1"/>
    <x v="4"/>
    <x v="2"/>
    <x v="62"/>
    <n v="25850.65"/>
  </r>
  <r>
    <x v="1"/>
    <x v="1"/>
    <x v="4"/>
    <x v="4"/>
    <x v="11"/>
    <n v="3415"/>
  </r>
  <r>
    <x v="1"/>
    <x v="1"/>
    <x v="5"/>
    <x v="0"/>
    <x v="106"/>
    <n v="135870.66"/>
  </r>
  <r>
    <x v="1"/>
    <x v="1"/>
    <x v="5"/>
    <x v="1"/>
    <x v="49"/>
    <n v="21836.75"/>
  </r>
  <r>
    <x v="1"/>
    <x v="1"/>
    <x v="5"/>
    <x v="2"/>
    <x v="25"/>
    <n v="27292.739999999998"/>
  </r>
  <r>
    <x v="1"/>
    <x v="1"/>
    <x v="5"/>
    <x v="3"/>
    <x v="63"/>
    <n v="1163.75"/>
  </r>
  <r>
    <x v="1"/>
    <x v="1"/>
    <x v="5"/>
    <x v="4"/>
    <x v="24"/>
    <n v="11511.25"/>
  </r>
  <r>
    <x v="1"/>
    <x v="1"/>
    <x v="6"/>
    <x v="0"/>
    <x v="107"/>
    <n v="91996.069999999992"/>
  </r>
  <r>
    <x v="1"/>
    <x v="1"/>
    <x v="6"/>
    <x v="1"/>
    <x v="9"/>
    <n v="13173.99"/>
  </r>
  <r>
    <x v="1"/>
    <x v="1"/>
    <x v="6"/>
    <x v="2"/>
    <x v="2"/>
    <n v="23585.059999999998"/>
  </r>
  <r>
    <x v="1"/>
    <x v="1"/>
    <x v="6"/>
    <x v="3"/>
    <x v="63"/>
    <n v="1295"/>
  </r>
  <r>
    <x v="1"/>
    <x v="1"/>
    <x v="6"/>
    <x v="4"/>
    <x v="76"/>
    <n v="9793.66"/>
  </r>
  <r>
    <x v="1"/>
    <x v="1"/>
    <x v="7"/>
    <x v="0"/>
    <x v="108"/>
    <n v="101831.47"/>
  </r>
  <r>
    <x v="1"/>
    <x v="1"/>
    <x v="7"/>
    <x v="1"/>
    <x v="49"/>
    <n v="17612.91"/>
  </r>
  <r>
    <x v="1"/>
    <x v="1"/>
    <x v="7"/>
    <x v="2"/>
    <x v="12"/>
    <n v="15263.47"/>
  </r>
  <r>
    <x v="1"/>
    <x v="1"/>
    <x v="7"/>
    <x v="3"/>
    <x v="57"/>
    <n v="3753.75"/>
  </r>
  <r>
    <x v="1"/>
    <x v="1"/>
    <x v="7"/>
    <x v="4"/>
    <x v="27"/>
    <n v="7245.08"/>
  </r>
  <r>
    <x v="1"/>
    <x v="1"/>
    <x v="8"/>
    <x v="0"/>
    <x v="66"/>
    <n v="134902.06000000003"/>
  </r>
  <r>
    <x v="1"/>
    <x v="1"/>
    <x v="8"/>
    <x v="1"/>
    <x v="109"/>
    <n v="39090.559999999998"/>
  </r>
  <r>
    <x v="1"/>
    <x v="1"/>
    <x v="8"/>
    <x v="2"/>
    <x v="8"/>
    <n v="27860.989999999998"/>
  </r>
  <r>
    <x v="1"/>
    <x v="1"/>
    <x v="8"/>
    <x v="3"/>
    <x v="27"/>
    <n v="9286.7999999999993"/>
  </r>
  <r>
    <x v="1"/>
    <x v="1"/>
    <x v="8"/>
    <x v="4"/>
    <x v="30"/>
    <n v="5884.8099999999995"/>
  </r>
  <r>
    <x v="1"/>
    <x v="1"/>
    <x v="9"/>
    <x v="0"/>
    <x v="110"/>
    <n v="51703.8"/>
  </r>
  <r>
    <x v="1"/>
    <x v="1"/>
    <x v="9"/>
    <x v="1"/>
    <x v="5"/>
    <n v="7592.71"/>
  </r>
  <r>
    <x v="1"/>
    <x v="1"/>
    <x v="9"/>
    <x v="2"/>
    <x v="60"/>
    <n v="4352.9699999999993"/>
  </r>
  <r>
    <x v="1"/>
    <x v="1"/>
    <x v="9"/>
    <x v="4"/>
    <x v="63"/>
    <n v="500.15999999999997"/>
  </r>
  <r>
    <x v="1"/>
    <x v="1"/>
    <x v="10"/>
    <x v="0"/>
    <x v="111"/>
    <n v="68783.570000000007"/>
  </r>
  <r>
    <x v="1"/>
    <x v="1"/>
    <x v="10"/>
    <x v="1"/>
    <x v="6"/>
    <n v="16246.18"/>
  </r>
  <r>
    <x v="1"/>
    <x v="1"/>
    <x v="10"/>
    <x v="2"/>
    <x v="54"/>
    <n v="19095.25"/>
  </r>
  <r>
    <x v="1"/>
    <x v="1"/>
    <x v="10"/>
    <x v="4"/>
    <x v="60"/>
    <n v="6243"/>
  </r>
  <r>
    <x v="1"/>
    <x v="1"/>
    <x v="11"/>
    <x v="0"/>
    <x v="105"/>
    <n v="99268.280000000013"/>
  </r>
  <r>
    <x v="1"/>
    <x v="1"/>
    <x v="11"/>
    <x v="1"/>
    <x v="41"/>
    <n v="23018"/>
  </r>
  <r>
    <x v="1"/>
    <x v="1"/>
    <x v="11"/>
    <x v="2"/>
    <x v="9"/>
    <n v="21297.489999999998"/>
  </r>
  <r>
    <x v="1"/>
    <x v="1"/>
    <x v="11"/>
    <x v="4"/>
    <x v="0"/>
    <n v="9126.75"/>
  </r>
  <r>
    <x v="1"/>
    <x v="2"/>
    <x v="0"/>
    <x v="0"/>
    <x v="112"/>
    <n v="88598.18"/>
  </r>
  <r>
    <x v="1"/>
    <x v="2"/>
    <x v="0"/>
    <x v="1"/>
    <x v="25"/>
    <n v="15797.5"/>
  </r>
  <r>
    <x v="1"/>
    <x v="2"/>
    <x v="0"/>
    <x v="2"/>
    <x v="19"/>
    <n v="14434.31"/>
  </r>
  <r>
    <x v="1"/>
    <x v="2"/>
    <x v="0"/>
    <x v="3"/>
    <x v="11"/>
    <n v="5085"/>
  </r>
  <r>
    <x v="1"/>
    <x v="2"/>
    <x v="0"/>
    <x v="4"/>
    <x v="57"/>
    <n v="3285"/>
  </r>
  <r>
    <x v="1"/>
    <x v="2"/>
    <x v="1"/>
    <x v="0"/>
    <x v="113"/>
    <n v="92995.339999999982"/>
  </r>
  <r>
    <x v="1"/>
    <x v="2"/>
    <x v="1"/>
    <x v="1"/>
    <x v="54"/>
    <n v="9487.19"/>
  </r>
  <r>
    <x v="1"/>
    <x v="2"/>
    <x v="1"/>
    <x v="2"/>
    <x v="28"/>
    <n v="22818.61"/>
  </r>
  <r>
    <x v="1"/>
    <x v="2"/>
    <x v="1"/>
    <x v="3"/>
    <x v="15"/>
    <n v="14056.630000000001"/>
  </r>
  <r>
    <x v="1"/>
    <x v="2"/>
    <x v="1"/>
    <x v="4"/>
    <x v="27"/>
    <n v="6944.58"/>
  </r>
  <r>
    <x v="1"/>
    <x v="2"/>
    <x v="2"/>
    <x v="0"/>
    <x v="114"/>
    <n v="129806.69"/>
  </r>
  <r>
    <x v="1"/>
    <x v="2"/>
    <x v="2"/>
    <x v="1"/>
    <x v="28"/>
    <n v="10271.200000000001"/>
  </r>
  <r>
    <x v="1"/>
    <x v="2"/>
    <x v="2"/>
    <x v="2"/>
    <x v="2"/>
    <n v="24983.38"/>
  </r>
  <r>
    <x v="1"/>
    <x v="2"/>
    <x v="2"/>
    <x v="3"/>
    <x v="23"/>
    <n v="23331.08"/>
  </r>
  <r>
    <x v="1"/>
    <x v="2"/>
    <x v="2"/>
    <x v="4"/>
    <x v="30"/>
    <n v="3445.2"/>
  </r>
  <r>
    <x v="1"/>
    <x v="2"/>
    <x v="3"/>
    <x v="0"/>
    <x v="115"/>
    <n v="119556.54000000001"/>
  </r>
  <r>
    <x v="1"/>
    <x v="2"/>
    <x v="3"/>
    <x v="1"/>
    <x v="19"/>
    <n v="7766.59"/>
  </r>
  <r>
    <x v="1"/>
    <x v="2"/>
    <x v="3"/>
    <x v="2"/>
    <x v="54"/>
    <n v="17178.060000000001"/>
  </r>
  <r>
    <x v="1"/>
    <x v="2"/>
    <x v="3"/>
    <x v="3"/>
    <x v="0"/>
    <n v="13455"/>
  </r>
  <r>
    <x v="1"/>
    <x v="2"/>
    <x v="3"/>
    <x v="4"/>
    <x v="11"/>
    <n v="3305"/>
  </r>
  <r>
    <x v="1"/>
    <x v="2"/>
    <x v="4"/>
    <x v="0"/>
    <x v="116"/>
    <n v="239261"/>
  </r>
  <r>
    <x v="1"/>
    <x v="2"/>
    <x v="4"/>
    <x v="1"/>
    <x v="12"/>
    <n v="13382"/>
  </r>
  <r>
    <x v="1"/>
    <x v="2"/>
    <x v="4"/>
    <x v="2"/>
    <x v="17"/>
    <n v="29406.67"/>
  </r>
  <r>
    <x v="1"/>
    <x v="2"/>
    <x v="4"/>
    <x v="3"/>
    <x v="15"/>
    <n v="11670.5"/>
  </r>
  <r>
    <x v="1"/>
    <x v="2"/>
    <x v="4"/>
    <x v="4"/>
    <x v="32"/>
    <n v="1219"/>
  </r>
  <r>
    <x v="1"/>
    <x v="2"/>
    <x v="5"/>
    <x v="0"/>
    <x v="117"/>
    <n v="247992"/>
  </r>
  <r>
    <x v="1"/>
    <x v="2"/>
    <x v="5"/>
    <x v="1"/>
    <x v="9"/>
    <n v="14287"/>
  </r>
  <r>
    <x v="1"/>
    <x v="2"/>
    <x v="5"/>
    <x v="2"/>
    <x v="1"/>
    <n v="20497.47"/>
  </r>
  <r>
    <x v="1"/>
    <x v="2"/>
    <x v="5"/>
    <x v="3"/>
    <x v="0"/>
    <n v="14086.65"/>
  </r>
  <r>
    <x v="1"/>
    <x v="2"/>
    <x v="5"/>
    <x v="4"/>
    <x v="3"/>
    <n v="0"/>
  </r>
  <r>
    <x v="1"/>
    <x v="2"/>
    <x v="6"/>
    <x v="0"/>
    <x v="33"/>
    <n v="189480"/>
  </r>
  <r>
    <x v="1"/>
    <x v="2"/>
    <x v="6"/>
    <x v="1"/>
    <x v="24"/>
    <n v="11775"/>
  </r>
  <r>
    <x v="1"/>
    <x v="2"/>
    <x v="6"/>
    <x v="2"/>
    <x v="1"/>
    <n v="22811.77"/>
  </r>
  <r>
    <x v="1"/>
    <x v="2"/>
    <x v="6"/>
    <x v="3"/>
    <x v="11"/>
    <n v="6197.5"/>
  </r>
  <r>
    <x v="1"/>
    <x v="2"/>
    <x v="7"/>
    <x v="0"/>
    <x v="118"/>
    <n v="142538.81"/>
  </r>
  <r>
    <x v="1"/>
    <x v="2"/>
    <x v="7"/>
    <x v="1"/>
    <x v="1"/>
    <n v="12167.22"/>
  </r>
  <r>
    <x v="1"/>
    <x v="2"/>
    <x v="7"/>
    <x v="2"/>
    <x v="0"/>
    <n v="13535.89"/>
  </r>
  <r>
    <x v="1"/>
    <x v="2"/>
    <x v="7"/>
    <x v="3"/>
    <x v="76"/>
    <n v="15074.25"/>
  </r>
  <r>
    <x v="1"/>
    <x v="2"/>
    <x v="8"/>
    <x v="0"/>
    <x v="119"/>
    <n v="201433"/>
  </r>
  <r>
    <x v="1"/>
    <x v="2"/>
    <x v="8"/>
    <x v="1"/>
    <x v="120"/>
    <n v="32193"/>
  </r>
  <r>
    <x v="1"/>
    <x v="2"/>
    <x v="8"/>
    <x v="2"/>
    <x v="23"/>
    <n v="13218.99"/>
  </r>
  <r>
    <x v="1"/>
    <x v="2"/>
    <x v="8"/>
    <x v="3"/>
    <x v="60"/>
    <n v="7902.5"/>
  </r>
  <r>
    <x v="1"/>
    <x v="2"/>
    <x v="8"/>
    <x v="4"/>
    <x v="27"/>
    <n v="4540"/>
  </r>
  <r>
    <x v="1"/>
    <x v="2"/>
    <x v="9"/>
    <x v="0"/>
    <x v="121"/>
    <n v="109739"/>
  </r>
  <r>
    <x v="1"/>
    <x v="2"/>
    <x v="9"/>
    <x v="1"/>
    <x v="60"/>
    <n v="2665"/>
  </r>
  <r>
    <x v="1"/>
    <x v="2"/>
    <x v="9"/>
    <x v="2"/>
    <x v="57"/>
    <n v="3382.76"/>
  </r>
  <r>
    <x v="1"/>
    <x v="2"/>
    <x v="9"/>
    <x v="3"/>
    <x v="60"/>
    <n v="7598.75"/>
  </r>
  <r>
    <x v="1"/>
    <x v="2"/>
    <x v="9"/>
    <x v="4"/>
    <x v="63"/>
    <n v="1795"/>
  </r>
  <r>
    <x v="1"/>
    <x v="2"/>
    <x v="10"/>
    <x v="0"/>
    <x v="122"/>
    <n v="115607"/>
  </r>
  <r>
    <x v="1"/>
    <x v="2"/>
    <x v="10"/>
    <x v="1"/>
    <x v="11"/>
    <n v="2058"/>
  </r>
  <r>
    <x v="1"/>
    <x v="2"/>
    <x v="10"/>
    <x v="2"/>
    <x v="57"/>
    <n v="3885"/>
  </r>
  <r>
    <x v="1"/>
    <x v="2"/>
    <x v="10"/>
    <x v="3"/>
    <x v="0"/>
    <n v="15450"/>
  </r>
  <r>
    <x v="1"/>
    <x v="2"/>
    <x v="10"/>
    <x v="4"/>
    <x v="32"/>
    <n v="1720"/>
  </r>
  <r>
    <x v="1"/>
    <x v="2"/>
    <x v="11"/>
    <x v="0"/>
    <x v="123"/>
    <n v="86543"/>
  </r>
  <r>
    <x v="1"/>
    <x v="2"/>
    <x v="11"/>
    <x v="1"/>
    <x v="57"/>
    <n v="1565"/>
  </r>
  <r>
    <x v="1"/>
    <x v="2"/>
    <x v="11"/>
    <x v="2"/>
    <x v="57"/>
    <n v="3037.5"/>
  </r>
  <r>
    <x v="1"/>
    <x v="2"/>
    <x v="11"/>
    <x v="3"/>
    <x v="30"/>
    <n v="10920.5"/>
  </r>
  <r>
    <x v="1"/>
    <x v="2"/>
    <x v="11"/>
    <x v="4"/>
    <x v="57"/>
    <n v="2188.33"/>
  </r>
  <r>
    <x v="2"/>
    <x v="0"/>
    <x v="0"/>
    <x v="0"/>
    <x v="124"/>
    <n v="132155.75999999998"/>
  </r>
  <r>
    <x v="2"/>
    <x v="0"/>
    <x v="0"/>
    <x v="1"/>
    <x v="45"/>
    <n v="40361.010000000009"/>
  </r>
  <r>
    <x v="2"/>
    <x v="0"/>
    <x v="0"/>
    <x v="2"/>
    <x v="125"/>
    <n v="149436.38999999996"/>
  </r>
  <r>
    <x v="2"/>
    <x v="0"/>
    <x v="0"/>
    <x v="4"/>
    <x v="126"/>
    <n v="104620.38000000002"/>
  </r>
  <r>
    <x v="2"/>
    <x v="0"/>
    <x v="1"/>
    <x v="0"/>
    <x v="127"/>
    <n v="132656.58999999997"/>
  </r>
  <r>
    <x v="2"/>
    <x v="0"/>
    <x v="1"/>
    <x v="1"/>
    <x v="21"/>
    <n v="45185.479999999996"/>
  </r>
  <r>
    <x v="2"/>
    <x v="0"/>
    <x v="1"/>
    <x v="2"/>
    <x v="126"/>
    <n v="120464.26999999999"/>
  </r>
  <r>
    <x v="2"/>
    <x v="0"/>
    <x v="1"/>
    <x v="3"/>
    <x v="63"/>
    <n v="2362.46"/>
  </r>
  <r>
    <x v="2"/>
    <x v="0"/>
    <x v="1"/>
    <x v="4"/>
    <x v="85"/>
    <n v="131843.15999999997"/>
  </r>
  <r>
    <x v="2"/>
    <x v="0"/>
    <x v="2"/>
    <x v="0"/>
    <x v="128"/>
    <n v="74594.87999999999"/>
  </r>
  <r>
    <x v="2"/>
    <x v="0"/>
    <x v="2"/>
    <x v="1"/>
    <x v="86"/>
    <n v="26706.930000000004"/>
  </r>
  <r>
    <x v="2"/>
    <x v="0"/>
    <x v="2"/>
    <x v="2"/>
    <x v="129"/>
    <n v="79270.600000000006"/>
  </r>
  <r>
    <x v="2"/>
    <x v="0"/>
    <x v="2"/>
    <x v="3"/>
    <x v="27"/>
    <n v="5859.9500000000007"/>
  </r>
  <r>
    <x v="2"/>
    <x v="0"/>
    <x v="2"/>
    <x v="4"/>
    <x v="126"/>
    <n v="104024.55000000003"/>
  </r>
  <r>
    <x v="2"/>
    <x v="0"/>
    <x v="3"/>
    <x v="0"/>
    <x v="130"/>
    <n v="51647.21"/>
  </r>
  <r>
    <x v="2"/>
    <x v="0"/>
    <x v="3"/>
    <x v="1"/>
    <x v="17"/>
    <n v="21341.84"/>
  </r>
  <r>
    <x v="2"/>
    <x v="0"/>
    <x v="3"/>
    <x v="2"/>
    <x v="131"/>
    <n v="68284.760000000009"/>
  </r>
  <r>
    <x v="2"/>
    <x v="0"/>
    <x v="3"/>
    <x v="3"/>
    <x v="63"/>
    <n v="911.09"/>
  </r>
  <r>
    <x v="2"/>
    <x v="0"/>
    <x v="3"/>
    <x v="4"/>
    <x v="130"/>
    <n v="72205.469999999987"/>
  </r>
  <r>
    <x v="2"/>
    <x v="0"/>
    <x v="3"/>
    <x v="5"/>
    <x v="0"/>
    <n v="2500"/>
  </r>
  <r>
    <x v="2"/>
    <x v="0"/>
    <x v="4"/>
    <x v="0"/>
    <x v="132"/>
    <n v="88268.09"/>
  </r>
  <r>
    <x v="2"/>
    <x v="0"/>
    <x v="4"/>
    <x v="1"/>
    <x v="49"/>
    <n v="26962.029999999995"/>
  </r>
  <r>
    <x v="2"/>
    <x v="0"/>
    <x v="4"/>
    <x v="2"/>
    <x v="128"/>
    <n v="110681.81000000001"/>
  </r>
  <r>
    <x v="2"/>
    <x v="0"/>
    <x v="4"/>
    <x v="4"/>
    <x v="94"/>
    <n v="128997.64"/>
  </r>
  <r>
    <x v="2"/>
    <x v="0"/>
    <x v="5"/>
    <x v="0"/>
    <x v="82"/>
    <n v="137728.86000000002"/>
  </r>
  <r>
    <x v="2"/>
    <x v="0"/>
    <x v="5"/>
    <x v="1"/>
    <x v="48"/>
    <n v="33692.720000000001"/>
  </r>
  <r>
    <x v="2"/>
    <x v="0"/>
    <x v="5"/>
    <x v="2"/>
    <x v="125"/>
    <n v="162996.34999999998"/>
  </r>
  <r>
    <x v="2"/>
    <x v="0"/>
    <x v="5"/>
    <x v="4"/>
    <x v="133"/>
    <n v="160340.1399999999"/>
  </r>
  <r>
    <x v="2"/>
    <x v="0"/>
    <x v="6"/>
    <x v="0"/>
    <x v="88"/>
    <n v="108240.92"/>
  </r>
  <r>
    <x v="2"/>
    <x v="0"/>
    <x v="6"/>
    <x v="1"/>
    <x v="77"/>
    <n v="41477.639999999992"/>
  </r>
  <r>
    <x v="2"/>
    <x v="0"/>
    <x v="6"/>
    <x v="2"/>
    <x v="111"/>
    <n v="137865.25999999998"/>
  </r>
  <r>
    <x v="2"/>
    <x v="0"/>
    <x v="6"/>
    <x v="3"/>
    <x v="63"/>
    <n v="1920.66"/>
  </r>
  <r>
    <x v="2"/>
    <x v="0"/>
    <x v="6"/>
    <x v="4"/>
    <x v="134"/>
    <n v="93038.389999999956"/>
  </r>
  <r>
    <x v="2"/>
    <x v="0"/>
    <x v="7"/>
    <x v="0"/>
    <x v="88"/>
    <n v="106015.23000000004"/>
  </r>
  <r>
    <x v="2"/>
    <x v="0"/>
    <x v="7"/>
    <x v="1"/>
    <x v="49"/>
    <n v="27349.64"/>
  </r>
  <r>
    <x v="2"/>
    <x v="0"/>
    <x v="7"/>
    <x v="2"/>
    <x v="135"/>
    <n v="93861.369999999981"/>
  </r>
  <r>
    <x v="2"/>
    <x v="0"/>
    <x v="7"/>
    <x v="4"/>
    <x v="125"/>
    <n v="125998.42999999996"/>
  </r>
  <r>
    <x v="2"/>
    <x v="0"/>
    <x v="8"/>
    <x v="0"/>
    <x v="136"/>
    <n v="129588.94"/>
  </r>
  <r>
    <x v="2"/>
    <x v="0"/>
    <x v="8"/>
    <x v="1"/>
    <x v="97"/>
    <n v="58383.8"/>
  </r>
  <r>
    <x v="2"/>
    <x v="0"/>
    <x v="8"/>
    <x v="2"/>
    <x v="137"/>
    <n v="100736.51"/>
  </r>
  <r>
    <x v="2"/>
    <x v="0"/>
    <x v="8"/>
    <x v="3"/>
    <x v="32"/>
    <n v="3443.85"/>
  </r>
  <r>
    <x v="2"/>
    <x v="0"/>
    <x v="8"/>
    <x v="4"/>
    <x v="91"/>
    <n v="120520.26"/>
  </r>
  <r>
    <x v="2"/>
    <x v="0"/>
    <x v="9"/>
    <x v="0"/>
    <x v="138"/>
    <n v="66991.649999999994"/>
  </r>
  <r>
    <x v="2"/>
    <x v="0"/>
    <x v="9"/>
    <x v="1"/>
    <x v="62"/>
    <n v="22385.019999999997"/>
  </r>
  <r>
    <x v="2"/>
    <x v="0"/>
    <x v="9"/>
    <x v="2"/>
    <x v="77"/>
    <n v="49941.450000000012"/>
  </r>
  <r>
    <x v="2"/>
    <x v="0"/>
    <x v="9"/>
    <x v="4"/>
    <x v="139"/>
    <n v="96035.549999999945"/>
  </r>
  <r>
    <x v="2"/>
    <x v="0"/>
    <x v="10"/>
    <x v="0"/>
    <x v="111"/>
    <n v="86027.709999999992"/>
  </r>
  <r>
    <x v="2"/>
    <x v="0"/>
    <x v="10"/>
    <x v="1"/>
    <x v="73"/>
    <n v="40787.049999999996"/>
  </r>
  <r>
    <x v="2"/>
    <x v="0"/>
    <x v="10"/>
    <x v="2"/>
    <x v="138"/>
    <n v="95897.35"/>
  </r>
  <r>
    <x v="2"/>
    <x v="0"/>
    <x v="10"/>
    <x v="3"/>
    <x v="63"/>
    <n v="1806.16"/>
  </r>
  <r>
    <x v="2"/>
    <x v="0"/>
    <x v="10"/>
    <x v="4"/>
    <x v="133"/>
    <n v="121820.27"/>
  </r>
  <r>
    <x v="2"/>
    <x v="0"/>
    <x v="11"/>
    <x v="0"/>
    <x v="140"/>
    <n v="118663.35999999999"/>
  </r>
  <r>
    <x v="2"/>
    <x v="0"/>
    <x v="11"/>
    <x v="1"/>
    <x v="130"/>
    <n v="61824.31"/>
  </r>
  <r>
    <x v="2"/>
    <x v="0"/>
    <x v="11"/>
    <x v="2"/>
    <x v="141"/>
    <n v="94461.809999999983"/>
  </r>
  <r>
    <x v="2"/>
    <x v="0"/>
    <x v="11"/>
    <x v="3"/>
    <x v="63"/>
    <n v="2017.31"/>
  </r>
  <r>
    <x v="2"/>
    <x v="0"/>
    <x v="11"/>
    <x v="4"/>
    <x v="44"/>
    <n v="198335.77999999997"/>
  </r>
  <r>
    <x v="2"/>
    <x v="1"/>
    <x v="0"/>
    <x v="0"/>
    <x v="142"/>
    <n v="103199.90000000002"/>
  </r>
  <r>
    <x v="2"/>
    <x v="1"/>
    <x v="0"/>
    <x v="1"/>
    <x v="45"/>
    <n v="46657.350000000006"/>
  </r>
  <r>
    <x v="2"/>
    <x v="1"/>
    <x v="0"/>
    <x v="2"/>
    <x v="98"/>
    <n v="69873.38"/>
  </r>
  <r>
    <x v="2"/>
    <x v="1"/>
    <x v="0"/>
    <x v="3"/>
    <x v="63"/>
    <n v="2073.58"/>
  </r>
  <r>
    <x v="2"/>
    <x v="1"/>
    <x v="0"/>
    <x v="3"/>
    <x v="63"/>
    <n v="2073.58"/>
  </r>
  <r>
    <x v="2"/>
    <x v="1"/>
    <x v="0"/>
    <x v="4"/>
    <x v="143"/>
    <n v="130009.05999999997"/>
  </r>
  <r>
    <x v="2"/>
    <x v="1"/>
    <x v="1"/>
    <x v="0"/>
    <x v="144"/>
    <n v="155806.82999999993"/>
  </r>
  <r>
    <x v="2"/>
    <x v="1"/>
    <x v="1"/>
    <x v="1"/>
    <x v="120"/>
    <n v="51212.819999999992"/>
  </r>
  <r>
    <x v="2"/>
    <x v="1"/>
    <x v="1"/>
    <x v="2"/>
    <x v="145"/>
    <n v="91243.45"/>
  </r>
  <r>
    <x v="2"/>
    <x v="1"/>
    <x v="1"/>
    <x v="4"/>
    <x v="143"/>
    <n v="130059.53"/>
  </r>
  <r>
    <x v="2"/>
    <x v="1"/>
    <x v="2"/>
    <x v="0"/>
    <x v="146"/>
    <n v="150146.40000000002"/>
  </r>
  <r>
    <x v="2"/>
    <x v="1"/>
    <x v="2"/>
    <x v="1"/>
    <x v="6"/>
    <n v="27009.699999999997"/>
  </r>
  <r>
    <x v="2"/>
    <x v="1"/>
    <x v="2"/>
    <x v="2"/>
    <x v="74"/>
    <n v="45653.879999999983"/>
  </r>
  <r>
    <x v="2"/>
    <x v="1"/>
    <x v="2"/>
    <x v="4"/>
    <x v="145"/>
    <n v="76449.209999999992"/>
  </r>
  <r>
    <x v="2"/>
    <x v="1"/>
    <x v="3"/>
    <x v="0"/>
    <x v="112"/>
    <n v="116107.78"/>
  </r>
  <r>
    <x v="2"/>
    <x v="1"/>
    <x v="3"/>
    <x v="1"/>
    <x v="2"/>
    <n v="23537.969999999998"/>
  </r>
  <r>
    <x v="2"/>
    <x v="1"/>
    <x v="3"/>
    <x v="2"/>
    <x v="25"/>
    <n v="48183.310000000005"/>
  </r>
  <r>
    <x v="2"/>
    <x v="1"/>
    <x v="3"/>
    <x v="4"/>
    <x v="110"/>
    <n v="74839.819999999992"/>
  </r>
  <r>
    <x v="2"/>
    <x v="1"/>
    <x v="4"/>
    <x v="0"/>
    <x v="147"/>
    <n v="142034.97000000003"/>
  </r>
  <r>
    <x v="2"/>
    <x v="1"/>
    <x v="4"/>
    <x v="1"/>
    <x v="65"/>
    <n v="46634.280000000006"/>
  </r>
  <r>
    <x v="2"/>
    <x v="1"/>
    <x v="4"/>
    <x v="2"/>
    <x v="41"/>
    <n v="50363.82"/>
  </r>
  <r>
    <x v="2"/>
    <x v="1"/>
    <x v="4"/>
    <x v="4"/>
    <x v="124"/>
    <n v="145293.20000000001"/>
  </r>
  <r>
    <x v="2"/>
    <x v="1"/>
    <x v="5"/>
    <x v="0"/>
    <x v="64"/>
    <n v="160486.24999999991"/>
  </r>
  <r>
    <x v="2"/>
    <x v="1"/>
    <x v="5"/>
    <x v="1"/>
    <x v="90"/>
    <n v="51371.279999999984"/>
  </r>
  <r>
    <x v="2"/>
    <x v="1"/>
    <x v="5"/>
    <x v="2"/>
    <x v="79"/>
    <n v="78957.650000000009"/>
  </r>
  <r>
    <x v="2"/>
    <x v="1"/>
    <x v="5"/>
    <x v="3"/>
    <x v="30"/>
    <n v="15170.14"/>
  </r>
  <r>
    <x v="2"/>
    <x v="1"/>
    <x v="5"/>
    <x v="4"/>
    <x v="88"/>
    <n v="130388.80000000002"/>
  </r>
  <r>
    <x v="2"/>
    <x v="1"/>
    <x v="6"/>
    <x v="0"/>
    <x v="119"/>
    <n v="139814.12999999995"/>
  </r>
  <r>
    <x v="2"/>
    <x v="1"/>
    <x v="6"/>
    <x v="1"/>
    <x v="48"/>
    <n v="35885.130000000005"/>
  </r>
  <r>
    <x v="2"/>
    <x v="1"/>
    <x v="6"/>
    <x v="2"/>
    <x v="98"/>
    <n v="77491.050000000017"/>
  </r>
  <r>
    <x v="2"/>
    <x v="1"/>
    <x v="6"/>
    <x v="3"/>
    <x v="13"/>
    <n v="11083.26"/>
  </r>
  <r>
    <x v="2"/>
    <x v="1"/>
    <x v="6"/>
    <x v="4"/>
    <x v="71"/>
    <n v="80652.389999999985"/>
  </r>
  <r>
    <x v="2"/>
    <x v="1"/>
    <x v="7"/>
    <x v="0"/>
    <x v="136"/>
    <n v="122940.55"/>
  </r>
  <r>
    <x v="2"/>
    <x v="1"/>
    <x v="7"/>
    <x v="1"/>
    <x v="49"/>
    <n v="30380.36"/>
  </r>
  <r>
    <x v="2"/>
    <x v="1"/>
    <x v="7"/>
    <x v="2"/>
    <x v="35"/>
    <n v="71614.14999999998"/>
  </r>
  <r>
    <x v="2"/>
    <x v="1"/>
    <x v="7"/>
    <x v="3"/>
    <x v="0"/>
    <n v="19917.79"/>
  </r>
  <r>
    <x v="2"/>
    <x v="1"/>
    <x v="7"/>
    <x v="4"/>
    <x v="148"/>
    <n v="95601.459999999992"/>
  </r>
  <r>
    <x v="2"/>
    <x v="1"/>
    <x v="8"/>
    <x v="0"/>
    <x v="149"/>
    <n v="134080.31999999998"/>
  </r>
  <r>
    <x v="2"/>
    <x v="1"/>
    <x v="8"/>
    <x v="1"/>
    <x v="8"/>
    <n v="26190.46"/>
  </r>
  <r>
    <x v="2"/>
    <x v="1"/>
    <x v="8"/>
    <x v="2"/>
    <x v="65"/>
    <n v="49680.62"/>
  </r>
  <r>
    <x v="2"/>
    <x v="1"/>
    <x v="8"/>
    <x v="3"/>
    <x v="1"/>
    <n v="36142.33"/>
  </r>
  <r>
    <x v="2"/>
    <x v="1"/>
    <x v="8"/>
    <x v="4"/>
    <x v="65"/>
    <n v="46886.52"/>
  </r>
  <r>
    <x v="2"/>
    <x v="1"/>
    <x v="9"/>
    <x v="0"/>
    <x v="107"/>
    <n v="119049.04999999999"/>
  </r>
  <r>
    <x v="2"/>
    <x v="1"/>
    <x v="9"/>
    <x v="1"/>
    <x v="19"/>
    <n v="10584.240000000002"/>
  </r>
  <r>
    <x v="2"/>
    <x v="1"/>
    <x v="9"/>
    <x v="2"/>
    <x v="12"/>
    <n v="20558.670000000002"/>
  </r>
  <r>
    <x v="2"/>
    <x v="1"/>
    <x v="9"/>
    <x v="3"/>
    <x v="60"/>
    <n v="11302.04"/>
  </r>
  <r>
    <x v="2"/>
    <x v="1"/>
    <x v="9"/>
    <x v="4"/>
    <x v="132"/>
    <n v="87335.520000000019"/>
  </r>
  <r>
    <x v="2"/>
    <x v="1"/>
    <x v="10"/>
    <x v="0"/>
    <x v="108"/>
    <n v="114075.52999999998"/>
  </r>
  <r>
    <x v="2"/>
    <x v="1"/>
    <x v="10"/>
    <x v="1"/>
    <x v="76"/>
    <n v="9075.4"/>
  </r>
  <r>
    <x v="2"/>
    <x v="1"/>
    <x v="10"/>
    <x v="2"/>
    <x v="41"/>
    <n v="54093.609999999993"/>
  </r>
  <r>
    <x v="2"/>
    <x v="1"/>
    <x v="10"/>
    <x v="4"/>
    <x v="150"/>
    <n v="62558.73"/>
  </r>
  <r>
    <x v="2"/>
    <x v="1"/>
    <x v="11"/>
    <x v="0"/>
    <x v="103"/>
    <n v="177090.68000000002"/>
  </r>
  <r>
    <x v="2"/>
    <x v="1"/>
    <x v="11"/>
    <x v="1"/>
    <x v="9"/>
    <n v="15715.36"/>
  </r>
  <r>
    <x v="2"/>
    <x v="1"/>
    <x v="11"/>
    <x v="2"/>
    <x v="129"/>
    <n v="89338.13"/>
  </r>
  <r>
    <x v="2"/>
    <x v="1"/>
    <x v="11"/>
    <x v="3"/>
    <x v="32"/>
    <n v="5463.43"/>
  </r>
  <r>
    <x v="2"/>
    <x v="1"/>
    <x v="11"/>
    <x v="4"/>
    <x v="79"/>
    <n v="75011.67"/>
  </r>
  <r>
    <x v="2"/>
    <x v="2"/>
    <x v="0"/>
    <x v="0"/>
    <x v="151"/>
    <n v="174856.08999999988"/>
  </r>
  <r>
    <x v="2"/>
    <x v="2"/>
    <x v="0"/>
    <x v="1"/>
    <x v="11"/>
    <n v="3004.37"/>
  </r>
  <r>
    <x v="3"/>
    <x v="2"/>
    <x v="0"/>
    <x v="2"/>
    <x v="98"/>
    <n v="81705.379999999976"/>
  </r>
  <r>
    <x v="3"/>
    <x v="2"/>
    <x v="0"/>
    <x v="3"/>
    <x v="32"/>
    <n v="4104.5499999999993"/>
  </r>
  <r>
    <x v="3"/>
    <x v="2"/>
    <x v="0"/>
    <x v="4"/>
    <x v="45"/>
    <n v="49620.560000000005"/>
  </r>
  <r>
    <x v="3"/>
    <x v="2"/>
    <x v="1"/>
    <x v="0"/>
    <x v="38"/>
    <n v="171512.144"/>
  </r>
  <r>
    <x v="3"/>
    <x v="2"/>
    <x v="1"/>
    <x v="1"/>
    <x v="5"/>
    <n v="7591.0720000000001"/>
  </r>
  <r>
    <x v="3"/>
    <x v="2"/>
    <x v="1"/>
    <x v="2"/>
    <x v="134"/>
    <n v="97198.040000000008"/>
  </r>
  <r>
    <x v="3"/>
    <x v="2"/>
    <x v="1"/>
    <x v="3"/>
    <x v="39"/>
    <n v="48242.224000000002"/>
  </r>
  <r>
    <x v="3"/>
    <x v="2"/>
    <x v="1"/>
    <x v="4"/>
    <x v="87"/>
    <n v="50366.080000000002"/>
  </r>
  <r>
    <x v="2"/>
    <x v="2"/>
    <x v="2"/>
    <x v="0"/>
    <x v="152"/>
    <n v="151712.144"/>
  </r>
  <r>
    <x v="2"/>
    <x v="2"/>
    <x v="2"/>
    <x v="1"/>
    <x v="57"/>
    <n v="3078.192"/>
  </r>
  <r>
    <x v="2"/>
    <x v="2"/>
    <x v="2"/>
    <x v="2"/>
    <x v="153"/>
    <n v="96497.48"/>
  </r>
  <r>
    <x v="2"/>
    <x v="2"/>
    <x v="2"/>
    <x v="3"/>
    <x v="24"/>
    <n v="26232.989999999998"/>
  </r>
  <r>
    <x v="2"/>
    <x v="2"/>
    <x v="2"/>
    <x v="4"/>
    <x v="51"/>
    <n v="36436.310000000005"/>
  </r>
  <r>
    <x v="2"/>
    <x v="2"/>
    <x v="3"/>
    <x v="1"/>
    <x v="5"/>
    <n v="14368.630000000001"/>
  </r>
  <r>
    <x v="2"/>
    <x v="2"/>
    <x v="3"/>
    <x v="2"/>
    <x v="51"/>
    <n v="46687.860000000008"/>
  </r>
  <r>
    <x v="2"/>
    <x v="2"/>
    <x v="3"/>
    <x v="3"/>
    <x v="23"/>
    <n v="25683.589999999997"/>
  </r>
  <r>
    <x v="2"/>
    <x v="2"/>
    <x v="3"/>
    <x v="4"/>
    <x v="12"/>
    <n v="20060.199999999997"/>
  </r>
  <r>
    <x v="2"/>
    <x v="2"/>
    <x v="4"/>
    <x v="0"/>
    <x v="154"/>
    <n v="189949.27999999997"/>
  </r>
  <r>
    <x v="2"/>
    <x v="2"/>
    <x v="4"/>
    <x v="1"/>
    <x v="23"/>
    <n v="18252.960000000003"/>
  </r>
  <r>
    <x v="2"/>
    <x v="2"/>
    <x v="4"/>
    <x v="2"/>
    <x v="96"/>
    <n v="90032.01"/>
  </r>
  <r>
    <x v="2"/>
    <x v="2"/>
    <x v="4"/>
    <x v="3"/>
    <x v="16"/>
    <n v="47912.44"/>
  </r>
  <r>
    <x v="2"/>
    <x v="2"/>
    <x v="4"/>
    <x v="4"/>
    <x v="90"/>
    <n v="53761.749999999993"/>
  </r>
  <r>
    <x v="2"/>
    <x v="2"/>
    <x v="5"/>
    <x v="0"/>
    <x v="155"/>
    <n v="301123.9600000002"/>
  </r>
  <r>
    <x v="2"/>
    <x v="2"/>
    <x v="5"/>
    <x v="1"/>
    <x v="15"/>
    <n v="10763.09"/>
  </r>
  <r>
    <x v="2"/>
    <x v="2"/>
    <x v="5"/>
    <x v="2"/>
    <x v="81"/>
    <n v="133501.04999999999"/>
  </r>
  <r>
    <x v="2"/>
    <x v="2"/>
    <x v="5"/>
    <x v="3"/>
    <x v="40"/>
    <n v="70119.33"/>
  </r>
  <r>
    <x v="2"/>
    <x v="2"/>
    <x v="5"/>
    <x v="4"/>
    <x v="156"/>
    <n v="58265.139999999992"/>
  </r>
  <r>
    <x v="2"/>
    <x v="2"/>
    <x v="6"/>
    <x v="0"/>
    <x v="157"/>
    <n v="278453.77999999997"/>
  </r>
  <r>
    <x v="2"/>
    <x v="2"/>
    <x v="6"/>
    <x v="1"/>
    <x v="24"/>
    <n v="14512.45"/>
  </r>
  <r>
    <x v="2"/>
    <x v="2"/>
    <x v="6"/>
    <x v="2"/>
    <x v="158"/>
    <n v="81210.259999999995"/>
  </r>
  <r>
    <x v="2"/>
    <x v="2"/>
    <x v="6"/>
    <x v="3"/>
    <x v="39"/>
    <n v="54479.92"/>
  </r>
  <r>
    <x v="2"/>
    <x v="2"/>
    <x v="6"/>
    <x v="4"/>
    <x v="8"/>
    <n v="31934.74"/>
  </r>
  <r>
    <x v="2"/>
    <x v="2"/>
    <x v="7"/>
    <x v="0"/>
    <x v="154"/>
    <n v="207495.71999999994"/>
  </r>
  <r>
    <x v="2"/>
    <x v="2"/>
    <x v="7"/>
    <x v="1"/>
    <x v="11"/>
    <n v="4163.8599999999988"/>
  </r>
  <r>
    <x v="2"/>
    <x v="2"/>
    <x v="7"/>
    <x v="2"/>
    <x v="97"/>
    <n v="64102.84"/>
  </r>
  <r>
    <x v="2"/>
    <x v="2"/>
    <x v="7"/>
    <x v="3"/>
    <x v="76"/>
    <n v="19252.689999999995"/>
  </r>
  <r>
    <x v="2"/>
    <x v="2"/>
    <x v="7"/>
    <x v="4"/>
    <x v="86"/>
    <n v="28858.920000000009"/>
  </r>
  <r>
    <x v="2"/>
    <x v="2"/>
    <x v="8"/>
    <x v="0"/>
    <x v="159"/>
    <n v="294464.28000000003"/>
  </r>
  <r>
    <x v="2"/>
    <x v="2"/>
    <x v="8"/>
    <x v="1"/>
    <x v="25"/>
    <n v="25631.41"/>
  </r>
  <r>
    <x v="2"/>
    <x v="2"/>
    <x v="8"/>
    <x v="2"/>
    <x v="48"/>
    <n v="46126.270000000004"/>
  </r>
  <r>
    <x v="2"/>
    <x v="2"/>
    <x v="8"/>
    <x v="3"/>
    <x v="28"/>
    <n v="34997.449999999997"/>
  </r>
  <r>
    <x v="2"/>
    <x v="2"/>
    <x v="8"/>
    <x v="4"/>
    <x v="160"/>
    <n v="73150.489999999991"/>
  </r>
  <r>
    <x v="2"/>
    <x v="2"/>
    <x v="9"/>
    <x v="0"/>
    <x v="124"/>
    <n v="142803.57999999996"/>
  </r>
  <r>
    <x v="2"/>
    <x v="2"/>
    <x v="9"/>
    <x v="1"/>
    <x v="0"/>
    <n v="9577.09"/>
  </r>
  <r>
    <x v="2"/>
    <x v="2"/>
    <x v="9"/>
    <x v="2"/>
    <x v="1"/>
    <n v="23273.489999999998"/>
  </r>
  <r>
    <x v="2"/>
    <x v="2"/>
    <x v="9"/>
    <x v="3"/>
    <x v="54"/>
    <n v="27493.040000000001"/>
  </r>
  <r>
    <x v="2"/>
    <x v="2"/>
    <x v="9"/>
    <x v="4"/>
    <x v="96"/>
    <n v="59662.299999999996"/>
  </r>
  <r>
    <x v="2"/>
    <x v="2"/>
    <x v="10"/>
    <x v="0"/>
    <x v="161"/>
    <n v="186354.41"/>
  </r>
  <r>
    <x v="2"/>
    <x v="2"/>
    <x v="10"/>
    <x v="1"/>
    <x v="5"/>
    <n v="13409.1"/>
  </r>
  <r>
    <x v="2"/>
    <x v="2"/>
    <x v="10"/>
    <x v="3"/>
    <x v="12"/>
    <n v="35813.639999999992"/>
  </r>
  <r>
    <x v="2"/>
    <x v="2"/>
    <x v="10"/>
    <x v="4"/>
    <x v="51"/>
    <n v="32922.49"/>
  </r>
  <r>
    <x v="2"/>
    <x v="2"/>
    <x v="11"/>
    <x v="0"/>
    <x v="91"/>
    <n v="99853.369999999981"/>
  </r>
  <r>
    <x v="2"/>
    <x v="2"/>
    <x v="11"/>
    <x v="1"/>
    <x v="19"/>
    <n v="14615.330000000002"/>
  </r>
  <r>
    <x v="2"/>
    <x v="2"/>
    <x v="11"/>
    <x v="2"/>
    <x v="12"/>
    <n v="45698.039999999994"/>
  </r>
  <r>
    <x v="2"/>
    <x v="2"/>
    <x v="11"/>
    <x v="3"/>
    <x v="16"/>
    <n v="47151.08"/>
  </r>
  <r>
    <x v="2"/>
    <x v="2"/>
    <x v="11"/>
    <x v="4"/>
    <x v="49"/>
    <n v="28760.8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8" firstHeaderRow="1" firstDataRow="3" firstDataCol="1"/>
  <pivotFields count="6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n="January" x="0"/>
        <item n="February" x="1"/>
        <item n="March" x="2"/>
        <item n="April" x="3"/>
        <item n="May" x="4"/>
        <item n="June" x="5"/>
        <item n="July" x="6"/>
        <item n="August" x="7"/>
        <item n="September" x="8"/>
        <item n="October" x="9"/>
        <item n="November" x="10"/>
        <item n="December" x="11"/>
        <item t="default"/>
      </items>
    </pivotField>
    <pivotField showAll="0"/>
    <pivotField dataField="1" showAll="0">
      <items count="163">
        <item x="3"/>
        <item x="63"/>
        <item x="32"/>
        <item x="57"/>
        <item x="11"/>
        <item x="60"/>
        <item x="27"/>
        <item x="13"/>
        <item x="30"/>
        <item x="15"/>
        <item x="0"/>
        <item x="76"/>
        <item x="5"/>
        <item x="19"/>
        <item x="24"/>
        <item x="23"/>
        <item x="54"/>
        <item x="9"/>
        <item x="12"/>
        <item x="1"/>
        <item x="28"/>
        <item x="62"/>
        <item x="17"/>
        <item x="2"/>
        <item x="25"/>
        <item x="6"/>
        <item x="16"/>
        <item x="49"/>
        <item x="37"/>
        <item x="39"/>
        <item x="86"/>
        <item x="8"/>
        <item x="20"/>
        <item x="51"/>
        <item x="48"/>
        <item x="35"/>
        <item x="40"/>
        <item x="73"/>
        <item x="74"/>
        <item x="41"/>
        <item x="77"/>
        <item x="45"/>
        <item x="65"/>
        <item x="59"/>
        <item x="21"/>
        <item x="56"/>
        <item x="89"/>
        <item x="97"/>
        <item x="52"/>
        <item x="131"/>
        <item x="120"/>
        <item x="90"/>
        <item x="87"/>
        <item x="150"/>
        <item x="156"/>
        <item x="98"/>
        <item x="130"/>
        <item x="158"/>
        <item x="96"/>
        <item x="79"/>
        <item x="109"/>
        <item x="70"/>
        <item x="129"/>
        <item x="153"/>
        <item x="110"/>
        <item x="141"/>
        <item x="71"/>
        <item x="134"/>
        <item x="135"/>
        <item x="145"/>
        <item x="92"/>
        <item x="138"/>
        <item x="99"/>
        <item x="160"/>
        <item x="128"/>
        <item x="137"/>
        <item x="132"/>
        <item x="139"/>
        <item x="126"/>
        <item x="148"/>
        <item x="84"/>
        <item x="81"/>
        <item x="94"/>
        <item x="123"/>
        <item x="111"/>
        <item x="85"/>
        <item x="75"/>
        <item x="93"/>
        <item x="78"/>
        <item x="91"/>
        <item x="133"/>
        <item x="143"/>
        <item x="125"/>
        <item x="88"/>
        <item x="142"/>
        <item x="104"/>
        <item x="95"/>
        <item x="112"/>
        <item x="101"/>
        <item x="121"/>
        <item x="100"/>
        <item x="107"/>
        <item x="108"/>
        <item x="113"/>
        <item x="82"/>
        <item x="127"/>
        <item x="140"/>
        <item x="69"/>
        <item x="124"/>
        <item x="122"/>
        <item x="102"/>
        <item x="136"/>
        <item x="58"/>
        <item x="149"/>
        <item x="147"/>
        <item x="105"/>
        <item x="115"/>
        <item x="106"/>
        <item x="68"/>
        <item x="146"/>
        <item x="80"/>
        <item x="119"/>
        <item x="144"/>
        <item x="151"/>
        <item x="67"/>
        <item x="114"/>
        <item x="44"/>
        <item x="83"/>
        <item x="55"/>
        <item x="64"/>
        <item x="161"/>
        <item x="66"/>
        <item x="103"/>
        <item x="152"/>
        <item x="118"/>
        <item x="154"/>
        <item x="43"/>
        <item x="26"/>
        <item x="34"/>
        <item x="38"/>
        <item x="29"/>
        <item x="33"/>
        <item x="50"/>
        <item x="72"/>
        <item x="18"/>
        <item x="61"/>
        <item x="42"/>
        <item x="47"/>
        <item x="159"/>
        <item x="157"/>
        <item x="116"/>
        <item x="14"/>
        <item x="155"/>
        <item x="117"/>
        <item x="4"/>
        <item x="22"/>
        <item x="10"/>
        <item x="7"/>
        <item x="36"/>
        <item x="53"/>
        <item x="31"/>
        <item x="46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Sales Volume" fld="4" baseField="0" baseItem="0"/>
    <dataField name="Sum of Sales Value" fld="5" baseField="0" baseItem="0"/>
  </dataFields>
  <formats count="86">
    <format dxfId="290">
      <pivotArea dataOnly="0" labelOnly="1" outline="0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28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288">
      <pivotArea dataOnly="0" labelOnly="1" outline="0" fieldPosition="0">
        <references count="2">
          <reference field="4294967294" count="1">
            <x v="1"/>
          </reference>
          <reference field="1" count="1" selected="0">
            <x v="1"/>
          </reference>
        </references>
      </pivotArea>
    </format>
    <format dxfId="287">
      <pivotArea dataOnly="0" labelOnly="1" outline="0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286">
      <pivotArea dataOnly="0" labelOnly="1" outline="0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  <format dxfId="285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8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83">
      <pivotArea type="all" dataOnly="0" outline="0" fieldPosition="0"/>
    </format>
    <format dxfId="282">
      <pivotArea outline="0" collapsedLevelsAreSubtotals="1" fieldPosition="0"/>
    </format>
    <format dxfId="281">
      <pivotArea type="origin" dataOnly="0" labelOnly="1" outline="0" fieldPosition="0"/>
    </format>
    <format dxfId="280">
      <pivotArea field="1" type="button" dataOnly="0" labelOnly="1" outline="0" axis="axisCol" fieldPosition="0"/>
    </format>
    <format dxfId="279">
      <pivotArea field="-2" type="button" dataOnly="0" labelOnly="1" outline="0" axis="axisCol" fieldPosition="1"/>
    </format>
    <format dxfId="278">
      <pivotArea type="topRight" dataOnly="0" labelOnly="1" outline="0" fieldPosition="0"/>
    </format>
    <format dxfId="277">
      <pivotArea field="2" type="button" dataOnly="0" labelOnly="1" outline="0" axis="axisRow" fieldPosition="0"/>
    </format>
    <format dxfId="276">
      <pivotArea dataOnly="0" labelOnly="1" fieldPosition="0">
        <references count="1">
          <reference field="2" count="0"/>
        </references>
      </pivotArea>
    </format>
    <format dxfId="275">
      <pivotArea dataOnly="0" labelOnly="1" grandRow="1" outline="0" fieldPosition="0"/>
    </format>
    <format dxfId="274">
      <pivotArea dataOnly="0" labelOnly="1" fieldPosition="0">
        <references count="1">
          <reference field="1" count="0"/>
        </references>
      </pivotArea>
    </format>
    <format dxfId="27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72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7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7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6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68">
      <pivotArea type="all" dataOnly="0" outline="0" fieldPosition="0"/>
    </format>
    <format dxfId="267">
      <pivotArea outline="0" collapsedLevelsAreSubtotals="1" fieldPosition="0"/>
    </format>
    <format dxfId="266">
      <pivotArea type="origin" dataOnly="0" labelOnly="1" outline="0" fieldPosition="0"/>
    </format>
    <format dxfId="265">
      <pivotArea field="1" type="button" dataOnly="0" labelOnly="1" outline="0" axis="axisCol" fieldPosition="0"/>
    </format>
    <format dxfId="264">
      <pivotArea field="-2" type="button" dataOnly="0" labelOnly="1" outline="0" axis="axisCol" fieldPosition="1"/>
    </format>
    <format dxfId="263">
      <pivotArea type="topRight" dataOnly="0" labelOnly="1" outline="0" fieldPosition="0"/>
    </format>
    <format dxfId="262">
      <pivotArea field="2" type="button" dataOnly="0" labelOnly="1" outline="0" axis="axisRow" fieldPosition="0"/>
    </format>
    <format dxfId="261">
      <pivotArea dataOnly="0" labelOnly="1" fieldPosition="0">
        <references count="1">
          <reference field="2" count="0"/>
        </references>
      </pivotArea>
    </format>
    <format dxfId="260">
      <pivotArea dataOnly="0" labelOnly="1" grandRow="1" outline="0" fieldPosition="0"/>
    </format>
    <format dxfId="259">
      <pivotArea dataOnly="0" labelOnly="1" fieldPosition="0">
        <references count="1">
          <reference field="1" count="0"/>
        </references>
      </pivotArea>
    </format>
    <format dxfId="25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7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5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5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5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type="origin" dataOnly="0" labelOnly="1" outline="0" fieldPosition="0"/>
    </format>
    <format dxfId="250">
      <pivotArea field="1" type="button" dataOnly="0" labelOnly="1" outline="0" axis="axisCol" fieldPosition="0"/>
    </format>
    <format dxfId="249">
      <pivotArea field="-2" type="button" dataOnly="0" labelOnly="1" outline="0" axis="axisCol" fieldPosition="1"/>
    </format>
    <format dxfId="248">
      <pivotArea type="topRight" dataOnly="0" labelOnly="1" outline="0" fieldPosition="0"/>
    </format>
    <format dxfId="247">
      <pivotArea field="2" type="button" dataOnly="0" labelOnly="1" outline="0" axis="axisRow" fieldPosition="0"/>
    </format>
    <format dxfId="246">
      <pivotArea dataOnly="0" labelOnly="1" fieldPosition="0">
        <references count="1">
          <reference field="2" count="0"/>
        </references>
      </pivotArea>
    </format>
    <format dxfId="245">
      <pivotArea dataOnly="0" labelOnly="1" grandRow="1" outline="0" fieldPosition="0"/>
    </format>
    <format dxfId="244">
      <pivotArea dataOnly="0" labelOnly="1" fieldPosition="0">
        <references count="1">
          <reference field="1" count="0"/>
        </references>
      </pivotArea>
    </format>
    <format dxfId="24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42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4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4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3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38">
      <pivotArea collapsedLevelsAreSubtotals="1" fieldPosition="0">
        <references count="1">
          <reference field="2" count="0"/>
        </references>
      </pivotArea>
    </format>
    <format dxfId="237">
      <pivotArea dataOnly="0" labelOnly="1" fieldPosition="0">
        <references count="1">
          <reference field="2" count="0"/>
        </references>
      </pivotArea>
    </format>
    <format dxfId="236">
      <pivotArea grandRow="1" outline="0" collapsedLevelsAreSubtotals="1" fieldPosition="0"/>
    </format>
    <format dxfId="235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4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33">
      <pivotArea field="1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32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  <format dxfId="23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2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2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2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27">
      <pivotArea dataOnly="0" labelOnly="1" fieldPosition="0">
        <references count="1">
          <reference field="1" count="0"/>
        </references>
      </pivotArea>
    </format>
    <format dxfId="226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25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24">
      <pivotArea field="2" type="button" dataOnly="0" labelOnly="1" outline="0" axis="axisRow" fieldPosition="0"/>
    </format>
    <format dxfId="223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format>
    <format dxfId="222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format>
    <format dxfId="221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format>
    <format dxfId="220">
      <pivotArea field="1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type="origin" dataOnly="0" labelOnly="1" outline="0" fieldPosition="0"/>
    </format>
    <format dxfId="216">
      <pivotArea field="1" type="button" dataOnly="0" labelOnly="1" outline="0" axis="axisCol" fieldPosition="0"/>
    </format>
    <format dxfId="215">
      <pivotArea field="-2" type="button" dataOnly="0" labelOnly="1" outline="0" axis="axisCol" fieldPosition="1"/>
    </format>
    <format dxfId="214">
      <pivotArea type="topRight" dataOnly="0" labelOnly="1" outline="0" fieldPosition="0"/>
    </format>
    <format dxfId="213">
      <pivotArea field="2" type="button" dataOnly="0" labelOnly="1" outline="0" axis="axisRow" fieldPosition="0"/>
    </format>
    <format dxfId="212">
      <pivotArea dataOnly="0" labelOnly="1" fieldPosition="0">
        <references count="1">
          <reference field="2" count="0"/>
        </references>
      </pivotArea>
    </format>
    <format dxfId="211">
      <pivotArea dataOnly="0" labelOnly="1" grandRow="1" outline="0" fieldPosition="0"/>
    </format>
    <format dxfId="210">
      <pivotArea dataOnly="0" labelOnly="1" fieldPosition="0">
        <references count="1">
          <reference field="1" count="0"/>
        </references>
      </pivotArea>
    </format>
    <format dxfId="209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08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0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0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0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M45" firstHeaderRow="1" firstDataRow="3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7">
        <item x="3"/>
        <item x="5"/>
        <item x="0"/>
        <item x="4"/>
        <item x="2"/>
        <item x="1"/>
        <item t="default"/>
      </items>
    </pivotField>
    <pivotField dataField="1" showAll="0"/>
    <pivotField dataField="1" showAll="0"/>
  </pivotFields>
  <rowFields count="2">
    <field x="1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dataFields count="2">
    <dataField name="Sum of Sales Volume" fld="4" baseField="0" baseItem="0"/>
    <dataField name="Sum of Sales Value" fld="5" baseField="0" baseItem="0"/>
  </dataFields>
  <formats count="104">
    <format dxfId="204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203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202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201">
      <pivotArea dataOnly="0" labelOnly="1" outline="0" fieldPosition="0">
        <references count="2">
          <reference field="4294967294" count="1">
            <x v="1"/>
          </reference>
          <reference field="3" count="1" selected="0">
            <x v="1"/>
          </reference>
        </references>
      </pivotArea>
    </format>
    <format dxfId="200">
      <pivotArea dataOnly="0" labelOnly="1" outline="0" fieldPosition="0">
        <references count="2">
          <reference field="4294967294" count="1">
            <x v="0"/>
          </reference>
          <reference field="3" count="1" selected="0">
            <x v="2"/>
          </reference>
        </references>
      </pivotArea>
    </format>
    <format dxfId="199">
      <pivotArea dataOnly="0" labelOnly="1" outline="0" fieldPosition="0">
        <references count="2">
          <reference field="4294967294" count="1">
            <x v="1"/>
          </reference>
          <reference field="3" count="1" selected="0">
            <x v="2"/>
          </reference>
        </references>
      </pivotArea>
    </format>
    <format dxfId="198">
      <pivotArea dataOnly="0" labelOnly="1" outline="0" fieldPosition="0">
        <references count="2">
          <reference field="4294967294" count="1">
            <x v="0"/>
          </reference>
          <reference field="3" count="1" selected="0">
            <x v="3"/>
          </reference>
        </references>
      </pivotArea>
    </format>
    <format dxfId="197">
      <pivotArea dataOnly="0" labelOnly="1" outline="0" fieldPosition="0">
        <references count="2">
          <reference field="4294967294" count="1">
            <x v="1"/>
          </reference>
          <reference field="3" count="1" selected="0">
            <x v="3"/>
          </reference>
        </references>
      </pivotArea>
    </format>
    <format dxfId="196">
      <pivotArea dataOnly="0" labelOnly="1" outline="0" fieldPosition="0">
        <references count="2">
          <reference field="4294967294" count="1">
            <x v="0"/>
          </reference>
          <reference field="3" count="1" selected="0">
            <x v="4"/>
          </reference>
        </references>
      </pivotArea>
    </format>
    <format dxfId="195">
      <pivotArea dataOnly="0" labelOnly="1" outline="0" fieldPosition="0">
        <references count="2">
          <reference field="4294967294" count="1">
            <x v="1"/>
          </reference>
          <reference field="3" count="1" selected="0">
            <x v="4"/>
          </reference>
        </references>
      </pivotArea>
    </format>
    <format dxfId="194">
      <pivotArea dataOnly="0" labelOnly="1" outline="0" fieldPosition="0">
        <references count="2">
          <reference field="4294967294" count="1">
            <x v="0"/>
          </reference>
          <reference field="3" count="1" selected="0">
            <x v="5"/>
          </reference>
        </references>
      </pivotArea>
    </format>
    <format dxfId="193">
      <pivotArea dataOnly="0" labelOnly="1" outline="0" fieldPosition="0">
        <references count="2">
          <reference field="4294967294" count="1">
            <x v="1"/>
          </reference>
          <reference field="3" count="1" selected="0">
            <x v="5"/>
          </reference>
        </references>
      </pivotArea>
    </format>
    <format dxfId="192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91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0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type="origin" dataOnly="0" labelOnly="1" outline="0" fieldPosition="0"/>
    </format>
    <format dxfId="186">
      <pivotArea field="3" type="button" dataOnly="0" labelOnly="1" outline="0" axis="axisCol" fieldPosition="0"/>
    </format>
    <format dxfId="185">
      <pivotArea field="-2" type="button" dataOnly="0" labelOnly="1" outline="0" axis="axisCol" fieldPosition="1"/>
    </format>
    <format dxfId="184">
      <pivotArea type="topRight" dataOnly="0" labelOnly="1" outline="0" fieldPosition="0"/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1">
          <reference field="3" count="0"/>
        </references>
      </pivotArea>
    </format>
    <format dxfId="179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78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7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7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7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17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17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17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type="origin" dataOnly="0" labelOnly="1" outline="0" fieldPosition="0"/>
    </format>
    <format dxfId="168">
      <pivotArea field="3" type="button" dataOnly="0" labelOnly="1" outline="0" axis="axisCol" fieldPosition="0"/>
    </format>
    <format dxfId="167">
      <pivotArea field="-2" type="button" dataOnly="0" labelOnly="1" outline="0" axis="axisCol" fieldPosition="1"/>
    </format>
    <format dxfId="166">
      <pivotArea type="topRight" dataOnly="0" labelOnly="1" outline="0" fieldPosition="0"/>
    </format>
    <format dxfId="165">
      <pivotArea field="1" type="button" dataOnly="0" labelOnly="1" outline="0" axis="axisRow" fieldPosition="0"/>
    </format>
    <format dxfId="164">
      <pivotArea dataOnly="0" labelOnly="1" fieldPosition="0">
        <references count="1">
          <reference field="1" count="0"/>
        </references>
      </pivotArea>
    </format>
    <format dxfId="163">
      <pivotArea dataOnly="0" labelOnly="1" grandRow="1" outline="0" fieldPosition="0"/>
    </format>
    <format dxfId="162">
      <pivotArea dataOnly="0" labelOnly="1" fieldPosition="0">
        <references count="1">
          <reference field="3" count="0"/>
        </references>
      </pivotArea>
    </format>
    <format dxfId="161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6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5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5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5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15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15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15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153">
      <pivotArea outline="0" collapsedLevelsAreSubtotals="1" fieldPosition="0"/>
    </format>
    <format dxfId="152">
      <pivotArea outline="0" collapsedLevelsAreSubtotals="1" fieldPosition="0"/>
    </format>
    <format dxfId="151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150">
      <pivotArea collapsedLevelsAreSubtotals="1" fieldPosition="0">
        <references count="3">
          <reference field="4294967294" count="1" selected="0">
            <x v="1"/>
          </reference>
          <reference field="1" count="1">
            <x v="0"/>
          </reference>
          <reference field="3" count="1" selected="0">
            <x v="1"/>
          </reference>
        </references>
      </pivotArea>
    </format>
    <format dxfId="149">
      <pivotArea field="3" grandRow="1" outline="0" collapsedLevelsAreSubtotals="1" axis="axisCol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148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format>
    <format dxfId="147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format>
    <format dxfId="146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format>
    <format dxfId="145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format>
    <format dxfId="144">
      <pivotArea outline="0" collapsedLevelsAreSubtotals="1" fieldPosition="0"/>
    </format>
    <format dxfId="143">
      <pivotArea type="origin" dataOnly="0" labelOnly="1" outline="0" offset="A2" fieldPosition="0"/>
    </format>
    <format dxfId="142">
      <pivotArea field="1" type="button" dataOnly="0" labelOnly="1" outline="0" axis="axisRow" fieldPosition="0"/>
    </format>
    <format dxfId="141">
      <pivotArea dataOnly="0" labelOnly="1" fieldPosition="0">
        <references count="1">
          <reference field="1" count="0"/>
        </references>
      </pivotArea>
    </format>
    <format dxfId="140">
      <pivotArea dataOnly="0" labelOnly="1" grandRow="1" outline="0" fieldPosition="0"/>
    </format>
    <format dxfId="139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38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37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136">
      <pivotArea dataOnly="0" labelOnly="1" fieldPosition="0">
        <references count="1">
          <reference field="3" count="0"/>
        </references>
      </pivotArea>
    </format>
    <format dxfId="13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3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3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13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13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13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129">
      <pivotArea outline="0" collapsedLevelsAreSubtotals="1" fieldPosition="0"/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12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2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2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11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11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11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type="origin" dataOnly="0" labelOnly="1" outline="0" fieldPosition="0"/>
    </format>
    <format dxfId="113">
      <pivotArea field="3" type="button" dataOnly="0" labelOnly="1" outline="0" axis="axisCol" fieldPosition="0"/>
    </format>
    <format dxfId="112">
      <pivotArea field="-2" type="button" dataOnly="0" labelOnly="1" outline="0" axis="axisCol" fieldPosition="1"/>
    </format>
    <format dxfId="111">
      <pivotArea type="topRight" dataOnly="0" labelOnly="1" outline="0" fieldPosition="0"/>
    </format>
    <format dxfId="110">
      <pivotArea field="1" type="button" dataOnly="0" labelOnly="1" outline="0" axis="axisRow" fieldPosition="0"/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1">
          <reference field="3" count="0"/>
        </references>
      </pivotArea>
    </format>
    <format dxfId="10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0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0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10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10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10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I45" firstHeaderRow="1" firstDataRow="3" firstDataCol="1"/>
  <pivotFields count="6"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dataField="1" showAll="0"/>
  </pivotFields>
  <rowFields count="2">
    <field x="1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-2"/>
    <field x="0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dataFields count="2">
    <dataField name="Sum of Sales Volume" fld="4" baseField="0" baseItem="0"/>
    <dataField name="Sum of Sales Value" fld="5" baseField="0" baseItem="0"/>
  </dataFields>
  <formats count="83"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-2" type="button" dataOnly="0" labelOnly="1" outline="0" axis="axisCol" fieldPosition="0"/>
    </format>
    <format dxfId="96">
      <pivotArea field="0" type="button" dataOnly="0" labelOnly="1" outline="0" axis="axisCol" fieldPosition="1"/>
    </format>
    <format dxfId="95">
      <pivotArea type="topRight" dataOnly="0" labelOnly="1" outline="0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Row="1" outline="0" fieldPosition="0"/>
    </format>
    <format dxfId="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0">
      <pivotArea dataOnly="0" labelOnly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89">
      <pivotArea dataOnly="0" labelOnly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-2" type="button" dataOnly="0" labelOnly="1" outline="0" axis="axisCol" fieldPosition="0"/>
    </format>
    <format dxfId="84">
      <pivotArea field="0" type="button" dataOnly="0" labelOnly="1" outline="0" axis="axisCol" fieldPosition="1"/>
    </format>
    <format dxfId="83">
      <pivotArea type="topRight" dataOnly="0" labelOnly="1" outline="0" fieldPosition="0"/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8">
      <pivotArea dataOnly="0" labelOnly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77">
      <pivotArea dataOnly="0" labelOnly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76">
      <pivotArea outline="0" collapsedLevelsAreSubtotals="1" fieldPosition="0">
        <references count="2">
          <reference field="4294967294" count="1" selected="0">
            <x v="1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5">
      <pivotArea outline="0" collapsedLevelsAreSubtotals="1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dataOnly="0" labelOnly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72">
      <pivotArea outline="0" collapsedLevelsAreSubtotals="1" fieldPosition="0">
        <references count="2">
          <reference field="4294967294" count="1" selected="0">
            <x v="1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">
      <pivotArea dataOnly="0" labelOnly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69">
      <pivotArea dataOnly="0" labelOnly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68">
      <pivotArea dataOnly="0" labelOnly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67">
      <pivotArea outline="0" collapsedLevelsAreSubtotals="1" fieldPosition="0">
        <references count="2">
          <reference field="4294967294" count="1" selected="0">
            <x v="1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dataOnly="0" labelOnly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64">
      <pivotArea dataOnly="0" labelOnly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">
      <pivotArea outline="0" collapsedLevelsAreSubtotals="1" fieldPosition="0"/>
    </format>
    <format dxfId="61">
      <pivotArea outline="0" collapsedLevelsAreSubtotals="1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60">
      <pivotArea outline="0" collapsedLevelsAreSubtotals="1" fieldPosition="0"/>
    </format>
    <format dxfId="59">
      <pivotArea type="origin" dataOnly="0" labelOnly="1" outline="0" offset="A2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54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53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">
      <pivotArea dataOnly="0" labelOnly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50">
      <pivotArea dataOnly="0" labelOnly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-2" type="button" dataOnly="0" labelOnly="1" outline="0" axis="axisCol" fieldPosition="0"/>
    </format>
    <format dxfId="45">
      <pivotArea field="0" type="button" dataOnly="0" labelOnly="1" outline="0" axis="axisCol" fieldPosition="1"/>
    </format>
    <format dxfId="44">
      <pivotArea type="topRight" dataOnly="0" labelOnly="1" outline="0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dataOnly="0" labelOnly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38">
      <pivotArea dataOnly="0" labelOnly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-2" type="button" dataOnly="0" labelOnly="1" outline="0" axis="axisCol" fieldPosition="0"/>
    </format>
    <format dxfId="33">
      <pivotArea field="0" type="button" dataOnly="0" labelOnly="1" outline="0" axis="axisCol" fieldPosition="1"/>
    </format>
    <format dxfId="32">
      <pivotArea type="topRight" dataOnly="0" labelOnly="1" outline="0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dataOnly="0" labelOnly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26">
      <pivotArea dataOnly="0" labelOnly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5">
      <pivotArea outline="0" collapsedLevelsAreSubtotals="1" fieldPosition="0"/>
    </format>
    <format dxfId="24">
      <pivotArea type="origin" dataOnly="0" labelOnly="1" outline="0" offset="A2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dataOnly="0" labelOnly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8">
      <pivotArea dataOnly="0" labelOnly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9:M13" firstHeaderRow="1" firstDataRow="2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Sales Volu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A3:M7" firstHeaderRow="1" firstDataRow="2" firstDataCol="1"/>
  <pivotFields count="6">
    <pivotField showAll="0">
      <items count="5">
        <item x="0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Sales Value" fld="5" baseField="0" baseItem="0" numFmtId="168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3:E10" firstHeaderRow="1" firstDataRow="2" firstDataCol="1"/>
  <pivotFields count="6">
    <pivotField axis="axisCol" showAll="0">
      <items count="5">
        <item x="0"/>
        <item x="1"/>
        <item x="3"/>
        <item x="2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3"/>
        <item x="5"/>
        <item x="0"/>
        <item x="4"/>
        <item x="2"/>
        <item x="1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Sales Value" fld="5" baseField="0" baseItem="0" numFmtId="168"/>
  </dataFields>
  <formats count="17">
    <format dxfId="16">
      <pivotArea outline="0" collapsedLevelsAreSubtotals="1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0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fieldPosition="0">
        <references count="1">
          <reference field="0" count="0"/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3:D8" firstHeaderRow="1" firstDataRow="2" firstDataCol="1"/>
  <pivotFields count="6"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3">
    <i>
      <x/>
    </i>
    <i>
      <x v="1"/>
    </i>
    <i>
      <x v="2"/>
    </i>
  </colItems>
  <dataFields count="1">
    <dataField name="Sum of Sales Volume" fld="4" baseField="0" baseItem="0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499" totalsRowShown="0">
  <autoFilter ref="A1:F499"/>
  <tableColumns count="6">
    <tableColumn id="1" name="MARKET"/>
    <tableColumn id="2" name="Year"/>
    <tableColumn id="3" name="Month"/>
    <tableColumn id="4" name="SUBTYPE"/>
    <tableColumn id="5" name="Sales Volume"/>
    <tableColumn id="6" name="Sales Value" dataDxfId="2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F495" totalsRowShown="0">
  <autoFilter ref="A1:F495"/>
  <tableColumns count="6">
    <tableColumn id="1" name="MARKET"/>
    <tableColumn id="2" name="Year"/>
    <tableColumn id="3" name="Month"/>
    <tableColumn id="4" name="SUBTYPE"/>
    <tableColumn id="5" name="Sales Volume"/>
    <tableColumn id="6" name="Sales Value" dataDxfId="29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9"/>
  <sheetViews>
    <sheetView topLeftCell="A476" zoomScale="88" zoomScaleNormal="88" workbookViewId="0">
      <selection sqref="A1:F499"/>
    </sheetView>
  </sheetViews>
  <sheetFormatPr defaultRowHeight="15" x14ac:dyDescent="0.25"/>
  <cols>
    <col min="1" max="1" width="15.42578125" bestFit="1" customWidth="1"/>
    <col min="2" max="2" width="12.42578125" customWidth="1"/>
    <col min="3" max="3" width="8.7109375" customWidth="1"/>
    <col min="4" max="4" width="14" bestFit="1" customWidth="1"/>
    <col min="5" max="5" width="14.140625" customWidth="1"/>
    <col min="6" max="6" width="13.42578125" bestFit="1" customWidth="1"/>
    <col min="16" max="16" width="9.7109375" bestFit="1" customWidth="1"/>
    <col min="17" max="17" width="15.140625" bestFit="1" customWidth="1"/>
    <col min="18" max="18" width="22.42578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s="7"/>
      <c r="P1" s="7"/>
    </row>
    <row r="2" spans="1:16" x14ac:dyDescent="0.3">
      <c r="A2" t="s">
        <v>6</v>
      </c>
      <c r="B2">
        <v>2018</v>
      </c>
      <c r="C2">
        <v>1</v>
      </c>
      <c r="D2" t="s">
        <v>7</v>
      </c>
      <c r="E2" s="1">
        <v>10</v>
      </c>
      <c r="F2" s="2">
        <v>10280.470000000001</v>
      </c>
    </row>
    <row r="3" spans="1:16" x14ac:dyDescent="0.3">
      <c r="A3" t="s">
        <v>6</v>
      </c>
      <c r="B3">
        <v>2018</v>
      </c>
      <c r="C3">
        <v>1</v>
      </c>
      <c r="D3" t="s">
        <v>8</v>
      </c>
      <c r="E3" s="1">
        <v>19</v>
      </c>
      <c r="F3" s="2">
        <v>21850.04</v>
      </c>
    </row>
    <row r="4" spans="1:16" x14ac:dyDescent="0.3">
      <c r="A4" t="s">
        <v>6</v>
      </c>
      <c r="B4">
        <v>2018</v>
      </c>
      <c r="C4">
        <v>1</v>
      </c>
      <c r="D4" t="s">
        <v>9</v>
      </c>
      <c r="E4" s="1">
        <v>23</v>
      </c>
      <c r="F4" s="2">
        <v>36795.410000000003</v>
      </c>
    </row>
    <row r="5" spans="1:16" x14ac:dyDescent="0.3">
      <c r="A5" t="s">
        <v>6</v>
      </c>
      <c r="B5">
        <v>2018</v>
      </c>
      <c r="C5">
        <v>1</v>
      </c>
      <c r="D5" t="s">
        <v>10</v>
      </c>
      <c r="E5" s="1">
        <v>0</v>
      </c>
      <c r="F5" s="2">
        <v>0</v>
      </c>
    </row>
    <row r="6" spans="1:16" x14ac:dyDescent="0.3">
      <c r="A6" t="s">
        <v>6</v>
      </c>
      <c r="B6">
        <v>2018</v>
      </c>
      <c r="C6">
        <v>1</v>
      </c>
      <c r="D6" t="s">
        <v>11</v>
      </c>
      <c r="E6" s="1">
        <v>322</v>
      </c>
      <c r="F6" s="2">
        <v>492215.54000000015</v>
      </c>
    </row>
    <row r="7" spans="1:16" x14ac:dyDescent="0.3">
      <c r="A7" t="s">
        <v>6</v>
      </c>
      <c r="B7">
        <v>2018</v>
      </c>
      <c r="C7">
        <v>2</v>
      </c>
      <c r="D7" t="s">
        <v>7</v>
      </c>
      <c r="E7" s="1">
        <v>12</v>
      </c>
      <c r="F7" s="2">
        <v>12725.16</v>
      </c>
    </row>
    <row r="8" spans="1:16" x14ac:dyDescent="0.3">
      <c r="A8" t="s">
        <v>6</v>
      </c>
      <c r="B8">
        <v>2018</v>
      </c>
      <c r="C8">
        <v>2</v>
      </c>
      <c r="D8" t="s">
        <v>8</v>
      </c>
      <c r="E8" s="1">
        <v>25</v>
      </c>
      <c r="F8" s="2">
        <v>28034.75</v>
      </c>
    </row>
    <row r="9" spans="1:16" x14ac:dyDescent="0.3">
      <c r="A9" t="s">
        <v>6</v>
      </c>
      <c r="B9">
        <v>2018</v>
      </c>
      <c r="C9">
        <v>2</v>
      </c>
      <c r="D9" t="s">
        <v>9</v>
      </c>
      <c r="E9" s="1">
        <v>25</v>
      </c>
      <c r="F9" s="2">
        <v>43392.139999999992</v>
      </c>
    </row>
    <row r="10" spans="1:16" x14ac:dyDescent="0.3">
      <c r="A10" t="s">
        <v>6</v>
      </c>
      <c r="B10">
        <v>2018</v>
      </c>
      <c r="C10">
        <v>2</v>
      </c>
      <c r="D10" t="s">
        <v>11</v>
      </c>
      <c r="E10" s="1">
        <v>348</v>
      </c>
      <c r="F10" s="2">
        <v>513050.38999999972</v>
      </c>
    </row>
    <row r="11" spans="1:16" x14ac:dyDescent="0.3">
      <c r="A11" t="s">
        <v>6</v>
      </c>
      <c r="B11">
        <v>2018</v>
      </c>
      <c r="C11">
        <v>3</v>
      </c>
      <c r="D11" t="s">
        <v>7</v>
      </c>
      <c r="E11" s="1">
        <v>10</v>
      </c>
      <c r="F11" s="2">
        <v>10089.68</v>
      </c>
    </row>
    <row r="12" spans="1:16" x14ac:dyDescent="0.3">
      <c r="A12" t="s">
        <v>6</v>
      </c>
      <c r="B12">
        <v>2018</v>
      </c>
      <c r="C12">
        <v>3</v>
      </c>
      <c r="D12" t="s">
        <v>8</v>
      </c>
      <c r="E12" s="1">
        <v>31</v>
      </c>
      <c r="F12" s="2">
        <v>33793.19</v>
      </c>
    </row>
    <row r="13" spans="1:16" x14ac:dyDescent="0.3">
      <c r="A13" t="s">
        <v>6</v>
      </c>
      <c r="B13">
        <v>2018</v>
      </c>
      <c r="C13">
        <v>3</v>
      </c>
      <c r="D13" t="s">
        <v>9</v>
      </c>
      <c r="E13" s="1">
        <v>17</v>
      </c>
      <c r="F13" s="2">
        <v>29472.5</v>
      </c>
    </row>
    <row r="14" spans="1:16" x14ac:dyDescent="0.3">
      <c r="A14" t="s">
        <v>6</v>
      </c>
      <c r="B14">
        <v>2018</v>
      </c>
      <c r="C14">
        <v>3</v>
      </c>
      <c r="D14" t="s">
        <v>11</v>
      </c>
      <c r="E14" s="1">
        <v>346</v>
      </c>
      <c r="F14" s="2">
        <v>515272.88999999978</v>
      </c>
    </row>
    <row r="15" spans="1:16" x14ac:dyDescent="0.3">
      <c r="A15" t="s">
        <v>6</v>
      </c>
      <c r="B15">
        <v>2018</v>
      </c>
      <c r="C15">
        <v>4</v>
      </c>
      <c r="D15" t="s">
        <v>7</v>
      </c>
      <c r="E15" s="1">
        <v>4</v>
      </c>
      <c r="F15" s="2">
        <v>4519.22</v>
      </c>
    </row>
    <row r="16" spans="1:16" x14ac:dyDescent="0.3">
      <c r="A16" t="s">
        <v>6</v>
      </c>
      <c r="B16">
        <v>2018</v>
      </c>
      <c r="C16">
        <v>4</v>
      </c>
      <c r="D16" t="s">
        <v>8</v>
      </c>
      <c r="E16" s="1">
        <v>18</v>
      </c>
      <c r="F16" s="2">
        <v>19256.48</v>
      </c>
    </row>
    <row r="17" spans="1:6" x14ac:dyDescent="0.3">
      <c r="A17" t="s">
        <v>6</v>
      </c>
      <c r="B17">
        <v>2018</v>
      </c>
      <c r="C17">
        <v>4</v>
      </c>
      <c r="D17" t="s">
        <v>12</v>
      </c>
      <c r="E17" s="1">
        <v>7</v>
      </c>
      <c r="F17" s="2">
        <v>12601.21</v>
      </c>
    </row>
    <row r="18" spans="1:6" x14ac:dyDescent="0.3">
      <c r="A18" t="s">
        <v>6</v>
      </c>
      <c r="B18">
        <v>2018</v>
      </c>
      <c r="C18">
        <v>4</v>
      </c>
      <c r="D18" t="s">
        <v>11</v>
      </c>
      <c r="E18" s="1">
        <v>284</v>
      </c>
      <c r="F18" s="2">
        <v>423523.09999999992</v>
      </c>
    </row>
    <row r="19" spans="1:6" x14ac:dyDescent="0.3">
      <c r="A19" t="s">
        <v>6</v>
      </c>
      <c r="B19">
        <v>2018</v>
      </c>
      <c r="C19">
        <v>5</v>
      </c>
      <c r="D19" t="s">
        <v>7</v>
      </c>
      <c r="E19" s="1">
        <v>9</v>
      </c>
      <c r="F19" s="2">
        <v>11368.169999999998</v>
      </c>
    </row>
    <row r="20" spans="1:6" x14ac:dyDescent="0.3">
      <c r="A20" t="s">
        <v>6</v>
      </c>
      <c r="B20">
        <v>2018</v>
      </c>
      <c r="C20">
        <v>5</v>
      </c>
      <c r="D20" t="s">
        <v>8</v>
      </c>
      <c r="E20" s="1">
        <v>26</v>
      </c>
      <c r="F20" s="2">
        <v>30546.18</v>
      </c>
    </row>
    <row r="21" spans="1:6" x14ac:dyDescent="0.3">
      <c r="A21" t="s">
        <v>6</v>
      </c>
      <c r="B21">
        <v>2018</v>
      </c>
      <c r="C21">
        <v>5</v>
      </c>
      <c r="D21" t="s">
        <v>9</v>
      </c>
      <c r="E21" s="1">
        <v>22</v>
      </c>
      <c r="F21" s="2">
        <v>39672.449999999997</v>
      </c>
    </row>
    <row r="22" spans="1:6" x14ac:dyDescent="0.3">
      <c r="A22" t="s">
        <v>6</v>
      </c>
      <c r="B22">
        <v>2018</v>
      </c>
      <c r="C22">
        <v>5</v>
      </c>
      <c r="D22" t="s">
        <v>11</v>
      </c>
      <c r="E22" s="1">
        <v>230</v>
      </c>
      <c r="F22" s="2">
        <v>365408.96000000008</v>
      </c>
    </row>
    <row r="23" spans="1:6" x14ac:dyDescent="0.3">
      <c r="A23" t="s">
        <v>6</v>
      </c>
      <c r="B23">
        <v>2018</v>
      </c>
      <c r="C23">
        <v>6</v>
      </c>
      <c r="D23" t="s">
        <v>7</v>
      </c>
      <c r="E23" s="1">
        <v>13</v>
      </c>
      <c r="F23" s="2">
        <v>15763.669999999998</v>
      </c>
    </row>
    <row r="24" spans="1:6" x14ac:dyDescent="0.3">
      <c r="A24" t="s">
        <v>6</v>
      </c>
      <c r="B24">
        <v>2018</v>
      </c>
      <c r="C24">
        <v>6</v>
      </c>
      <c r="D24" t="s">
        <v>8</v>
      </c>
      <c r="E24" s="1">
        <v>32</v>
      </c>
      <c r="F24" s="2">
        <v>37469.22</v>
      </c>
    </row>
    <row r="25" spans="1:6" x14ac:dyDescent="0.3">
      <c r="A25" t="s">
        <v>6</v>
      </c>
      <c r="B25">
        <v>2018</v>
      </c>
      <c r="C25">
        <v>6</v>
      </c>
      <c r="D25" t="s">
        <v>9</v>
      </c>
      <c r="E25" s="1">
        <v>45</v>
      </c>
      <c r="F25" s="2">
        <v>76845.31</v>
      </c>
    </row>
    <row r="26" spans="1:6" x14ac:dyDescent="0.3">
      <c r="A26" t="s">
        <v>6</v>
      </c>
      <c r="B26">
        <v>2018</v>
      </c>
      <c r="C26">
        <v>6</v>
      </c>
      <c r="D26" t="s">
        <v>11</v>
      </c>
      <c r="E26" s="1">
        <v>324</v>
      </c>
      <c r="F26" s="2">
        <v>502215.1399999999</v>
      </c>
    </row>
    <row r="27" spans="1:6" x14ac:dyDescent="0.3">
      <c r="A27" t="s">
        <v>6</v>
      </c>
      <c r="B27">
        <v>2018</v>
      </c>
      <c r="C27">
        <v>7</v>
      </c>
      <c r="D27" t="s">
        <v>7</v>
      </c>
      <c r="E27" s="1">
        <v>15</v>
      </c>
      <c r="F27" s="2">
        <v>16635.55</v>
      </c>
    </row>
    <row r="28" spans="1:6" x14ac:dyDescent="0.3">
      <c r="A28" t="s">
        <v>6</v>
      </c>
      <c r="B28">
        <v>2018</v>
      </c>
      <c r="C28">
        <v>7</v>
      </c>
      <c r="D28" t="s">
        <v>8</v>
      </c>
      <c r="E28" s="1">
        <v>14</v>
      </c>
      <c r="F28" s="2">
        <v>16181.859999999999</v>
      </c>
    </row>
    <row r="29" spans="1:6" x14ac:dyDescent="0.3">
      <c r="A29" t="s">
        <v>6</v>
      </c>
      <c r="B29">
        <v>2018</v>
      </c>
      <c r="C29">
        <v>7</v>
      </c>
      <c r="D29" t="s">
        <v>9</v>
      </c>
      <c r="E29" s="1">
        <v>24</v>
      </c>
      <c r="F29" s="2">
        <v>41029.960000000006</v>
      </c>
    </row>
    <row r="30" spans="1:6" x14ac:dyDescent="0.3">
      <c r="A30" t="s">
        <v>6</v>
      </c>
      <c r="B30">
        <v>2018</v>
      </c>
      <c r="C30">
        <v>7</v>
      </c>
      <c r="D30" t="s">
        <v>11</v>
      </c>
      <c r="E30" s="1">
        <v>199</v>
      </c>
      <c r="F30" s="2">
        <v>297981.43000000011</v>
      </c>
    </row>
    <row r="31" spans="1:6" x14ac:dyDescent="0.3">
      <c r="A31" t="s">
        <v>6</v>
      </c>
      <c r="B31">
        <v>2018</v>
      </c>
      <c r="C31">
        <v>8</v>
      </c>
      <c r="D31" t="s">
        <v>7</v>
      </c>
      <c r="E31" s="1">
        <v>6</v>
      </c>
      <c r="F31" s="2">
        <v>5712</v>
      </c>
    </row>
    <row r="32" spans="1:6" x14ac:dyDescent="0.3">
      <c r="A32" t="s">
        <v>6</v>
      </c>
      <c r="B32">
        <v>2018</v>
      </c>
      <c r="C32">
        <v>8</v>
      </c>
      <c r="D32" t="s">
        <v>8</v>
      </c>
      <c r="E32" s="1">
        <v>20</v>
      </c>
      <c r="F32" s="2">
        <v>26595.919999999995</v>
      </c>
    </row>
    <row r="33" spans="1:6" x14ac:dyDescent="0.3">
      <c r="A33" t="s">
        <v>6</v>
      </c>
      <c r="B33">
        <v>2018</v>
      </c>
      <c r="C33">
        <v>8</v>
      </c>
      <c r="D33" t="s">
        <v>9</v>
      </c>
      <c r="E33" s="1">
        <v>20</v>
      </c>
      <c r="F33" s="2">
        <v>38147.31</v>
      </c>
    </row>
    <row r="34" spans="1:6" x14ac:dyDescent="0.3">
      <c r="A34" t="s">
        <v>6</v>
      </c>
      <c r="B34">
        <v>2018</v>
      </c>
      <c r="C34">
        <v>8</v>
      </c>
      <c r="D34" t="s">
        <v>11</v>
      </c>
      <c r="E34" s="1">
        <v>215</v>
      </c>
      <c r="F34" s="2">
        <v>313480.01000000007</v>
      </c>
    </row>
    <row r="35" spans="1:6" x14ac:dyDescent="0.3">
      <c r="A35" t="s">
        <v>6</v>
      </c>
      <c r="B35">
        <v>2018</v>
      </c>
      <c r="C35">
        <v>9</v>
      </c>
      <c r="D35" t="s">
        <v>7</v>
      </c>
      <c r="E35" s="1">
        <v>8</v>
      </c>
      <c r="F35" s="2">
        <v>10182.08</v>
      </c>
    </row>
    <row r="36" spans="1:6" x14ac:dyDescent="0.3">
      <c r="A36" t="s">
        <v>6</v>
      </c>
      <c r="B36">
        <v>2018</v>
      </c>
      <c r="C36">
        <v>9</v>
      </c>
      <c r="D36" t="s">
        <v>8</v>
      </c>
      <c r="E36" s="1">
        <v>18</v>
      </c>
      <c r="F36" s="2">
        <v>22024.560000000001</v>
      </c>
    </row>
    <row r="37" spans="1:6" x14ac:dyDescent="0.3">
      <c r="A37" t="s">
        <v>6</v>
      </c>
      <c r="B37">
        <v>2018</v>
      </c>
      <c r="C37">
        <v>9</v>
      </c>
      <c r="D37" t="s">
        <v>9</v>
      </c>
      <c r="E37" s="1">
        <v>31</v>
      </c>
      <c r="F37" s="2">
        <v>52502.590000000004</v>
      </c>
    </row>
    <row r="38" spans="1:6" x14ac:dyDescent="0.3">
      <c r="A38" t="s">
        <v>6</v>
      </c>
      <c r="B38">
        <v>2018</v>
      </c>
      <c r="C38">
        <v>9</v>
      </c>
      <c r="D38" t="s">
        <v>11</v>
      </c>
      <c r="E38" s="1">
        <v>462</v>
      </c>
      <c r="F38" s="2">
        <v>663920.03999999992</v>
      </c>
    </row>
    <row r="39" spans="1:6" x14ac:dyDescent="0.3">
      <c r="A39" t="s">
        <v>6</v>
      </c>
      <c r="B39">
        <v>2018</v>
      </c>
      <c r="C39">
        <v>10</v>
      </c>
      <c r="D39" t="s">
        <v>7</v>
      </c>
      <c r="E39" s="1">
        <v>9</v>
      </c>
      <c r="F39" s="2">
        <v>7964.2699999999995</v>
      </c>
    </row>
    <row r="40" spans="1:6" x14ac:dyDescent="0.3">
      <c r="A40" t="s">
        <v>6</v>
      </c>
      <c r="B40">
        <v>2018</v>
      </c>
      <c r="C40">
        <v>10</v>
      </c>
      <c r="D40" t="s">
        <v>8</v>
      </c>
      <c r="E40" s="1">
        <v>2</v>
      </c>
      <c r="F40" s="2">
        <v>2038.2800000000002</v>
      </c>
    </row>
    <row r="41" spans="1:6" x14ac:dyDescent="0.3">
      <c r="A41" t="s">
        <v>6</v>
      </c>
      <c r="B41">
        <v>2018</v>
      </c>
      <c r="C41">
        <v>10</v>
      </c>
      <c r="D41" t="s">
        <v>9</v>
      </c>
      <c r="E41" s="1">
        <v>22</v>
      </c>
      <c r="F41" s="2">
        <v>33534.090000000004</v>
      </c>
    </row>
    <row r="42" spans="1:6" x14ac:dyDescent="0.3">
      <c r="A42" t="s">
        <v>6</v>
      </c>
      <c r="B42">
        <v>2018</v>
      </c>
      <c r="C42">
        <v>10</v>
      </c>
      <c r="D42" t="s">
        <v>11</v>
      </c>
      <c r="E42" s="1">
        <v>221</v>
      </c>
      <c r="F42" s="2">
        <v>318727.76999999996</v>
      </c>
    </row>
    <row r="43" spans="1:6" x14ac:dyDescent="0.3">
      <c r="A43" t="s">
        <v>6</v>
      </c>
      <c r="B43">
        <v>2018</v>
      </c>
      <c r="C43">
        <v>11</v>
      </c>
      <c r="D43" t="s">
        <v>7</v>
      </c>
      <c r="E43" s="1">
        <v>9</v>
      </c>
      <c r="F43" s="2">
        <v>9401.1800000000021</v>
      </c>
    </row>
    <row r="44" spans="1:6" x14ac:dyDescent="0.3">
      <c r="A44" t="s">
        <v>6</v>
      </c>
      <c r="B44">
        <v>2018</v>
      </c>
      <c r="C44">
        <v>11</v>
      </c>
      <c r="D44" t="s">
        <v>8</v>
      </c>
      <c r="E44" s="1">
        <v>17</v>
      </c>
      <c r="F44" s="2">
        <v>19909.29</v>
      </c>
    </row>
    <row r="45" spans="1:6" x14ac:dyDescent="0.3">
      <c r="A45" t="s">
        <v>6</v>
      </c>
      <c r="B45">
        <v>2018</v>
      </c>
      <c r="C45">
        <v>11</v>
      </c>
      <c r="D45" t="s">
        <v>9</v>
      </c>
      <c r="E45" s="1">
        <v>19</v>
      </c>
      <c r="F45" s="2">
        <v>26442.109999999997</v>
      </c>
    </row>
    <row r="46" spans="1:6" x14ac:dyDescent="0.3">
      <c r="A46" t="s">
        <v>6</v>
      </c>
      <c r="B46">
        <v>2018</v>
      </c>
      <c r="C46">
        <v>11</v>
      </c>
      <c r="D46" t="s">
        <v>11</v>
      </c>
      <c r="E46" s="1">
        <v>202</v>
      </c>
      <c r="F46" s="2">
        <v>291227.0199999999</v>
      </c>
    </row>
    <row r="47" spans="1:6" x14ac:dyDescent="0.3">
      <c r="A47" t="s">
        <v>6</v>
      </c>
      <c r="B47">
        <v>2018</v>
      </c>
      <c r="C47">
        <v>12</v>
      </c>
      <c r="D47" t="s">
        <v>7</v>
      </c>
      <c r="E47" s="1">
        <v>23</v>
      </c>
      <c r="F47" s="2">
        <v>23224.11</v>
      </c>
    </row>
    <row r="48" spans="1:6" x14ac:dyDescent="0.3">
      <c r="A48" t="s">
        <v>6</v>
      </c>
      <c r="B48">
        <v>2018</v>
      </c>
      <c r="C48">
        <v>12</v>
      </c>
      <c r="D48" t="s">
        <v>8</v>
      </c>
      <c r="E48" s="1">
        <v>35</v>
      </c>
      <c r="F48" s="2">
        <v>39456.76</v>
      </c>
    </row>
    <row r="49" spans="1:6" x14ac:dyDescent="0.3">
      <c r="A49" t="s">
        <v>6</v>
      </c>
      <c r="B49">
        <v>2018</v>
      </c>
      <c r="C49">
        <v>12</v>
      </c>
      <c r="D49" t="s">
        <v>9</v>
      </c>
      <c r="E49" s="1">
        <v>18</v>
      </c>
      <c r="F49" s="2">
        <v>27337.57</v>
      </c>
    </row>
    <row r="50" spans="1:6" x14ac:dyDescent="0.3">
      <c r="A50" t="s">
        <v>6</v>
      </c>
      <c r="B50">
        <v>2018</v>
      </c>
      <c r="C50">
        <v>12</v>
      </c>
      <c r="D50" t="s">
        <v>11</v>
      </c>
      <c r="E50" s="1">
        <v>357</v>
      </c>
      <c r="F50" s="2">
        <v>531249.34000000008</v>
      </c>
    </row>
    <row r="51" spans="1:6" x14ac:dyDescent="0.3">
      <c r="A51" t="s">
        <v>6</v>
      </c>
      <c r="B51">
        <v>2019</v>
      </c>
      <c r="C51">
        <v>1</v>
      </c>
      <c r="D51" t="s">
        <v>7</v>
      </c>
      <c r="E51" s="1">
        <v>13</v>
      </c>
      <c r="F51" s="2">
        <v>12683.2</v>
      </c>
    </row>
    <row r="52" spans="1:6" x14ac:dyDescent="0.3">
      <c r="A52" t="s">
        <v>6</v>
      </c>
      <c r="B52">
        <v>2019</v>
      </c>
      <c r="C52">
        <v>1</v>
      </c>
      <c r="D52" t="s">
        <v>8</v>
      </c>
      <c r="E52" s="1">
        <v>28</v>
      </c>
      <c r="F52" s="2">
        <v>29128.32</v>
      </c>
    </row>
    <row r="53" spans="1:6" x14ac:dyDescent="0.3">
      <c r="A53" t="s">
        <v>6</v>
      </c>
      <c r="B53">
        <v>2019</v>
      </c>
      <c r="C53">
        <v>1</v>
      </c>
      <c r="D53" t="s">
        <v>9</v>
      </c>
      <c r="E53" s="1">
        <v>14</v>
      </c>
      <c r="F53" s="2">
        <v>20313.88</v>
      </c>
    </row>
    <row r="54" spans="1:6" x14ac:dyDescent="0.3">
      <c r="A54" t="s">
        <v>6</v>
      </c>
      <c r="B54">
        <v>2019</v>
      </c>
      <c r="C54">
        <v>1</v>
      </c>
      <c r="D54" t="s">
        <v>11</v>
      </c>
      <c r="E54" s="1">
        <v>212</v>
      </c>
      <c r="F54" s="2">
        <v>324076.72000000003</v>
      </c>
    </row>
    <row r="55" spans="1:6" x14ac:dyDescent="0.3">
      <c r="A55" t="s">
        <v>6</v>
      </c>
      <c r="B55">
        <v>2019</v>
      </c>
      <c r="C55">
        <v>2</v>
      </c>
      <c r="D55" t="s">
        <v>7</v>
      </c>
      <c r="E55" s="1">
        <v>20</v>
      </c>
      <c r="F55" s="2">
        <v>20232.47</v>
      </c>
    </row>
    <row r="56" spans="1:6" x14ac:dyDescent="0.3">
      <c r="A56" t="s">
        <v>6</v>
      </c>
      <c r="B56">
        <v>2019</v>
      </c>
      <c r="C56">
        <v>2</v>
      </c>
      <c r="D56" t="s">
        <v>13</v>
      </c>
      <c r="E56" s="1">
        <v>14</v>
      </c>
      <c r="F56" s="2">
        <v>14634.34</v>
      </c>
    </row>
    <row r="57" spans="1:6" x14ac:dyDescent="0.3">
      <c r="A57" t="s">
        <v>6</v>
      </c>
      <c r="B57">
        <v>2019</v>
      </c>
      <c r="C57">
        <v>2</v>
      </c>
      <c r="D57" t="s">
        <v>9</v>
      </c>
      <c r="E57" s="1">
        <v>29</v>
      </c>
      <c r="F57" s="2">
        <v>44172.779999999992</v>
      </c>
    </row>
    <row r="58" spans="1:6" x14ac:dyDescent="0.3">
      <c r="A58" t="s">
        <v>6</v>
      </c>
      <c r="B58">
        <v>2019</v>
      </c>
      <c r="C58">
        <v>2</v>
      </c>
      <c r="D58" t="s">
        <v>11</v>
      </c>
      <c r="E58" s="1">
        <v>221</v>
      </c>
      <c r="F58" s="2">
        <v>328945.28000000003</v>
      </c>
    </row>
    <row r="59" spans="1:6" x14ac:dyDescent="0.3">
      <c r="A59" t="s">
        <v>6</v>
      </c>
      <c r="B59">
        <v>2019</v>
      </c>
      <c r="C59">
        <v>3</v>
      </c>
      <c r="D59" t="s">
        <v>7</v>
      </c>
      <c r="E59" s="1">
        <v>36</v>
      </c>
      <c r="F59" s="2">
        <v>36126.250000000007</v>
      </c>
    </row>
    <row r="60" spans="1:6" x14ac:dyDescent="0.3">
      <c r="A60" t="s">
        <v>6</v>
      </c>
      <c r="B60">
        <v>2019</v>
      </c>
      <c r="C60">
        <v>3</v>
      </c>
      <c r="D60" t="s">
        <v>8</v>
      </c>
      <c r="E60" s="1">
        <v>20</v>
      </c>
      <c r="F60" s="2">
        <v>21571.93</v>
      </c>
    </row>
    <row r="61" spans="1:6" x14ac:dyDescent="0.3">
      <c r="A61" t="s">
        <v>6</v>
      </c>
      <c r="B61">
        <v>2019</v>
      </c>
      <c r="C61">
        <v>3</v>
      </c>
      <c r="D61" t="s">
        <v>9</v>
      </c>
      <c r="E61" s="1">
        <v>39</v>
      </c>
      <c r="F61" s="2">
        <v>61278.350000000013</v>
      </c>
    </row>
    <row r="62" spans="1:6" x14ac:dyDescent="0.3">
      <c r="A62" t="s">
        <v>6</v>
      </c>
      <c r="B62">
        <v>2019</v>
      </c>
      <c r="C62">
        <v>3</v>
      </c>
      <c r="D62" t="s">
        <v>11</v>
      </c>
      <c r="E62" s="1">
        <v>246</v>
      </c>
      <c r="F62" s="2">
        <v>355883.24999999983</v>
      </c>
    </row>
    <row r="63" spans="1:6" x14ac:dyDescent="0.3">
      <c r="A63" t="s">
        <v>6</v>
      </c>
      <c r="B63">
        <v>2019</v>
      </c>
      <c r="C63">
        <v>4</v>
      </c>
      <c r="D63" t="s">
        <v>7</v>
      </c>
      <c r="E63" s="1">
        <v>25</v>
      </c>
      <c r="F63" s="2">
        <v>23827.37</v>
      </c>
    </row>
    <row r="64" spans="1:6" x14ac:dyDescent="0.3">
      <c r="A64" t="s">
        <v>6</v>
      </c>
      <c r="B64">
        <v>2019</v>
      </c>
      <c r="C64">
        <v>4</v>
      </c>
      <c r="D64" t="s">
        <v>8</v>
      </c>
      <c r="E64" s="1">
        <v>10</v>
      </c>
      <c r="F64" s="2">
        <v>11206.369999999999</v>
      </c>
    </row>
    <row r="65" spans="1:6" x14ac:dyDescent="0.3">
      <c r="A65" t="s">
        <v>6</v>
      </c>
      <c r="B65">
        <v>2019</v>
      </c>
      <c r="C65">
        <v>4</v>
      </c>
      <c r="D65" t="s">
        <v>9</v>
      </c>
      <c r="E65" s="1">
        <v>22</v>
      </c>
      <c r="F65" s="2">
        <v>35452.94</v>
      </c>
    </row>
    <row r="66" spans="1:6" x14ac:dyDescent="0.3">
      <c r="A66" t="s">
        <v>6</v>
      </c>
      <c r="B66">
        <v>2019</v>
      </c>
      <c r="C66">
        <v>4</v>
      </c>
      <c r="D66" t="s">
        <v>11</v>
      </c>
      <c r="E66" s="1">
        <v>195</v>
      </c>
      <c r="F66" s="2">
        <v>289676.21000000002</v>
      </c>
    </row>
    <row r="67" spans="1:6" x14ac:dyDescent="0.3">
      <c r="A67" t="s">
        <v>6</v>
      </c>
      <c r="B67">
        <v>2019</v>
      </c>
      <c r="C67">
        <v>5</v>
      </c>
      <c r="D67" t="s">
        <v>7</v>
      </c>
      <c r="E67" s="1">
        <v>32</v>
      </c>
      <c r="F67" s="2">
        <v>32874.839999999997</v>
      </c>
    </row>
    <row r="68" spans="1:6" x14ac:dyDescent="0.3">
      <c r="A68" t="s">
        <v>6</v>
      </c>
      <c r="B68">
        <v>2019</v>
      </c>
      <c r="C68">
        <v>5</v>
      </c>
      <c r="D68" t="s">
        <v>8</v>
      </c>
      <c r="E68" s="1">
        <v>17</v>
      </c>
      <c r="F68" s="2">
        <v>22870.04</v>
      </c>
    </row>
    <row r="69" spans="1:6" x14ac:dyDescent="0.3">
      <c r="A69" t="s">
        <v>6</v>
      </c>
      <c r="B69">
        <v>2019</v>
      </c>
      <c r="C69">
        <v>5</v>
      </c>
      <c r="D69" t="s">
        <v>9</v>
      </c>
      <c r="E69" s="1">
        <v>20</v>
      </c>
      <c r="F69" s="2">
        <v>33427.909999999996</v>
      </c>
    </row>
    <row r="70" spans="1:6" x14ac:dyDescent="0.3">
      <c r="A70" t="s">
        <v>6</v>
      </c>
      <c r="B70">
        <v>2019</v>
      </c>
      <c r="C70">
        <v>5</v>
      </c>
      <c r="D70" t="s">
        <v>11</v>
      </c>
      <c r="E70" s="1">
        <v>175</v>
      </c>
      <c r="F70" s="2">
        <v>285401.86000000016</v>
      </c>
    </row>
    <row r="71" spans="1:6" x14ac:dyDescent="0.3">
      <c r="A71" t="s">
        <v>6</v>
      </c>
      <c r="B71">
        <v>2019</v>
      </c>
      <c r="C71">
        <v>6</v>
      </c>
      <c r="D71" t="s">
        <v>7</v>
      </c>
      <c r="E71" s="1">
        <v>42</v>
      </c>
      <c r="F71" s="2">
        <v>52012.39</v>
      </c>
    </row>
    <row r="72" spans="1:6" x14ac:dyDescent="0.3">
      <c r="A72" t="s">
        <v>6</v>
      </c>
      <c r="B72">
        <v>2019</v>
      </c>
      <c r="C72">
        <v>6</v>
      </c>
      <c r="D72" t="s">
        <v>8</v>
      </c>
      <c r="E72" s="1">
        <v>12</v>
      </c>
      <c r="F72" s="2">
        <v>15631.48</v>
      </c>
    </row>
    <row r="73" spans="1:6" x14ac:dyDescent="0.3">
      <c r="A73" t="s">
        <v>6</v>
      </c>
      <c r="B73">
        <v>2019</v>
      </c>
      <c r="C73">
        <v>6</v>
      </c>
      <c r="D73" t="s">
        <v>9</v>
      </c>
      <c r="E73" s="1">
        <v>39</v>
      </c>
      <c r="F73" s="2">
        <v>58989.220000000016</v>
      </c>
    </row>
    <row r="74" spans="1:6" x14ac:dyDescent="0.3">
      <c r="A74" t="s">
        <v>6</v>
      </c>
      <c r="B74">
        <v>2019</v>
      </c>
      <c r="C74">
        <v>6</v>
      </c>
      <c r="D74" t="s">
        <v>10</v>
      </c>
      <c r="E74" s="1">
        <v>2</v>
      </c>
      <c r="F74" s="2">
        <v>3683.88</v>
      </c>
    </row>
    <row r="75" spans="1:6" x14ac:dyDescent="0.3">
      <c r="A75" t="s">
        <v>6</v>
      </c>
      <c r="B75">
        <v>2019</v>
      </c>
      <c r="C75">
        <v>6</v>
      </c>
      <c r="D75" t="s">
        <v>11</v>
      </c>
      <c r="E75" s="1">
        <v>610</v>
      </c>
      <c r="F75" s="2">
        <v>1011205.06</v>
      </c>
    </row>
    <row r="76" spans="1:6" x14ac:dyDescent="0.3">
      <c r="A76" t="s">
        <v>6</v>
      </c>
      <c r="B76">
        <v>2019</v>
      </c>
      <c r="C76">
        <v>7</v>
      </c>
      <c r="D76" t="s">
        <v>7</v>
      </c>
      <c r="E76" s="1">
        <v>31</v>
      </c>
      <c r="F76" s="2">
        <v>40744</v>
      </c>
    </row>
    <row r="77" spans="1:6" x14ac:dyDescent="0.3">
      <c r="A77" t="s">
        <v>6</v>
      </c>
      <c r="B77">
        <v>2019</v>
      </c>
      <c r="C77">
        <v>7</v>
      </c>
      <c r="D77" t="s">
        <v>8</v>
      </c>
      <c r="E77" s="1">
        <v>24</v>
      </c>
      <c r="F77" s="2">
        <v>29053.14</v>
      </c>
    </row>
    <row r="78" spans="1:6" x14ac:dyDescent="0.3">
      <c r="A78" t="s">
        <v>6</v>
      </c>
      <c r="B78">
        <v>2019</v>
      </c>
      <c r="C78">
        <v>7</v>
      </c>
      <c r="D78" t="s">
        <v>9</v>
      </c>
      <c r="E78" s="1">
        <v>28</v>
      </c>
      <c r="F78" s="2">
        <v>40800.899999999994</v>
      </c>
    </row>
    <row r="79" spans="1:6" x14ac:dyDescent="0.3">
      <c r="A79" t="s">
        <v>6</v>
      </c>
      <c r="B79">
        <v>2019</v>
      </c>
      <c r="C79">
        <v>7</v>
      </c>
      <c r="D79" t="s">
        <v>10</v>
      </c>
      <c r="E79" s="1">
        <v>13</v>
      </c>
      <c r="F79" s="2">
        <v>28479.449999999997</v>
      </c>
    </row>
    <row r="80" spans="1:6" x14ac:dyDescent="0.3">
      <c r="A80" t="s">
        <v>6</v>
      </c>
      <c r="B80">
        <v>2019</v>
      </c>
      <c r="C80">
        <v>7</v>
      </c>
      <c r="D80" t="s">
        <v>11</v>
      </c>
      <c r="E80" s="1">
        <v>262</v>
      </c>
      <c r="F80" s="2">
        <v>404474.72000000009</v>
      </c>
    </row>
    <row r="81" spans="1:6" x14ac:dyDescent="0.3">
      <c r="A81" t="s">
        <v>6</v>
      </c>
      <c r="B81">
        <v>2019</v>
      </c>
      <c r="C81">
        <v>8</v>
      </c>
      <c r="D81" t="s">
        <v>7</v>
      </c>
      <c r="E81" s="1">
        <v>34</v>
      </c>
      <c r="F81" s="2">
        <v>41061.58</v>
      </c>
    </row>
    <row r="82" spans="1:6" x14ac:dyDescent="0.3">
      <c r="A82" t="s">
        <v>6</v>
      </c>
      <c r="B82">
        <v>2019</v>
      </c>
      <c r="C82">
        <v>8</v>
      </c>
      <c r="D82" t="s">
        <v>8</v>
      </c>
      <c r="E82" s="1">
        <v>27</v>
      </c>
      <c r="F82" s="2">
        <v>28572.009999999995</v>
      </c>
    </row>
    <row r="83" spans="1:6" x14ac:dyDescent="0.3">
      <c r="A83" t="s">
        <v>6</v>
      </c>
      <c r="B83">
        <v>2019</v>
      </c>
      <c r="C83">
        <v>8</v>
      </c>
      <c r="D83" t="s">
        <v>9</v>
      </c>
      <c r="E83" s="1">
        <v>22</v>
      </c>
      <c r="F83" s="2">
        <v>30904.220000000008</v>
      </c>
    </row>
    <row r="84" spans="1:6" x14ac:dyDescent="0.3">
      <c r="A84" t="s">
        <v>6</v>
      </c>
      <c r="B84">
        <v>2019</v>
      </c>
      <c r="C84">
        <v>8</v>
      </c>
      <c r="D84" t="s">
        <v>10</v>
      </c>
      <c r="E84" s="1">
        <v>9</v>
      </c>
      <c r="F84" s="2">
        <v>13147.59</v>
      </c>
    </row>
    <row r="85" spans="1:6" x14ac:dyDescent="0.3">
      <c r="A85" t="s">
        <v>6</v>
      </c>
      <c r="B85">
        <v>2019</v>
      </c>
      <c r="C85">
        <v>8</v>
      </c>
      <c r="D85" t="s">
        <v>11</v>
      </c>
      <c r="E85" s="1">
        <v>226</v>
      </c>
      <c r="F85" s="2">
        <v>332495.85000000003</v>
      </c>
    </row>
    <row r="86" spans="1:6" x14ac:dyDescent="0.3">
      <c r="A86" t="s">
        <v>6</v>
      </c>
      <c r="B86">
        <v>2019</v>
      </c>
      <c r="C86">
        <v>9</v>
      </c>
      <c r="D86" t="s">
        <v>7</v>
      </c>
      <c r="E86" s="1">
        <v>33</v>
      </c>
      <c r="F86" s="2">
        <v>33443.83</v>
      </c>
    </row>
    <row r="87" spans="1:6" x14ac:dyDescent="0.3">
      <c r="A87" t="s">
        <v>6</v>
      </c>
      <c r="B87">
        <v>2019</v>
      </c>
      <c r="C87">
        <v>9</v>
      </c>
      <c r="D87" t="s">
        <v>8</v>
      </c>
      <c r="E87" s="1">
        <v>49</v>
      </c>
      <c r="F87" s="2">
        <v>47400.170000000006</v>
      </c>
    </row>
    <row r="88" spans="1:6" x14ac:dyDescent="0.3">
      <c r="A88" t="s">
        <v>6</v>
      </c>
      <c r="B88">
        <v>2019</v>
      </c>
      <c r="C88">
        <v>9</v>
      </c>
      <c r="D88" t="s">
        <v>9</v>
      </c>
      <c r="E88" s="1">
        <v>27</v>
      </c>
      <c r="F88" s="2">
        <v>36080.840000000004</v>
      </c>
    </row>
    <row r="89" spans="1:6" x14ac:dyDescent="0.3">
      <c r="A89" t="s">
        <v>6</v>
      </c>
      <c r="B89">
        <v>2019</v>
      </c>
      <c r="C89">
        <v>9</v>
      </c>
      <c r="D89" t="s">
        <v>10</v>
      </c>
      <c r="E89" s="1">
        <v>23</v>
      </c>
      <c r="F89" s="2">
        <v>33311.019999999997</v>
      </c>
    </row>
    <row r="90" spans="1:6" x14ac:dyDescent="0.3">
      <c r="A90" t="s">
        <v>6</v>
      </c>
      <c r="B90">
        <v>2019</v>
      </c>
      <c r="C90">
        <v>9</v>
      </c>
      <c r="D90" t="s">
        <v>11</v>
      </c>
      <c r="E90" s="1">
        <v>396</v>
      </c>
      <c r="F90" s="2">
        <v>569779.70000000007</v>
      </c>
    </row>
    <row r="91" spans="1:6" x14ac:dyDescent="0.3">
      <c r="A91" t="s">
        <v>6</v>
      </c>
      <c r="B91">
        <v>2019</v>
      </c>
      <c r="C91">
        <v>10</v>
      </c>
      <c r="D91" t="s">
        <v>7</v>
      </c>
      <c r="E91" s="1">
        <v>16</v>
      </c>
      <c r="F91" s="2">
        <v>16034.52</v>
      </c>
    </row>
    <row r="92" spans="1:6" x14ac:dyDescent="0.3">
      <c r="A92" t="s">
        <v>6</v>
      </c>
      <c r="B92">
        <v>2019</v>
      </c>
      <c r="C92">
        <v>10</v>
      </c>
      <c r="D92" t="s">
        <v>8</v>
      </c>
      <c r="E92" s="1">
        <v>15</v>
      </c>
      <c r="F92" s="2">
        <v>13603.66</v>
      </c>
    </row>
    <row r="93" spans="1:6" x14ac:dyDescent="0.3">
      <c r="A93" t="s">
        <v>6</v>
      </c>
      <c r="B93">
        <v>2019</v>
      </c>
      <c r="C93">
        <v>10</v>
      </c>
      <c r="D93" t="s">
        <v>9</v>
      </c>
      <c r="E93" s="1">
        <v>23</v>
      </c>
      <c r="F93" s="2">
        <v>33441.42</v>
      </c>
    </row>
    <row r="94" spans="1:6" x14ac:dyDescent="0.3">
      <c r="A94" t="s">
        <v>6</v>
      </c>
      <c r="B94">
        <v>2019</v>
      </c>
      <c r="C94">
        <v>10</v>
      </c>
      <c r="D94" t="s">
        <v>10</v>
      </c>
      <c r="E94" s="1">
        <v>2</v>
      </c>
      <c r="F94" s="2">
        <v>5744.9400000000005</v>
      </c>
    </row>
    <row r="95" spans="1:6" x14ac:dyDescent="0.3">
      <c r="A95" t="s">
        <v>6</v>
      </c>
      <c r="B95">
        <v>2019</v>
      </c>
      <c r="C95">
        <v>10</v>
      </c>
      <c r="D95" t="s">
        <v>11</v>
      </c>
      <c r="E95" s="1">
        <v>177</v>
      </c>
      <c r="F95" s="2">
        <v>246546.00999999995</v>
      </c>
    </row>
    <row r="96" spans="1:6" x14ac:dyDescent="0.3">
      <c r="A96" t="s">
        <v>6</v>
      </c>
      <c r="B96">
        <v>2019</v>
      </c>
      <c r="C96">
        <v>11</v>
      </c>
      <c r="D96" t="s">
        <v>7</v>
      </c>
      <c r="E96" s="1">
        <v>27</v>
      </c>
      <c r="F96" s="2">
        <v>26764.800000000003</v>
      </c>
    </row>
    <row r="97" spans="1:6" x14ac:dyDescent="0.3">
      <c r="A97" t="s">
        <v>6</v>
      </c>
      <c r="B97">
        <v>2019</v>
      </c>
      <c r="C97">
        <v>11</v>
      </c>
      <c r="D97" t="s">
        <v>8</v>
      </c>
      <c r="E97" s="1">
        <v>12</v>
      </c>
      <c r="F97" s="2">
        <v>10993.32</v>
      </c>
    </row>
    <row r="98" spans="1:6" x14ac:dyDescent="0.3">
      <c r="A98" t="s">
        <v>6</v>
      </c>
      <c r="B98">
        <v>2019</v>
      </c>
      <c r="C98">
        <v>11</v>
      </c>
      <c r="D98" t="s">
        <v>9</v>
      </c>
      <c r="E98" s="1">
        <v>46</v>
      </c>
      <c r="F98" s="2">
        <v>79273.210000000006</v>
      </c>
    </row>
    <row r="99" spans="1:6" x14ac:dyDescent="0.3">
      <c r="A99" t="s">
        <v>6</v>
      </c>
      <c r="B99">
        <v>2019</v>
      </c>
      <c r="C99">
        <v>11</v>
      </c>
      <c r="D99" t="s">
        <v>10</v>
      </c>
      <c r="E99" s="1">
        <v>3</v>
      </c>
      <c r="F99" s="2">
        <v>4207.7999999999993</v>
      </c>
    </row>
    <row r="100" spans="1:6" x14ac:dyDescent="0.3">
      <c r="A100" t="s">
        <v>6</v>
      </c>
      <c r="B100">
        <v>2019</v>
      </c>
      <c r="C100">
        <v>11</v>
      </c>
      <c r="D100" t="s">
        <v>11</v>
      </c>
      <c r="E100" s="1">
        <v>138</v>
      </c>
      <c r="F100" s="2">
        <v>205647.86</v>
      </c>
    </row>
    <row r="101" spans="1:6" x14ac:dyDescent="0.3">
      <c r="A101" t="s">
        <v>6</v>
      </c>
      <c r="B101">
        <v>2019</v>
      </c>
      <c r="C101">
        <v>12</v>
      </c>
      <c r="D101" t="s">
        <v>7</v>
      </c>
      <c r="E101" s="1">
        <v>25</v>
      </c>
      <c r="F101" s="2">
        <v>26593.289999999997</v>
      </c>
    </row>
    <row r="102" spans="1:6" x14ac:dyDescent="0.3">
      <c r="A102" t="s">
        <v>6</v>
      </c>
      <c r="B102">
        <v>2019</v>
      </c>
      <c r="C102">
        <v>12</v>
      </c>
      <c r="D102" t="s">
        <v>8</v>
      </c>
      <c r="E102" s="1">
        <v>18</v>
      </c>
      <c r="F102" s="2">
        <v>17734.22</v>
      </c>
    </row>
    <row r="103" spans="1:6" x14ac:dyDescent="0.3">
      <c r="A103" t="s">
        <v>6</v>
      </c>
      <c r="B103">
        <v>2019</v>
      </c>
      <c r="C103">
        <v>12</v>
      </c>
      <c r="D103" t="s">
        <v>9</v>
      </c>
      <c r="E103" s="1">
        <v>44</v>
      </c>
      <c r="F103" s="2">
        <v>84613.300000000017</v>
      </c>
    </row>
    <row r="104" spans="1:6" x14ac:dyDescent="0.3">
      <c r="A104" t="s">
        <v>6</v>
      </c>
      <c r="B104">
        <v>2019</v>
      </c>
      <c r="C104">
        <v>12</v>
      </c>
      <c r="D104" t="s">
        <v>10</v>
      </c>
      <c r="E104" s="1">
        <v>5</v>
      </c>
      <c r="F104" s="2">
        <v>9203.2200000000012</v>
      </c>
    </row>
    <row r="105" spans="1:6" x14ac:dyDescent="0.3">
      <c r="A105" t="s">
        <v>6</v>
      </c>
      <c r="B105">
        <v>2019</v>
      </c>
      <c r="C105">
        <v>12</v>
      </c>
      <c r="D105" t="s">
        <v>11</v>
      </c>
      <c r="E105" s="1">
        <v>237</v>
      </c>
      <c r="F105" s="2">
        <v>367154.59</v>
      </c>
    </row>
    <row r="106" spans="1:6" x14ac:dyDescent="0.3">
      <c r="A106" t="s">
        <v>6</v>
      </c>
      <c r="B106">
        <v>2020</v>
      </c>
      <c r="C106">
        <v>1</v>
      </c>
      <c r="D106" t="s">
        <v>7</v>
      </c>
      <c r="E106" s="1">
        <v>21</v>
      </c>
      <c r="F106" s="2">
        <v>22205.719999999998</v>
      </c>
    </row>
    <row r="107" spans="1:6" x14ac:dyDescent="0.3">
      <c r="A107" t="s">
        <v>6</v>
      </c>
      <c r="B107">
        <v>2020</v>
      </c>
      <c r="C107">
        <v>1</v>
      </c>
      <c r="D107" t="s">
        <v>8</v>
      </c>
      <c r="E107" s="1">
        <v>5</v>
      </c>
      <c r="F107" s="2">
        <v>5148.29</v>
      </c>
    </row>
    <row r="108" spans="1:6" x14ac:dyDescent="0.3">
      <c r="A108" t="s">
        <v>6</v>
      </c>
      <c r="B108">
        <v>2020</v>
      </c>
      <c r="C108">
        <v>1</v>
      </c>
      <c r="D108" t="s">
        <v>9</v>
      </c>
      <c r="E108" s="1">
        <v>28</v>
      </c>
      <c r="F108" s="2">
        <v>52657.179999999993</v>
      </c>
    </row>
    <row r="109" spans="1:6" x14ac:dyDescent="0.3">
      <c r="A109" t="s">
        <v>6</v>
      </c>
      <c r="B109">
        <v>2020</v>
      </c>
      <c r="C109">
        <v>1</v>
      </c>
      <c r="D109" t="s">
        <v>10</v>
      </c>
      <c r="E109" s="1">
        <v>1</v>
      </c>
      <c r="F109" s="2">
        <v>1490.51</v>
      </c>
    </row>
    <row r="110" spans="1:6" x14ac:dyDescent="0.3">
      <c r="A110" t="s">
        <v>6</v>
      </c>
      <c r="B110">
        <v>2020</v>
      </c>
      <c r="C110">
        <v>1</v>
      </c>
      <c r="D110" t="s">
        <v>14</v>
      </c>
      <c r="E110" s="1">
        <v>178</v>
      </c>
      <c r="F110" s="2">
        <v>272781.13</v>
      </c>
    </row>
    <row r="111" spans="1:6" x14ac:dyDescent="0.3">
      <c r="A111" t="s">
        <v>6</v>
      </c>
      <c r="B111">
        <v>2020</v>
      </c>
      <c r="C111">
        <v>2</v>
      </c>
      <c r="D111" t="s">
        <v>7</v>
      </c>
      <c r="E111" s="1">
        <v>25</v>
      </c>
      <c r="F111" s="2">
        <v>31275.599999999999</v>
      </c>
    </row>
    <row r="112" spans="1:6" x14ac:dyDescent="0.3">
      <c r="A112" t="s">
        <v>6</v>
      </c>
      <c r="B112">
        <v>2020</v>
      </c>
      <c r="C112">
        <v>2</v>
      </c>
      <c r="D112" t="s">
        <v>8</v>
      </c>
      <c r="E112" s="1">
        <v>12</v>
      </c>
      <c r="F112" s="2">
        <v>11764.689999999999</v>
      </c>
    </row>
    <row r="113" spans="1:6" x14ac:dyDescent="0.3">
      <c r="A113" t="s">
        <v>6</v>
      </c>
      <c r="B113">
        <v>2020</v>
      </c>
      <c r="C113">
        <v>2</v>
      </c>
      <c r="D113" t="s">
        <v>9</v>
      </c>
      <c r="E113" s="1">
        <v>43</v>
      </c>
      <c r="F113" s="2">
        <v>83387.170000000013</v>
      </c>
    </row>
    <row r="114" spans="1:6" x14ac:dyDescent="0.3">
      <c r="A114" t="s">
        <v>6</v>
      </c>
      <c r="B114">
        <v>2020</v>
      </c>
      <c r="C114">
        <v>2</v>
      </c>
      <c r="D114" t="s">
        <v>10</v>
      </c>
      <c r="E114" s="1">
        <v>1</v>
      </c>
      <c r="F114" s="2">
        <v>2665.25</v>
      </c>
    </row>
    <row r="115" spans="1:6" x14ac:dyDescent="0.3">
      <c r="A115" t="s">
        <v>6</v>
      </c>
      <c r="B115">
        <v>2020</v>
      </c>
      <c r="C115">
        <v>2</v>
      </c>
      <c r="D115" t="s">
        <v>11</v>
      </c>
      <c r="E115" s="1">
        <v>182</v>
      </c>
      <c r="F115" s="2">
        <v>288085.47000000003</v>
      </c>
    </row>
    <row r="116" spans="1:6" x14ac:dyDescent="0.3">
      <c r="A116" t="s">
        <v>6</v>
      </c>
      <c r="B116">
        <v>2020</v>
      </c>
      <c r="C116">
        <v>3</v>
      </c>
      <c r="D116" t="s">
        <v>7</v>
      </c>
      <c r="E116" s="1">
        <v>18</v>
      </c>
      <c r="F116" s="2">
        <v>22386.66</v>
      </c>
    </row>
    <row r="117" spans="1:6" x14ac:dyDescent="0.3">
      <c r="A117" t="s">
        <v>6</v>
      </c>
      <c r="B117">
        <v>2020</v>
      </c>
      <c r="C117">
        <v>3</v>
      </c>
      <c r="D117" t="s">
        <v>8</v>
      </c>
      <c r="E117" s="1">
        <v>8</v>
      </c>
      <c r="F117" s="2">
        <v>7852.8899999999994</v>
      </c>
    </row>
    <row r="118" spans="1:6" x14ac:dyDescent="0.3">
      <c r="A118" t="s">
        <v>6</v>
      </c>
      <c r="B118">
        <v>2020</v>
      </c>
      <c r="C118">
        <v>3</v>
      </c>
      <c r="D118" t="s">
        <v>9</v>
      </c>
      <c r="E118" s="1">
        <v>46</v>
      </c>
      <c r="F118" s="2">
        <v>87938.13</v>
      </c>
    </row>
    <row r="119" spans="1:6" x14ac:dyDescent="0.3">
      <c r="A119" t="s">
        <v>6</v>
      </c>
      <c r="B119">
        <v>2020</v>
      </c>
      <c r="C119">
        <v>3</v>
      </c>
      <c r="D119" t="s">
        <v>10</v>
      </c>
      <c r="E119" s="1">
        <v>6</v>
      </c>
      <c r="F119" s="2">
        <v>14466.710000000001</v>
      </c>
    </row>
    <row r="120" spans="1:6" x14ac:dyDescent="0.3">
      <c r="A120" t="s">
        <v>6</v>
      </c>
      <c r="B120">
        <v>2020</v>
      </c>
      <c r="C120">
        <v>3</v>
      </c>
      <c r="D120" t="s">
        <v>11</v>
      </c>
      <c r="E120" s="1">
        <v>173</v>
      </c>
      <c r="F120" s="2">
        <v>270693.63</v>
      </c>
    </row>
    <row r="121" spans="1:6" x14ac:dyDescent="0.3">
      <c r="A121" t="s">
        <v>6</v>
      </c>
      <c r="B121">
        <v>2020</v>
      </c>
      <c r="C121">
        <v>4</v>
      </c>
      <c r="D121" t="s">
        <v>7</v>
      </c>
      <c r="E121" s="1">
        <v>21</v>
      </c>
      <c r="F121" s="2">
        <v>22056.18</v>
      </c>
    </row>
    <row r="122" spans="1:6" x14ac:dyDescent="0.3">
      <c r="A122" t="s">
        <v>6</v>
      </c>
      <c r="B122">
        <v>2020</v>
      </c>
      <c r="C122">
        <v>4</v>
      </c>
      <c r="D122" t="s">
        <v>8</v>
      </c>
      <c r="E122" s="1">
        <v>1</v>
      </c>
      <c r="F122" s="2">
        <v>884.71</v>
      </c>
    </row>
    <row r="123" spans="1:6" x14ac:dyDescent="0.3">
      <c r="A123" t="s">
        <v>6</v>
      </c>
      <c r="B123">
        <v>2020</v>
      </c>
      <c r="C123">
        <v>4</v>
      </c>
      <c r="D123" t="s">
        <v>9</v>
      </c>
      <c r="E123" s="1">
        <v>27</v>
      </c>
      <c r="F123" s="2">
        <v>52708.240000000005</v>
      </c>
    </row>
    <row r="124" spans="1:6" x14ac:dyDescent="0.3">
      <c r="A124" t="s">
        <v>6</v>
      </c>
      <c r="B124">
        <v>2020</v>
      </c>
      <c r="C124">
        <v>4</v>
      </c>
      <c r="D124" t="s">
        <v>10</v>
      </c>
      <c r="E124" s="1">
        <v>9</v>
      </c>
      <c r="F124" s="2">
        <v>21448.350000000002</v>
      </c>
    </row>
    <row r="125" spans="1:6" x14ac:dyDescent="0.3">
      <c r="A125" t="s">
        <v>6</v>
      </c>
      <c r="B125">
        <v>2020</v>
      </c>
      <c r="C125">
        <v>4</v>
      </c>
      <c r="D125" t="s">
        <v>11</v>
      </c>
      <c r="E125" s="1">
        <v>152</v>
      </c>
      <c r="F125" s="2">
        <v>229389.00999999998</v>
      </c>
    </row>
    <row r="126" spans="1:6" x14ac:dyDescent="0.3">
      <c r="A126" t="s">
        <v>6</v>
      </c>
      <c r="B126">
        <v>2020</v>
      </c>
      <c r="C126">
        <v>5</v>
      </c>
      <c r="D126" t="s">
        <v>7</v>
      </c>
      <c r="E126" s="1">
        <v>45</v>
      </c>
      <c r="F126" s="2">
        <v>48105.8</v>
      </c>
    </row>
    <row r="127" spans="1:6" x14ac:dyDescent="0.3">
      <c r="A127" t="s">
        <v>6</v>
      </c>
      <c r="B127">
        <v>2020</v>
      </c>
      <c r="C127">
        <v>5</v>
      </c>
      <c r="D127" t="s">
        <v>8</v>
      </c>
      <c r="E127" s="1">
        <v>6</v>
      </c>
      <c r="F127" s="2">
        <v>9704.9599999999991</v>
      </c>
    </row>
    <row r="128" spans="1:6" x14ac:dyDescent="0.3">
      <c r="A128" t="s">
        <v>6</v>
      </c>
      <c r="B128">
        <v>2020</v>
      </c>
      <c r="C128">
        <v>5</v>
      </c>
      <c r="D128" t="s">
        <v>9</v>
      </c>
      <c r="E128" s="1">
        <v>45</v>
      </c>
      <c r="F128" s="2">
        <v>81597.900000000009</v>
      </c>
    </row>
    <row r="129" spans="1:6" x14ac:dyDescent="0.3">
      <c r="A129" t="s">
        <v>6</v>
      </c>
      <c r="B129">
        <v>2020</v>
      </c>
      <c r="C129">
        <v>5</v>
      </c>
      <c r="D129" t="s">
        <v>10</v>
      </c>
      <c r="E129" s="1">
        <v>9</v>
      </c>
      <c r="F129" s="2">
        <v>20816.52</v>
      </c>
    </row>
    <row r="130" spans="1:6" x14ac:dyDescent="0.3">
      <c r="A130" t="s">
        <v>6</v>
      </c>
      <c r="B130">
        <v>2020</v>
      </c>
      <c r="C130">
        <v>5</v>
      </c>
      <c r="D130" t="s">
        <v>11</v>
      </c>
      <c r="E130" s="1">
        <v>129</v>
      </c>
      <c r="F130" s="2">
        <v>205105.00000000003</v>
      </c>
    </row>
    <row r="131" spans="1:6" x14ac:dyDescent="0.3">
      <c r="A131" t="s">
        <v>6</v>
      </c>
      <c r="B131">
        <v>2020</v>
      </c>
      <c r="C131">
        <v>6</v>
      </c>
      <c r="D131" t="s">
        <v>7</v>
      </c>
      <c r="E131" s="1">
        <v>63</v>
      </c>
      <c r="F131" s="2">
        <v>63807.54</v>
      </c>
    </row>
    <row r="132" spans="1:6" x14ac:dyDescent="0.3">
      <c r="A132" t="s">
        <v>6</v>
      </c>
      <c r="B132">
        <v>2020</v>
      </c>
      <c r="C132">
        <v>6</v>
      </c>
      <c r="D132" t="s">
        <v>8</v>
      </c>
      <c r="E132" s="1">
        <v>7</v>
      </c>
      <c r="F132" s="2">
        <v>9758.18</v>
      </c>
    </row>
    <row r="133" spans="1:6" x14ac:dyDescent="0.3">
      <c r="A133" t="s">
        <v>6</v>
      </c>
      <c r="B133">
        <v>2020</v>
      </c>
      <c r="C133">
        <v>6</v>
      </c>
      <c r="D133" t="s">
        <v>9</v>
      </c>
      <c r="E133" s="1">
        <v>69</v>
      </c>
      <c r="F133" s="2">
        <v>121799.76000000001</v>
      </c>
    </row>
    <row r="134" spans="1:6" x14ac:dyDescent="0.3">
      <c r="A134" t="s">
        <v>6</v>
      </c>
      <c r="B134">
        <v>2020</v>
      </c>
      <c r="C134">
        <v>6</v>
      </c>
      <c r="D134" t="s">
        <v>10</v>
      </c>
      <c r="E134" s="1">
        <v>14</v>
      </c>
      <c r="F134" s="2">
        <v>29299.119999999999</v>
      </c>
    </row>
    <row r="135" spans="1:6" x14ac:dyDescent="0.3">
      <c r="A135" t="s">
        <v>6</v>
      </c>
      <c r="B135">
        <v>2020</v>
      </c>
      <c r="C135">
        <v>6</v>
      </c>
      <c r="D135" t="s">
        <v>11</v>
      </c>
      <c r="E135" s="1">
        <v>227</v>
      </c>
      <c r="F135" s="2">
        <v>351005.38000000012</v>
      </c>
    </row>
    <row r="136" spans="1:6" x14ac:dyDescent="0.3">
      <c r="A136" t="s">
        <v>6</v>
      </c>
      <c r="B136">
        <v>2020</v>
      </c>
      <c r="C136">
        <v>7</v>
      </c>
      <c r="D136" t="s">
        <v>7</v>
      </c>
      <c r="E136" s="1">
        <v>37</v>
      </c>
      <c r="F136" s="2">
        <v>39614.94999999999</v>
      </c>
    </row>
    <row r="137" spans="1:6" x14ac:dyDescent="0.3">
      <c r="A137" t="s">
        <v>6</v>
      </c>
      <c r="B137">
        <v>2020</v>
      </c>
      <c r="C137">
        <v>7</v>
      </c>
      <c r="D137" t="s">
        <v>8</v>
      </c>
      <c r="E137" s="1">
        <v>5</v>
      </c>
      <c r="F137" s="2">
        <v>7019.34</v>
      </c>
    </row>
    <row r="138" spans="1:6" x14ac:dyDescent="0.3">
      <c r="A138" t="s">
        <v>6</v>
      </c>
      <c r="B138">
        <v>2020</v>
      </c>
      <c r="C138">
        <v>7</v>
      </c>
      <c r="D138" t="s">
        <v>9</v>
      </c>
      <c r="E138" s="1">
        <v>38</v>
      </c>
      <c r="F138" s="2">
        <v>64950.639999999985</v>
      </c>
    </row>
    <row r="139" spans="1:6" x14ac:dyDescent="0.3">
      <c r="A139" t="s">
        <v>6</v>
      </c>
      <c r="B139">
        <v>2020</v>
      </c>
      <c r="C139">
        <v>7</v>
      </c>
      <c r="D139" t="s">
        <v>10</v>
      </c>
      <c r="E139" s="1">
        <v>5</v>
      </c>
      <c r="F139" s="2">
        <v>10567.24</v>
      </c>
    </row>
    <row r="140" spans="1:6" x14ac:dyDescent="0.3">
      <c r="A140" t="s">
        <v>6</v>
      </c>
      <c r="B140">
        <v>2020</v>
      </c>
      <c r="C140">
        <v>7</v>
      </c>
      <c r="D140" t="s">
        <v>11</v>
      </c>
      <c r="E140" s="1">
        <v>101</v>
      </c>
      <c r="F140" s="2">
        <v>150138.13000000006</v>
      </c>
    </row>
    <row r="141" spans="1:6" x14ac:dyDescent="0.3">
      <c r="A141" t="s">
        <v>6</v>
      </c>
      <c r="B141">
        <v>2020</v>
      </c>
      <c r="C141">
        <v>8</v>
      </c>
      <c r="D141" t="s">
        <v>7</v>
      </c>
      <c r="E141" s="1">
        <v>31</v>
      </c>
      <c r="F141" s="2">
        <v>32567.68</v>
      </c>
    </row>
    <row r="142" spans="1:6" x14ac:dyDescent="0.3">
      <c r="A142" t="s">
        <v>6</v>
      </c>
      <c r="B142">
        <v>2020</v>
      </c>
      <c r="C142">
        <v>8</v>
      </c>
      <c r="D142" t="s">
        <v>8</v>
      </c>
      <c r="E142" s="1">
        <v>11</v>
      </c>
      <c r="F142" s="2">
        <v>12087.32</v>
      </c>
    </row>
    <row r="143" spans="1:6" x14ac:dyDescent="0.3">
      <c r="A143" t="s">
        <v>6</v>
      </c>
      <c r="B143">
        <v>2020</v>
      </c>
      <c r="C143">
        <v>8</v>
      </c>
      <c r="D143" t="s">
        <v>9</v>
      </c>
      <c r="E143" s="1">
        <v>40</v>
      </c>
      <c r="F143" s="2">
        <v>73558.439999999988</v>
      </c>
    </row>
    <row r="144" spans="1:6" x14ac:dyDescent="0.3">
      <c r="A144" t="s">
        <v>6</v>
      </c>
      <c r="B144">
        <v>2020</v>
      </c>
      <c r="C144">
        <v>8</v>
      </c>
      <c r="D144" t="s">
        <v>10</v>
      </c>
      <c r="E144" s="1">
        <v>5</v>
      </c>
      <c r="F144" s="2">
        <v>9982.4500000000007</v>
      </c>
    </row>
    <row r="145" spans="1:6" x14ac:dyDescent="0.3">
      <c r="A145" t="s">
        <v>6</v>
      </c>
      <c r="B145">
        <v>2020</v>
      </c>
      <c r="C145">
        <v>8</v>
      </c>
      <c r="D145" t="s">
        <v>11</v>
      </c>
      <c r="E145" s="1">
        <v>103</v>
      </c>
      <c r="F145" s="2">
        <v>147647.33999999997</v>
      </c>
    </row>
    <row r="146" spans="1:6" x14ac:dyDescent="0.3">
      <c r="A146" t="s">
        <v>6</v>
      </c>
      <c r="B146">
        <v>2020</v>
      </c>
      <c r="C146">
        <v>9</v>
      </c>
      <c r="D146" t="s">
        <v>7</v>
      </c>
      <c r="E146" s="1">
        <v>61</v>
      </c>
      <c r="F146" s="2">
        <v>63408.150000000009</v>
      </c>
    </row>
    <row r="147" spans="1:6" x14ac:dyDescent="0.3">
      <c r="A147" t="s">
        <v>6</v>
      </c>
      <c r="B147">
        <v>2020</v>
      </c>
      <c r="C147">
        <v>9</v>
      </c>
      <c r="D147" t="s">
        <v>8</v>
      </c>
      <c r="E147" s="1">
        <v>28</v>
      </c>
      <c r="F147" s="2">
        <v>29976.81</v>
      </c>
    </row>
    <row r="148" spans="1:6" x14ac:dyDescent="0.3">
      <c r="A148" t="s">
        <v>6</v>
      </c>
      <c r="B148">
        <v>2020</v>
      </c>
      <c r="C148">
        <v>9</v>
      </c>
      <c r="D148" t="s">
        <v>9</v>
      </c>
      <c r="E148" s="1">
        <v>29</v>
      </c>
      <c r="F148" s="2">
        <v>51403.85</v>
      </c>
    </row>
    <row r="149" spans="1:6" x14ac:dyDescent="0.3">
      <c r="A149" t="s">
        <v>6</v>
      </c>
      <c r="B149">
        <v>2020</v>
      </c>
      <c r="C149">
        <v>9</v>
      </c>
      <c r="D149" t="s">
        <v>10</v>
      </c>
      <c r="E149" s="1">
        <v>22</v>
      </c>
      <c r="F149" s="2">
        <v>43837.799999999996</v>
      </c>
    </row>
    <row r="150" spans="1:6" x14ac:dyDescent="0.3">
      <c r="A150" t="s">
        <v>6</v>
      </c>
      <c r="B150">
        <v>2020</v>
      </c>
      <c r="C150">
        <v>9</v>
      </c>
      <c r="D150" t="s">
        <v>11</v>
      </c>
      <c r="E150" s="1">
        <v>159</v>
      </c>
      <c r="F150" s="2">
        <v>229632.2000000001</v>
      </c>
    </row>
    <row r="151" spans="1:6" x14ac:dyDescent="0.3">
      <c r="A151" t="s">
        <v>6</v>
      </c>
      <c r="B151">
        <v>2020</v>
      </c>
      <c r="C151">
        <v>10</v>
      </c>
      <c r="D151" t="s">
        <v>7</v>
      </c>
      <c r="E151" s="1">
        <v>15</v>
      </c>
      <c r="F151" s="2">
        <v>15452.79</v>
      </c>
    </row>
    <row r="152" spans="1:6" x14ac:dyDescent="0.3">
      <c r="A152" t="s">
        <v>6</v>
      </c>
      <c r="B152">
        <v>2020</v>
      </c>
      <c r="C152">
        <v>10</v>
      </c>
      <c r="D152" t="s">
        <v>8</v>
      </c>
      <c r="E152" s="1">
        <v>12</v>
      </c>
      <c r="F152" s="2">
        <v>13227.880000000001</v>
      </c>
    </row>
    <row r="153" spans="1:6" x14ac:dyDescent="0.3">
      <c r="A153" t="s">
        <v>6</v>
      </c>
      <c r="B153">
        <v>2020</v>
      </c>
      <c r="C153">
        <v>10</v>
      </c>
      <c r="D153" t="s">
        <v>9</v>
      </c>
      <c r="E153" s="1">
        <v>4</v>
      </c>
      <c r="F153" s="2">
        <v>6543.34</v>
      </c>
    </row>
    <row r="154" spans="1:6" x14ac:dyDescent="0.3">
      <c r="A154" t="s">
        <v>6</v>
      </c>
      <c r="B154">
        <v>2020</v>
      </c>
      <c r="C154">
        <v>10</v>
      </c>
      <c r="D154" t="s">
        <v>10</v>
      </c>
      <c r="E154" s="1">
        <v>8</v>
      </c>
      <c r="F154" s="2">
        <v>16070.009999999998</v>
      </c>
    </row>
    <row r="155" spans="1:6" x14ac:dyDescent="0.3">
      <c r="A155" t="s">
        <v>6</v>
      </c>
      <c r="B155">
        <v>2020</v>
      </c>
      <c r="C155">
        <v>10</v>
      </c>
      <c r="D155" t="s">
        <v>11</v>
      </c>
      <c r="E155" s="1">
        <v>92</v>
      </c>
      <c r="F155" s="2">
        <v>121117.15999999999</v>
      </c>
    </row>
    <row r="156" spans="1:6" x14ac:dyDescent="0.3">
      <c r="A156" t="s">
        <v>6</v>
      </c>
      <c r="B156">
        <v>2020</v>
      </c>
      <c r="C156">
        <v>11</v>
      </c>
      <c r="D156" t="s">
        <v>7</v>
      </c>
      <c r="E156" s="1">
        <v>19</v>
      </c>
      <c r="F156" s="2">
        <v>18710.04</v>
      </c>
    </row>
    <row r="157" spans="1:6" x14ac:dyDescent="0.3">
      <c r="A157" t="s">
        <v>6</v>
      </c>
      <c r="B157">
        <v>2020</v>
      </c>
      <c r="C157">
        <v>11</v>
      </c>
      <c r="D157" t="s">
        <v>8</v>
      </c>
      <c r="E157" s="1">
        <v>9</v>
      </c>
      <c r="F157" s="2">
        <v>9150.57</v>
      </c>
    </row>
    <row r="158" spans="1:6" x14ac:dyDescent="0.3">
      <c r="A158" t="s">
        <v>6</v>
      </c>
      <c r="B158">
        <v>2020</v>
      </c>
      <c r="C158">
        <v>11</v>
      </c>
      <c r="D158" t="s">
        <v>9</v>
      </c>
      <c r="E158" s="1">
        <v>13</v>
      </c>
      <c r="F158" s="2">
        <v>22741.29</v>
      </c>
    </row>
    <row r="159" spans="1:6" x14ac:dyDescent="0.3">
      <c r="A159" t="s">
        <v>6</v>
      </c>
      <c r="B159">
        <v>2020</v>
      </c>
      <c r="C159">
        <v>11</v>
      </c>
      <c r="D159" t="s">
        <v>10</v>
      </c>
      <c r="E159" s="1">
        <v>7</v>
      </c>
      <c r="F159" s="2">
        <v>13845.560000000001</v>
      </c>
    </row>
    <row r="160" spans="1:6" x14ac:dyDescent="0.3">
      <c r="A160" t="s">
        <v>6</v>
      </c>
      <c r="B160">
        <v>2020</v>
      </c>
      <c r="C160">
        <v>11</v>
      </c>
      <c r="D160" t="s">
        <v>11</v>
      </c>
      <c r="E160" s="1">
        <v>126</v>
      </c>
      <c r="F160" s="2">
        <v>165938.05000000005</v>
      </c>
    </row>
    <row r="161" spans="1:6" x14ac:dyDescent="0.3">
      <c r="A161" t="s">
        <v>6</v>
      </c>
      <c r="B161">
        <v>2020</v>
      </c>
      <c r="C161">
        <v>12</v>
      </c>
      <c r="D161" t="s">
        <v>7</v>
      </c>
      <c r="E161" s="1">
        <v>16</v>
      </c>
      <c r="F161" s="2">
        <v>21307.53</v>
      </c>
    </row>
    <row r="162" spans="1:6" x14ac:dyDescent="0.3">
      <c r="A162" t="s">
        <v>6</v>
      </c>
      <c r="B162">
        <v>2020</v>
      </c>
      <c r="C162">
        <v>12</v>
      </c>
      <c r="D162" t="s">
        <v>8</v>
      </c>
      <c r="E162" s="1">
        <v>12</v>
      </c>
      <c r="F162" s="2">
        <v>13652.93</v>
      </c>
    </row>
    <row r="163" spans="1:6" x14ac:dyDescent="0.3">
      <c r="A163" t="s">
        <v>6</v>
      </c>
      <c r="B163">
        <v>2020</v>
      </c>
      <c r="C163">
        <v>12</v>
      </c>
      <c r="D163" t="s">
        <v>9</v>
      </c>
      <c r="E163" s="1">
        <v>16</v>
      </c>
      <c r="F163" s="2">
        <v>27695.07</v>
      </c>
    </row>
    <row r="164" spans="1:6" x14ac:dyDescent="0.3">
      <c r="A164" t="s">
        <v>6</v>
      </c>
      <c r="B164">
        <v>2020</v>
      </c>
      <c r="C164">
        <v>12</v>
      </c>
      <c r="D164" t="s">
        <v>10</v>
      </c>
      <c r="E164" s="1">
        <v>11</v>
      </c>
      <c r="F164" s="2">
        <v>22912.469999999994</v>
      </c>
    </row>
    <row r="165" spans="1:6" x14ac:dyDescent="0.3">
      <c r="A165" t="s">
        <v>6</v>
      </c>
      <c r="B165">
        <v>2020</v>
      </c>
      <c r="C165">
        <v>12</v>
      </c>
      <c r="D165" t="s">
        <v>11</v>
      </c>
      <c r="E165" s="1">
        <v>176</v>
      </c>
      <c r="F165" s="2">
        <v>235388.33999999994</v>
      </c>
    </row>
    <row r="166" spans="1:6" x14ac:dyDescent="0.3">
      <c r="A166" t="s">
        <v>15</v>
      </c>
      <c r="B166">
        <v>2018</v>
      </c>
      <c r="C166">
        <v>1</v>
      </c>
      <c r="D166" t="s">
        <v>7</v>
      </c>
      <c r="E166" s="1">
        <v>90</v>
      </c>
      <c r="F166" s="2">
        <v>66827.08</v>
      </c>
    </row>
    <row r="167" spans="1:6" x14ac:dyDescent="0.3">
      <c r="A167" t="s">
        <v>15</v>
      </c>
      <c r="B167">
        <v>2018</v>
      </c>
      <c r="C167">
        <v>1</v>
      </c>
      <c r="D167" t="s">
        <v>8</v>
      </c>
      <c r="E167" s="1">
        <v>22</v>
      </c>
      <c r="F167" s="2">
        <v>14200</v>
      </c>
    </row>
    <row r="168" spans="1:6" x14ac:dyDescent="0.3">
      <c r="A168" t="s">
        <v>15</v>
      </c>
      <c r="B168">
        <v>2018</v>
      </c>
      <c r="C168">
        <v>1</v>
      </c>
      <c r="D168" t="s">
        <v>9</v>
      </c>
      <c r="E168" s="1">
        <v>45</v>
      </c>
      <c r="F168" s="2">
        <v>46230.25</v>
      </c>
    </row>
    <row r="169" spans="1:6" x14ac:dyDescent="0.3">
      <c r="A169" t="s">
        <v>15</v>
      </c>
      <c r="B169">
        <v>2018</v>
      </c>
      <c r="C169">
        <v>1</v>
      </c>
      <c r="D169" t="s">
        <v>10</v>
      </c>
      <c r="E169" s="1">
        <v>1</v>
      </c>
      <c r="F169" s="2">
        <v>1495</v>
      </c>
    </row>
    <row r="170" spans="1:6" x14ac:dyDescent="0.3">
      <c r="A170" t="s">
        <v>15</v>
      </c>
      <c r="B170">
        <v>2018</v>
      </c>
      <c r="C170">
        <v>1</v>
      </c>
      <c r="D170" t="s">
        <v>11</v>
      </c>
      <c r="E170" s="1">
        <v>17</v>
      </c>
      <c r="F170" s="2">
        <v>13609.11</v>
      </c>
    </row>
    <row r="171" spans="1:6" x14ac:dyDescent="0.3">
      <c r="A171" t="s">
        <v>15</v>
      </c>
      <c r="B171">
        <v>2018</v>
      </c>
      <c r="C171">
        <v>2</v>
      </c>
      <c r="D171" t="s">
        <v>7</v>
      </c>
      <c r="E171" s="1">
        <v>100</v>
      </c>
      <c r="F171" s="2">
        <v>73234.25</v>
      </c>
    </row>
    <row r="172" spans="1:6" x14ac:dyDescent="0.3">
      <c r="A172" t="s">
        <v>15</v>
      </c>
      <c r="B172">
        <v>2018</v>
      </c>
      <c r="C172">
        <v>2</v>
      </c>
      <c r="D172" t="s">
        <v>8</v>
      </c>
      <c r="E172" s="1">
        <v>21</v>
      </c>
      <c r="F172" s="2">
        <v>13730</v>
      </c>
    </row>
    <row r="173" spans="1:6" x14ac:dyDescent="0.3">
      <c r="A173" t="s">
        <v>15</v>
      </c>
      <c r="B173">
        <v>2018</v>
      </c>
      <c r="C173">
        <v>2</v>
      </c>
      <c r="D173" t="s">
        <v>9</v>
      </c>
      <c r="E173" s="1">
        <v>44</v>
      </c>
      <c r="F173" s="2">
        <v>42257.659999999996</v>
      </c>
    </row>
    <row r="174" spans="1:6" x14ac:dyDescent="0.3">
      <c r="A174" t="s">
        <v>15</v>
      </c>
      <c r="B174">
        <v>2018</v>
      </c>
      <c r="C174">
        <v>2</v>
      </c>
      <c r="D174" t="s">
        <v>11</v>
      </c>
      <c r="E174" s="1">
        <v>25</v>
      </c>
      <c r="F174" s="2">
        <v>18444.989999999998</v>
      </c>
    </row>
    <row r="175" spans="1:6" x14ac:dyDescent="0.3">
      <c r="A175" t="s">
        <v>15</v>
      </c>
      <c r="B175">
        <v>2018</v>
      </c>
      <c r="C175">
        <v>3</v>
      </c>
      <c r="D175" t="s">
        <v>7</v>
      </c>
      <c r="E175" s="1">
        <v>101</v>
      </c>
      <c r="F175" s="2">
        <v>84416.58</v>
      </c>
    </row>
    <row r="176" spans="1:6" x14ac:dyDescent="0.3">
      <c r="A176" t="s">
        <v>15</v>
      </c>
      <c r="B176">
        <v>2018</v>
      </c>
      <c r="C176">
        <v>3</v>
      </c>
      <c r="D176" t="s">
        <v>8</v>
      </c>
      <c r="E176" s="1">
        <v>30</v>
      </c>
      <c r="F176" s="2">
        <v>19199.23</v>
      </c>
    </row>
    <row r="177" spans="1:6" x14ac:dyDescent="0.3">
      <c r="A177" t="s">
        <v>15</v>
      </c>
      <c r="B177">
        <v>2018</v>
      </c>
      <c r="C177">
        <v>3</v>
      </c>
      <c r="D177" t="s">
        <v>9</v>
      </c>
      <c r="E177" s="1">
        <v>53</v>
      </c>
      <c r="F177" s="2">
        <v>50284.74</v>
      </c>
    </row>
    <row r="178" spans="1:6" x14ac:dyDescent="0.3">
      <c r="A178" t="s">
        <v>15</v>
      </c>
      <c r="B178">
        <v>2018</v>
      </c>
      <c r="C178">
        <v>3</v>
      </c>
      <c r="D178" t="s">
        <v>10</v>
      </c>
      <c r="E178" s="1">
        <v>1</v>
      </c>
      <c r="F178" s="2">
        <v>1495</v>
      </c>
    </row>
    <row r="179" spans="1:6" x14ac:dyDescent="0.3">
      <c r="A179" t="s">
        <v>15</v>
      </c>
      <c r="B179">
        <v>2018</v>
      </c>
      <c r="C179">
        <v>3</v>
      </c>
      <c r="D179" t="s">
        <v>11</v>
      </c>
      <c r="E179" s="1">
        <v>27</v>
      </c>
      <c r="F179" s="2">
        <v>25441.59</v>
      </c>
    </row>
    <row r="180" spans="1:6" x14ac:dyDescent="0.3">
      <c r="A180" t="s">
        <v>15</v>
      </c>
      <c r="B180">
        <v>2018</v>
      </c>
      <c r="C180">
        <v>4</v>
      </c>
      <c r="D180" t="s">
        <v>7</v>
      </c>
      <c r="E180" s="1">
        <v>112</v>
      </c>
      <c r="F180" s="2">
        <v>68567.06</v>
      </c>
    </row>
    <row r="181" spans="1:6" x14ac:dyDescent="0.3">
      <c r="A181" t="s">
        <v>15</v>
      </c>
      <c r="B181">
        <v>2018</v>
      </c>
      <c r="C181">
        <v>4</v>
      </c>
      <c r="D181" t="s">
        <v>8</v>
      </c>
      <c r="E181" s="1">
        <v>30</v>
      </c>
      <c r="F181" s="2">
        <v>20597.75</v>
      </c>
    </row>
    <row r="182" spans="1:6" x14ac:dyDescent="0.3">
      <c r="A182" t="s">
        <v>15</v>
      </c>
      <c r="B182">
        <v>2018</v>
      </c>
      <c r="C182">
        <v>4</v>
      </c>
      <c r="D182" t="s">
        <v>9</v>
      </c>
      <c r="E182" s="1">
        <v>46</v>
      </c>
      <c r="F182" s="2">
        <v>45334.75</v>
      </c>
    </row>
    <row r="183" spans="1:6" x14ac:dyDescent="0.3">
      <c r="A183" t="s">
        <v>15</v>
      </c>
      <c r="B183">
        <v>2018</v>
      </c>
      <c r="C183">
        <v>4</v>
      </c>
      <c r="D183" t="s">
        <v>11</v>
      </c>
      <c r="E183" s="1">
        <v>47</v>
      </c>
      <c r="F183" s="2">
        <v>38960.379999999997</v>
      </c>
    </row>
    <row r="184" spans="1:6" x14ac:dyDescent="0.3">
      <c r="A184" t="s">
        <v>15</v>
      </c>
      <c r="B184">
        <v>2018</v>
      </c>
      <c r="C184">
        <v>5</v>
      </c>
      <c r="D184" t="s">
        <v>7</v>
      </c>
      <c r="E184" s="1">
        <v>101</v>
      </c>
      <c r="F184" s="2">
        <v>80533.19</v>
      </c>
    </row>
    <row r="185" spans="1:6" x14ac:dyDescent="0.3">
      <c r="A185" t="s">
        <v>15</v>
      </c>
      <c r="B185">
        <v>2018</v>
      </c>
      <c r="C185">
        <v>5</v>
      </c>
      <c r="D185" t="s">
        <v>8</v>
      </c>
      <c r="E185" s="1">
        <v>19</v>
      </c>
      <c r="F185" s="2">
        <v>12542.48</v>
      </c>
    </row>
    <row r="186" spans="1:6" x14ac:dyDescent="0.3">
      <c r="A186" t="s">
        <v>15</v>
      </c>
      <c r="B186">
        <v>2018</v>
      </c>
      <c r="C186">
        <v>5</v>
      </c>
      <c r="D186" t="s">
        <v>9</v>
      </c>
      <c r="E186" s="1">
        <v>52</v>
      </c>
      <c r="F186" s="2">
        <v>64891.839999999997</v>
      </c>
    </row>
    <row r="187" spans="1:6" x14ac:dyDescent="0.3">
      <c r="A187" t="s">
        <v>15</v>
      </c>
      <c r="B187">
        <v>2018</v>
      </c>
      <c r="C187">
        <v>5</v>
      </c>
      <c r="D187" t="s">
        <v>11</v>
      </c>
      <c r="E187" s="1">
        <v>18</v>
      </c>
      <c r="F187" s="2">
        <v>17249.62</v>
      </c>
    </row>
    <row r="188" spans="1:6" x14ac:dyDescent="0.3">
      <c r="A188" t="s">
        <v>15</v>
      </c>
      <c r="B188">
        <v>2018</v>
      </c>
      <c r="C188">
        <v>6</v>
      </c>
      <c r="D188" t="s">
        <v>7</v>
      </c>
      <c r="E188" s="1">
        <v>104</v>
      </c>
      <c r="F188" s="2">
        <v>81611.540000000008</v>
      </c>
    </row>
    <row r="189" spans="1:6" x14ac:dyDescent="0.3">
      <c r="A189" t="s">
        <v>15</v>
      </c>
      <c r="B189">
        <v>2018</v>
      </c>
      <c r="C189">
        <v>6</v>
      </c>
      <c r="D189" t="s">
        <v>8</v>
      </c>
      <c r="E189" s="1">
        <v>28</v>
      </c>
      <c r="F189" s="2">
        <v>18774.349999999999</v>
      </c>
    </row>
    <row r="190" spans="1:6" x14ac:dyDescent="0.3">
      <c r="A190" t="s">
        <v>15</v>
      </c>
      <c r="B190">
        <v>2018</v>
      </c>
      <c r="C190">
        <v>6</v>
      </c>
      <c r="D190" t="s">
        <v>9</v>
      </c>
      <c r="E190" s="1">
        <v>74</v>
      </c>
      <c r="F190" s="2">
        <v>91093.62</v>
      </c>
    </row>
    <row r="191" spans="1:6" x14ac:dyDescent="0.3">
      <c r="A191" t="s">
        <v>15</v>
      </c>
      <c r="B191">
        <v>2018</v>
      </c>
      <c r="C191">
        <v>6</v>
      </c>
      <c r="D191" t="s">
        <v>11</v>
      </c>
      <c r="E191" s="1">
        <v>33</v>
      </c>
      <c r="F191" s="2">
        <v>26916.430000000004</v>
      </c>
    </row>
    <row r="192" spans="1:6" x14ac:dyDescent="0.3">
      <c r="A192" t="s">
        <v>15</v>
      </c>
      <c r="B192">
        <v>2018</v>
      </c>
      <c r="C192">
        <v>7</v>
      </c>
      <c r="D192" t="s">
        <v>7</v>
      </c>
      <c r="E192" s="1">
        <v>102</v>
      </c>
      <c r="F192" s="2">
        <v>83083.17</v>
      </c>
    </row>
    <row r="193" spans="1:6" x14ac:dyDescent="0.3">
      <c r="A193" t="s">
        <v>15</v>
      </c>
      <c r="B193">
        <v>2018</v>
      </c>
      <c r="C193">
        <v>7</v>
      </c>
      <c r="D193" t="s">
        <v>8</v>
      </c>
      <c r="E193" s="1">
        <v>22</v>
      </c>
      <c r="F193" s="2">
        <v>16304.35</v>
      </c>
    </row>
    <row r="194" spans="1:6" x14ac:dyDescent="0.3">
      <c r="A194" t="s">
        <v>15</v>
      </c>
      <c r="B194">
        <v>2018</v>
      </c>
      <c r="C194">
        <v>7</v>
      </c>
      <c r="D194" t="s">
        <v>9</v>
      </c>
      <c r="E194" s="1">
        <v>38</v>
      </c>
      <c r="F194" s="2">
        <v>39468.25</v>
      </c>
    </row>
    <row r="195" spans="1:6" x14ac:dyDescent="0.3">
      <c r="A195" t="s">
        <v>15</v>
      </c>
      <c r="B195">
        <v>2018</v>
      </c>
      <c r="C195">
        <v>7</v>
      </c>
      <c r="D195" t="s">
        <v>11</v>
      </c>
      <c r="E195" s="1">
        <v>17</v>
      </c>
      <c r="F195" s="2">
        <v>14784.98</v>
      </c>
    </row>
    <row r="196" spans="1:6" x14ac:dyDescent="0.3">
      <c r="A196" t="s">
        <v>15</v>
      </c>
      <c r="B196">
        <v>2018</v>
      </c>
      <c r="C196">
        <v>8</v>
      </c>
      <c r="D196" t="s">
        <v>7</v>
      </c>
      <c r="E196" s="1">
        <v>94</v>
      </c>
      <c r="F196" s="2">
        <v>76244.66</v>
      </c>
    </row>
    <row r="197" spans="1:6" x14ac:dyDescent="0.3">
      <c r="A197" t="s">
        <v>15</v>
      </c>
      <c r="B197">
        <v>2018</v>
      </c>
      <c r="C197">
        <v>8</v>
      </c>
      <c r="D197" t="s">
        <v>8</v>
      </c>
      <c r="E197" s="1">
        <v>19</v>
      </c>
      <c r="F197" s="2">
        <v>14460</v>
      </c>
    </row>
    <row r="198" spans="1:6" x14ac:dyDescent="0.3">
      <c r="A198" t="s">
        <v>15</v>
      </c>
      <c r="B198">
        <v>2018</v>
      </c>
      <c r="C198">
        <v>8</v>
      </c>
      <c r="D198" t="s">
        <v>9</v>
      </c>
      <c r="E198" s="1">
        <v>28</v>
      </c>
      <c r="F198" s="2">
        <v>27642.5</v>
      </c>
    </row>
    <row r="199" spans="1:6" x14ac:dyDescent="0.3">
      <c r="A199" t="s">
        <v>15</v>
      </c>
      <c r="B199">
        <v>2018</v>
      </c>
      <c r="C199">
        <v>8</v>
      </c>
      <c r="D199" t="s">
        <v>11</v>
      </c>
      <c r="E199" s="1">
        <v>43</v>
      </c>
      <c r="F199" s="2">
        <v>34782.559999999998</v>
      </c>
    </row>
    <row r="200" spans="1:6" x14ac:dyDescent="0.3">
      <c r="A200" t="s">
        <v>15</v>
      </c>
      <c r="B200">
        <v>2018</v>
      </c>
      <c r="C200">
        <v>9</v>
      </c>
      <c r="D200" t="s">
        <v>7</v>
      </c>
      <c r="E200" s="1">
        <v>115</v>
      </c>
      <c r="F200" s="2">
        <v>87373.47</v>
      </c>
    </row>
    <row r="201" spans="1:6" x14ac:dyDescent="0.3">
      <c r="A201" t="s">
        <v>15</v>
      </c>
      <c r="B201">
        <v>2018</v>
      </c>
      <c r="C201">
        <v>9</v>
      </c>
      <c r="D201" t="s">
        <v>8</v>
      </c>
      <c r="E201" s="1">
        <v>28</v>
      </c>
      <c r="F201" s="2">
        <v>20543</v>
      </c>
    </row>
    <row r="202" spans="1:6" x14ac:dyDescent="0.3">
      <c r="A202" t="s">
        <v>15</v>
      </c>
      <c r="B202">
        <v>2018</v>
      </c>
      <c r="C202">
        <v>9</v>
      </c>
      <c r="D202" t="s">
        <v>9</v>
      </c>
      <c r="E202" s="1">
        <v>60</v>
      </c>
      <c r="F202" s="2">
        <v>67014.75</v>
      </c>
    </row>
    <row r="203" spans="1:6" x14ac:dyDescent="0.3">
      <c r="A203" t="s">
        <v>15</v>
      </c>
      <c r="B203">
        <v>2018</v>
      </c>
      <c r="C203">
        <v>9</v>
      </c>
      <c r="D203" t="s">
        <v>11</v>
      </c>
      <c r="E203" s="1">
        <v>48</v>
      </c>
      <c r="F203" s="2">
        <v>44617.47</v>
      </c>
    </row>
    <row r="204" spans="1:6" x14ac:dyDescent="0.3">
      <c r="A204" t="s">
        <v>15</v>
      </c>
      <c r="B204">
        <v>2018</v>
      </c>
      <c r="C204">
        <v>10</v>
      </c>
      <c r="D204" t="s">
        <v>7</v>
      </c>
      <c r="E204" s="1">
        <v>57</v>
      </c>
      <c r="F204" s="2">
        <v>39122.740000000005</v>
      </c>
    </row>
    <row r="205" spans="1:6" x14ac:dyDescent="0.3">
      <c r="A205" t="s">
        <v>15</v>
      </c>
      <c r="B205">
        <v>2018</v>
      </c>
      <c r="C205">
        <v>10</v>
      </c>
      <c r="D205" t="s">
        <v>8</v>
      </c>
      <c r="E205" s="1">
        <v>12</v>
      </c>
      <c r="F205" s="2">
        <v>9181.7900000000009</v>
      </c>
    </row>
    <row r="206" spans="1:6" x14ac:dyDescent="0.3">
      <c r="A206" t="s">
        <v>15</v>
      </c>
      <c r="B206">
        <v>2018</v>
      </c>
      <c r="C206">
        <v>10</v>
      </c>
      <c r="D206" t="s">
        <v>9</v>
      </c>
      <c r="E206" s="1">
        <v>24</v>
      </c>
      <c r="F206" s="2">
        <v>27255</v>
      </c>
    </row>
    <row r="207" spans="1:6" x14ac:dyDescent="0.3">
      <c r="A207" t="s">
        <v>15</v>
      </c>
      <c r="B207">
        <v>2018</v>
      </c>
      <c r="C207">
        <v>10</v>
      </c>
      <c r="D207" t="s">
        <v>11</v>
      </c>
      <c r="E207" s="1">
        <v>18</v>
      </c>
      <c r="F207" s="2">
        <v>16289.25</v>
      </c>
    </row>
    <row r="208" spans="1:6" x14ac:dyDescent="0.3">
      <c r="A208" t="s">
        <v>15</v>
      </c>
      <c r="B208">
        <v>2018</v>
      </c>
      <c r="C208">
        <v>11</v>
      </c>
      <c r="D208" t="s">
        <v>7</v>
      </c>
      <c r="E208" s="1">
        <v>77</v>
      </c>
      <c r="F208" s="2">
        <v>56305.04</v>
      </c>
    </row>
    <row r="209" spans="1:6" x14ac:dyDescent="0.3">
      <c r="A209" t="s">
        <v>15</v>
      </c>
      <c r="B209">
        <v>2018</v>
      </c>
      <c r="C209">
        <v>11</v>
      </c>
      <c r="D209" t="s">
        <v>8</v>
      </c>
      <c r="E209" s="1">
        <v>19</v>
      </c>
      <c r="F209" s="2">
        <v>15459.619999999999</v>
      </c>
    </row>
    <row r="210" spans="1:6" x14ac:dyDescent="0.3">
      <c r="A210" t="s">
        <v>15</v>
      </c>
      <c r="B210">
        <v>2018</v>
      </c>
      <c r="C210">
        <v>11</v>
      </c>
      <c r="D210" t="s">
        <v>9</v>
      </c>
      <c r="E210" s="1">
        <v>17</v>
      </c>
      <c r="F210" s="2">
        <v>19484.330000000002</v>
      </c>
    </row>
    <row r="211" spans="1:6" x14ac:dyDescent="0.3">
      <c r="A211" t="s">
        <v>15</v>
      </c>
      <c r="B211">
        <v>2018</v>
      </c>
      <c r="C211">
        <v>11</v>
      </c>
      <c r="D211" t="s">
        <v>11</v>
      </c>
      <c r="E211" s="1">
        <v>10</v>
      </c>
      <c r="F211" s="2">
        <v>7522.7800000000007</v>
      </c>
    </row>
    <row r="212" spans="1:6" x14ac:dyDescent="0.3">
      <c r="A212" t="s">
        <v>15</v>
      </c>
      <c r="B212">
        <v>2018</v>
      </c>
      <c r="C212">
        <v>12</v>
      </c>
      <c r="D212" t="s">
        <v>7</v>
      </c>
      <c r="E212" s="1">
        <v>121</v>
      </c>
      <c r="F212" s="2">
        <v>95581.16</v>
      </c>
    </row>
    <row r="213" spans="1:6" x14ac:dyDescent="0.3">
      <c r="A213" t="s">
        <v>15</v>
      </c>
      <c r="B213">
        <v>2018</v>
      </c>
      <c r="C213">
        <v>12</v>
      </c>
      <c r="D213" t="s">
        <v>8</v>
      </c>
      <c r="E213" s="1">
        <v>30</v>
      </c>
      <c r="F213" s="2">
        <v>20608.03</v>
      </c>
    </row>
    <row r="214" spans="1:6" x14ac:dyDescent="0.3">
      <c r="A214" t="s">
        <v>15</v>
      </c>
      <c r="B214">
        <v>2018</v>
      </c>
      <c r="C214">
        <v>12</v>
      </c>
      <c r="D214" t="s">
        <v>9</v>
      </c>
      <c r="E214" s="1">
        <v>36</v>
      </c>
      <c r="F214" s="2">
        <v>36726.58</v>
      </c>
    </row>
    <row r="215" spans="1:6" x14ac:dyDescent="0.3">
      <c r="A215" t="s">
        <v>15</v>
      </c>
      <c r="B215">
        <v>2018</v>
      </c>
      <c r="C215">
        <v>12</v>
      </c>
      <c r="D215" t="s">
        <v>11</v>
      </c>
      <c r="E215" s="1">
        <v>27</v>
      </c>
      <c r="F215" s="2">
        <v>25211.59</v>
      </c>
    </row>
    <row r="216" spans="1:6" x14ac:dyDescent="0.3">
      <c r="A216" t="s">
        <v>15</v>
      </c>
      <c r="B216">
        <v>2019</v>
      </c>
      <c r="C216">
        <v>1</v>
      </c>
      <c r="D216" t="s">
        <v>7</v>
      </c>
      <c r="E216" s="1">
        <v>118</v>
      </c>
      <c r="F216" s="2">
        <v>88438.84</v>
      </c>
    </row>
    <row r="217" spans="1:6" x14ac:dyDescent="0.3">
      <c r="A217" t="s">
        <v>15</v>
      </c>
      <c r="B217">
        <v>2019</v>
      </c>
      <c r="C217">
        <v>1</v>
      </c>
      <c r="D217" t="s">
        <v>8</v>
      </c>
      <c r="E217" s="1">
        <v>18</v>
      </c>
      <c r="F217" s="2">
        <v>12020.18</v>
      </c>
    </row>
    <row r="218" spans="1:6" x14ac:dyDescent="0.3">
      <c r="A218" t="s">
        <v>15</v>
      </c>
      <c r="B218">
        <v>2019</v>
      </c>
      <c r="C218">
        <v>1</v>
      </c>
      <c r="D218" t="s">
        <v>9</v>
      </c>
      <c r="E218" s="1">
        <v>24</v>
      </c>
      <c r="F218" s="2">
        <v>26995.83</v>
      </c>
    </row>
    <row r="219" spans="1:6" x14ac:dyDescent="0.3">
      <c r="A219" t="s">
        <v>15</v>
      </c>
      <c r="B219">
        <v>2019</v>
      </c>
      <c r="C219">
        <v>1</v>
      </c>
      <c r="D219" t="s">
        <v>11</v>
      </c>
      <c r="E219" s="1">
        <v>8</v>
      </c>
      <c r="F219" s="2">
        <v>7070</v>
      </c>
    </row>
    <row r="220" spans="1:6" x14ac:dyDescent="0.3">
      <c r="A220" t="s">
        <v>15</v>
      </c>
      <c r="B220">
        <v>2019</v>
      </c>
      <c r="C220">
        <v>2</v>
      </c>
      <c r="D220" t="s">
        <v>7</v>
      </c>
      <c r="E220" s="1">
        <v>136</v>
      </c>
      <c r="F220" s="2">
        <v>99305.75</v>
      </c>
    </row>
    <row r="221" spans="1:6" x14ac:dyDescent="0.3">
      <c r="A221" t="s">
        <v>15</v>
      </c>
      <c r="B221">
        <v>2019</v>
      </c>
      <c r="C221">
        <v>2</v>
      </c>
      <c r="D221" t="s">
        <v>8</v>
      </c>
      <c r="E221" s="1">
        <v>17</v>
      </c>
      <c r="F221" s="2">
        <v>11032.58</v>
      </c>
    </row>
    <row r="222" spans="1:6" x14ac:dyDescent="0.3">
      <c r="A222" t="s">
        <v>15</v>
      </c>
      <c r="B222">
        <v>2019</v>
      </c>
      <c r="C222">
        <v>2</v>
      </c>
      <c r="D222" t="s">
        <v>9</v>
      </c>
      <c r="E222" s="1">
        <v>28</v>
      </c>
      <c r="F222" s="2">
        <v>25864.43</v>
      </c>
    </row>
    <row r="223" spans="1:6" x14ac:dyDescent="0.3">
      <c r="A223" t="s">
        <v>15</v>
      </c>
      <c r="B223">
        <v>2019</v>
      </c>
      <c r="C223">
        <v>2</v>
      </c>
      <c r="D223" t="s">
        <v>11</v>
      </c>
      <c r="E223" s="1">
        <v>12</v>
      </c>
      <c r="F223" s="2">
        <v>11165.52</v>
      </c>
    </row>
    <row r="224" spans="1:6" x14ac:dyDescent="0.3">
      <c r="A224" t="s">
        <v>15</v>
      </c>
      <c r="B224">
        <v>2019</v>
      </c>
      <c r="C224">
        <v>3</v>
      </c>
      <c r="D224" t="s">
        <v>7</v>
      </c>
      <c r="E224" s="1">
        <v>186</v>
      </c>
      <c r="F224" s="2">
        <v>133830.57</v>
      </c>
    </row>
    <row r="225" spans="1:6" x14ac:dyDescent="0.3">
      <c r="A225" t="s">
        <v>15</v>
      </c>
      <c r="B225">
        <v>2019</v>
      </c>
      <c r="C225">
        <v>3</v>
      </c>
      <c r="D225" t="s">
        <v>8</v>
      </c>
      <c r="E225" s="1">
        <v>28</v>
      </c>
      <c r="F225" s="2">
        <v>19766.59</v>
      </c>
    </row>
    <row r="226" spans="1:6" x14ac:dyDescent="0.3">
      <c r="A226" t="s">
        <v>15</v>
      </c>
      <c r="B226">
        <v>2019</v>
      </c>
      <c r="C226">
        <v>3</v>
      </c>
      <c r="D226" t="s">
        <v>9</v>
      </c>
      <c r="E226" s="1">
        <v>14</v>
      </c>
      <c r="F226" s="2">
        <v>11382.89</v>
      </c>
    </row>
    <row r="227" spans="1:6" x14ac:dyDescent="0.3">
      <c r="A227" t="s">
        <v>15</v>
      </c>
      <c r="B227">
        <v>2019</v>
      </c>
      <c r="C227">
        <v>3</v>
      </c>
      <c r="D227" t="s">
        <v>11</v>
      </c>
      <c r="E227" s="1">
        <v>12</v>
      </c>
      <c r="F227" s="2">
        <v>9688.4500000000007</v>
      </c>
    </row>
    <row r="228" spans="1:6" x14ac:dyDescent="0.3">
      <c r="A228" t="s">
        <v>15</v>
      </c>
      <c r="B228">
        <v>2019</v>
      </c>
      <c r="C228">
        <v>4</v>
      </c>
      <c r="D228" t="s">
        <v>7</v>
      </c>
      <c r="E228" s="1">
        <v>114</v>
      </c>
      <c r="F228" s="2">
        <v>94620.900000000009</v>
      </c>
    </row>
    <row r="229" spans="1:6" x14ac:dyDescent="0.3">
      <c r="A229" t="s">
        <v>15</v>
      </c>
      <c r="B229">
        <v>2019</v>
      </c>
      <c r="C229">
        <v>4</v>
      </c>
      <c r="D229" t="s">
        <v>8</v>
      </c>
      <c r="E229" s="1">
        <v>16</v>
      </c>
      <c r="F229" s="2">
        <v>11731</v>
      </c>
    </row>
    <row r="230" spans="1:6" x14ac:dyDescent="0.3">
      <c r="A230" t="s">
        <v>15</v>
      </c>
      <c r="B230">
        <v>2019</v>
      </c>
      <c r="C230">
        <v>4</v>
      </c>
      <c r="D230" t="s">
        <v>9</v>
      </c>
      <c r="E230" s="1">
        <v>25</v>
      </c>
      <c r="F230" s="2">
        <v>27734.48</v>
      </c>
    </row>
    <row r="231" spans="1:6" x14ac:dyDescent="0.3">
      <c r="A231" t="s">
        <v>15</v>
      </c>
      <c r="B231">
        <v>2019</v>
      </c>
      <c r="C231">
        <v>4</v>
      </c>
      <c r="D231" t="s">
        <v>11</v>
      </c>
      <c r="E231" s="1">
        <v>6</v>
      </c>
      <c r="F231" s="2">
        <v>5231.25</v>
      </c>
    </row>
    <row r="232" spans="1:6" x14ac:dyDescent="0.3">
      <c r="A232" t="s">
        <v>15</v>
      </c>
      <c r="B232">
        <v>2019</v>
      </c>
      <c r="C232">
        <v>5</v>
      </c>
      <c r="D232" t="s">
        <v>7</v>
      </c>
      <c r="E232" s="1">
        <v>143</v>
      </c>
      <c r="F232" s="2">
        <v>123091.31</v>
      </c>
    </row>
    <row r="233" spans="1:6" x14ac:dyDescent="0.3">
      <c r="A233" t="s">
        <v>15</v>
      </c>
      <c r="B233">
        <v>2019</v>
      </c>
      <c r="C233">
        <v>5</v>
      </c>
      <c r="D233" t="s">
        <v>8</v>
      </c>
      <c r="E233" s="1">
        <v>21</v>
      </c>
      <c r="F233" s="2">
        <v>18701.88</v>
      </c>
    </row>
    <row r="234" spans="1:6" x14ac:dyDescent="0.3">
      <c r="A234" t="s">
        <v>15</v>
      </c>
      <c r="B234">
        <v>2019</v>
      </c>
      <c r="C234">
        <v>5</v>
      </c>
      <c r="D234" t="s">
        <v>9</v>
      </c>
      <c r="E234" s="1">
        <v>21</v>
      </c>
      <c r="F234" s="2">
        <v>25850.65</v>
      </c>
    </row>
    <row r="235" spans="1:6" x14ac:dyDescent="0.3">
      <c r="A235" t="s">
        <v>15</v>
      </c>
      <c r="B235">
        <v>2019</v>
      </c>
      <c r="C235">
        <v>5</v>
      </c>
      <c r="D235" t="s">
        <v>11</v>
      </c>
      <c r="E235" s="1">
        <v>4</v>
      </c>
      <c r="F235" s="2">
        <v>3415</v>
      </c>
    </row>
    <row r="236" spans="1:6" x14ac:dyDescent="0.3">
      <c r="A236" t="s">
        <v>15</v>
      </c>
      <c r="B236">
        <v>2019</v>
      </c>
      <c r="C236">
        <v>6</v>
      </c>
      <c r="D236" t="s">
        <v>7</v>
      </c>
      <c r="E236" s="1">
        <v>151</v>
      </c>
      <c r="F236" s="2">
        <v>135870.66</v>
      </c>
    </row>
    <row r="237" spans="1:6" x14ac:dyDescent="0.3">
      <c r="A237" t="s">
        <v>15</v>
      </c>
      <c r="B237">
        <v>2019</v>
      </c>
      <c r="C237">
        <v>6</v>
      </c>
      <c r="D237" t="s">
        <v>8</v>
      </c>
      <c r="E237" s="1">
        <v>27</v>
      </c>
      <c r="F237" s="2">
        <v>21836.75</v>
      </c>
    </row>
    <row r="238" spans="1:6" x14ac:dyDescent="0.3">
      <c r="A238" t="s">
        <v>15</v>
      </c>
      <c r="B238">
        <v>2019</v>
      </c>
      <c r="C238">
        <v>6</v>
      </c>
      <c r="D238" t="s">
        <v>9</v>
      </c>
      <c r="E238" s="1">
        <v>24</v>
      </c>
      <c r="F238" s="2">
        <v>27292.739999999998</v>
      </c>
    </row>
    <row r="239" spans="1:6" x14ac:dyDescent="0.3">
      <c r="A239" t="s">
        <v>15</v>
      </c>
      <c r="B239">
        <v>2019</v>
      </c>
      <c r="C239">
        <v>6</v>
      </c>
      <c r="D239" t="s">
        <v>10</v>
      </c>
      <c r="E239" s="1">
        <v>1</v>
      </c>
      <c r="F239" s="2">
        <v>1163.75</v>
      </c>
    </row>
    <row r="240" spans="1:6" x14ac:dyDescent="0.3">
      <c r="A240" t="s">
        <v>15</v>
      </c>
      <c r="B240">
        <v>2019</v>
      </c>
      <c r="C240">
        <v>6</v>
      </c>
      <c r="D240" t="s">
        <v>11</v>
      </c>
      <c r="E240" s="1">
        <v>14</v>
      </c>
      <c r="F240" s="2">
        <v>11511.25</v>
      </c>
    </row>
    <row r="241" spans="1:6" x14ac:dyDescent="0.3">
      <c r="A241" t="s">
        <v>15</v>
      </c>
      <c r="B241">
        <v>2019</v>
      </c>
      <c r="C241">
        <v>7</v>
      </c>
      <c r="D241" t="s">
        <v>7</v>
      </c>
      <c r="E241" s="1">
        <v>122</v>
      </c>
      <c r="F241" s="2">
        <v>91996.069999999992</v>
      </c>
    </row>
    <row r="242" spans="1:6" x14ac:dyDescent="0.3">
      <c r="A242" t="s">
        <v>15</v>
      </c>
      <c r="B242">
        <v>2019</v>
      </c>
      <c r="C242">
        <v>7</v>
      </c>
      <c r="D242" t="s">
        <v>8</v>
      </c>
      <c r="E242" s="1">
        <v>17</v>
      </c>
      <c r="F242" s="2">
        <v>13173.99</v>
      </c>
    </row>
    <row r="243" spans="1:6" x14ac:dyDescent="0.3">
      <c r="A243" t="s">
        <v>15</v>
      </c>
      <c r="B243">
        <v>2019</v>
      </c>
      <c r="C243">
        <v>7</v>
      </c>
      <c r="D243" t="s">
        <v>9</v>
      </c>
      <c r="E243" s="1">
        <v>23</v>
      </c>
      <c r="F243" s="2">
        <v>23585.059999999998</v>
      </c>
    </row>
    <row r="244" spans="1:6" x14ac:dyDescent="0.3">
      <c r="A244" t="s">
        <v>15</v>
      </c>
      <c r="B244">
        <v>2019</v>
      </c>
      <c r="C244">
        <v>7</v>
      </c>
      <c r="D244" t="s">
        <v>10</v>
      </c>
      <c r="E244" s="1">
        <v>1</v>
      </c>
      <c r="F244" s="2">
        <v>1295</v>
      </c>
    </row>
    <row r="245" spans="1:6" x14ac:dyDescent="0.3">
      <c r="A245" t="s">
        <v>15</v>
      </c>
      <c r="B245">
        <v>2019</v>
      </c>
      <c r="C245">
        <v>7</v>
      </c>
      <c r="D245" t="s">
        <v>11</v>
      </c>
      <c r="E245" s="1">
        <v>11</v>
      </c>
      <c r="F245" s="2">
        <v>9793.66</v>
      </c>
    </row>
    <row r="246" spans="1:6" x14ac:dyDescent="0.3">
      <c r="A246" t="s">
        <v>15</v>
      </c>
      <c r="B246">
        <v>2019</v>
      </c>
      <c r="C246">
        <v>8</v>
      </c>
      <c r="D246" t="s">
        <v>7</v>
      </c>
      <c r="E246" s="1">
        <v>123</v>
      </c>
      <c r="F246" s="2">
        <v>101831.47</v>
      </c>
    </row>
    <row r="247" spans="1:6" x14ac:dyDescent="0.3">
      <c r="A247" t="s">
        <v>15</v>
      </c>
      <c r="B247">
        <v>2019</v>
      </c>
      <c r="C247">
        <v>8</v>
      </c>
      <c r="D247" t="s">
        <v>8</v>
      </c>
      <c r="E247" s="1">
        <v>27</v>
      </c>
      <c r="F247" s="2">
        <v>17612.91</v>
      </c>
    </row>
    <row r="248" spans="1:6" x14ac:dyDescent="0.3">
      <c r="A248" t="s">
        <v>15</v>
      </c>
      <c r="B248">
        <v>2019</v>
      </c>
      <c r="C248">
        <v>8</v>
      </c>
      <c r="D248" t="s">
        <v>9</v>
      </c>
      <c r="E248" s="1">
        <v>18</v>
      </c>
      <c r="F248" s="2">
        <v>15263.47</v>
      </c>
    </row>
    <row r="249" spans="1:6" x14ac:dyDescent="0.3">
      <c r="A249" t="s">
        <v>15</v>
      </c>
      <c r="B249">
        <v>2019</v>
      </c>
      <c r="C249">
        <v>8</v>
      </c>
      <c r="D249" t="s">
        <v>10</v>
      </c>
      <c r="E249" s="1">
        <v>3</v>
      </c>
      <c r="F249" s="2">
        <v>3753.75</v>
      </c>
    </row>
    <row r="250" spans="1:6" x14ac:dyDescent="0.3">
      <c r="A250" t="s">
        <v>15</v>
      </c>
      <c r="B250">
        <v>2019</v>
      </c>
      <c r="C250">
        <v>8</v>
      </c>
      <c r="D250" t="s">
        <v>11</v>
      </c>
      <c r="E250" s="1">
        <v>6</v>
      </c>
      <c r="F250" s="2">
        <v>7245.08</v>
      </c>
    </row>
    <row r="251" spans="1:6" x14ac:dyDescent="0.3">
      <c r="A251" t="s">
        <v>15</v>
      </c>
      <c r="B251">
        <v>2019</v>
      </c>
      <c r="C251">
        <v>9</v>
      </c>
      <c r="D251" t="s">
        <v>7</v>
      </c>
      <c r="E251" s="1">
        <v>182</v>
      </c>
      <c r="F251" s="2">
        <v>134902.06000000003</v>
      </c>
    </row>
    <row r="252" spans="1:6" x14ac:dyDescent="0.3">
      <c r="A252" t="s">
        <v>15</v>
      </c>
      <c r="B252">
        <v>2019</v>
      </c>
      <c r="C252">
        <v>9</v>
      </c>
      <c r="D252" t="s">
        <v>8</v>
      </c>
      <c r="E252" s="1">
        <v>62</v>
      </c>
      <c r="F252" s="2">
        <v>39090.559999999998</v>
      </c>
    </row>
    <row r="253" spans="1:6" x14ac:dyDescent="0.3">
      <c r="A253" t="s">
        <v>15</v>
      </c>
      <c r="B253">
        <v>2019</v>
      </c>
      <c r="C253">
        <v>9</v>
      </c>
      <c r="D253" t="s">
        <v>9</v>
      </c>
      <c r="E253" s="1">
        <v>31</v>
      </c>
      <c r="F253" s="2">
        <v>27860.989999999998</v>
      </c>
    </row>
    <row r="254" spans="1:6" x14ac:dyDescent="0.3">
      <c r="A254" t="s">
        <v>15</v>
      </c>
      <c r="B254">
        <v>2019</v>
      </c>
      <c r="C254">
        <v>9</v>
      </c>
      <c r="D254" t="s">
        <v>10</v>
      </c>
      <c r="E254" s="1">
        <v>6</v>
      </c>
      <c r="F254" s="2">
        <v>9286.7999999999993</v>
      </c>
    </row>
    <row r="255" spans="1:6" x14ac:dyDescent="0.3">
      <c r="A255" t="s">
        <v>15</v>
      </c>
      <c r="B255">
        <v>2019</v>
      </c>
      <c r="C255">
        <v>9</v>
      </c>
      <c r="D255" t="s">
        <v>11</v>
      </c>
      <c r="E255" s="1">
        <v>8</v>
      </c>
      <c r="F255" s="2">
        <v>5884.8099999999995</v>
      </c>
    </row>
    <row r="256" spans="1:6" x14ac:dyDescent="0.3">
      <c r="A256" t="s">
        <v>15</v>
      </c>
      <c r="B256">
        <v>2019</v>
      </c>
      <c r="C256">
        <v>10</v>
      </c>
      <c r="D256" t="s">
        <v>7</v>
      </c>
      <c r="E256" s="1">
        <v>67</v>
      </c>
      <c r="F256" s="2">
        <v>51703.8</v>
      </c>
    </row>
    <row r="257" spans="1:6" x14ac:dyDescent="0.3">
      <c r="A257" t="s">
        <v>15</v>
      </c>
      <c r="B257">
        <v>2019</v>
      </c>
      <c r="C257">
        <v>10</v>
      </c>
      <c r="D257" t="s">
        <v>8</v>
      </c>
      <c r="E257" s="1">
        <v>12</v>
      </c>
      <c r="F257" s="2">
        <v>7592.71</v>
      </c>
    </row>
    <row r="258" spans="1:6" x14ac:dyDescent="0.3">
      <c r="A258" t="s">
        <v>15</v>
      </c>
      <c r="B258">
        <v>2019</v>
      </c>
      <c r="C258">
        <v>10</v>
      </c>
      <c r="D258" t="s">
        <v>9</v>
      </c>
      <c r="E258" s="1">
        <v>5</v>
      </c>
      <c r="F258" s="2">
        <v>4352.9699999999993</v>
      </c>
    </row>
    <row r="259" spans="1:6" x14ac:dyDescent="0.3">
      <c r="A259" t="s">
        <v>15</v>
      </c>
      <c r="B259">
        <v>2019</v>
      </c>
      <c r="C259">
        <v>10</v>
      </c>
      <c r="D259" t="s">
        <v>11</v>
      </c>
      <c r="E259" s="1">
        <v>1</v>
      </c>
      <c r="F259" s="2">
        <v>500.15999999999997</v>
      </c>
    </row>
    <row r="260" spans="1:6" x14ac:dyDescent="0.3">
      <c r="A260" t="s">
        <v>15</v>
      </c>
      <c r="B260">
        <v>2019</v>
      </c>
      <c r="C260">
        <v>11</v>
      </c>
      <c r="D260" t="s">
        <v>7</v>
      </c>
      <c r="E260" s="1">
        <v>99</v>
      </c>
      <c r="F260" s="2">
        <v>68783.570000000007</v>
      </c>
    </row>
    <row r="261" spans="1:6" x14ac:dyDescent="0.3">
      <c r="A261" t="s">
        <v>15</v>
      </c>
      <c r="B261">
        <v>2019</v>
      </c>
      <c r="C261">
        <v>11</v>
      </c>
      <c r="D261" t="s">
        <v>8</v>
      </c>
      <c r="E261" s="1">
        <v>25</v>
      </c>
      <c r="F261" s="2">
        <v>16246.18</v>
      </c>
    </row>
    <row r="262" spans="1:6" x14ac:dyDescent="0.3">
      <c r="A262" t="s">
        <v>15</v>
      </c>
      <c r="B262">
        <v>2019</v>
      </c>
      <c r="C262">
        <v>11</v>
      </c>
      <c r="D262" t="s">
        <v>9</v>
      </c>
      <c r="E262" s="1">
        <v>16</v>
      </c>
      <c r="F262" s="2">
        <v>19095.25</v>
      </c>
    </row>
    <row r="263" spans="1:6" x14ac:dyDescent="0.3">
      <c r="A263" t="s">
        <v>15</v>
      </c>
      <c r="B263">
        <v>2019</v>
      </c>
      <c r="C263">
        <v>11</v>
      </c>
      <c r="D263" t="s">
        <v>11</v>
      </c>
      <c r="E263" s="1">
        <v>5</v>
      </c>
      <c r="F263" s="2">
        <v>6243</v>
      </c>
    </row>
    <row r="264" spans="1:6" x14ac:dyDescent="0.3">
      <c r="A264" t="s">
        <v>15</v>
      </c>
      <c r="B264">
        <v>2019</v>
      </c>
      <c r="C264">
        <v>12</v>
      </c>
      <c r="D264" t="s">
        <v>7</v>
      </c>
      <c r="E264" s="1">
        <v>143</v>
      </c>
      <c r="F264" s="2">
        <v>99268.280000000013</v>
      </c>
    </row>
    <row r="265" spans="1:6" x14ac:dyDescent="0.3">
      <c r="A265" t="s">
        <v>15</v>
      </c>
      <c r="B265">
        <v>2019</v>
      </c>
      <c r="C265">
        <v>12</v>
      </c>
      <c r="D265" t="s">
        <v>8</v>
      </c>
      <c r="E265" s="1">
        <v>39</v>
      </c>
      <c r="F265" s="2">
        <v>23018</v>
      </c>
    </row>
    <row r="266" spans="1:6" x14ac:dyDescent="0.3">
      <c r="A266" t="s">
        <v>15</v>
      </c>
      <c r="B266">
        <v>2019</v>
      </c>
      <c r="C266">
        <v>12</v>
      </c>
      <c r="D266" t="s">
        <v>9</v>
      </c>
      <c r="E266" s="1">
        <v>17</v>
      </c>
      <c r="F266" s="2">
        <v>21297.489999999998</v>
      </c>
    </row>
    <row r="267" spans="1:6" x14ac:dyDescent="0.3">
      <c r="A267" t="s">
        <v>15</v>
      </c>
      <c r="B267">
        <v>2019</v>
      </c>
      <c r="C267">
        <v>12</v>
      </c>
      <c r="D267" t="s">
        <v>11</v>
      </c>
      <c r="E267" s="1">
        <v>10</v>
      </c>
      <c r="F267" s="2">
        <v>9126.75</v>
      </c>
    </row>
    <row r="268" spans="1:6" x14ac:dyDescent="0.3">
      <c r="A268" t="s">
        <v>15</v>
      </c>
      <c r="B268">
        <v>2020</v>
      </c>
      <c r="C268">
        <v>1</v>
      </c>
      <c r="D268" t="s">
        <v>7</v>
      </c>
      <c r="E268" s="1">
        <v>117</v>
      </c>
      <c r="F268" s="2">
        <v>88598.18</v>
      </c>
    </row>
    <row r="269" spans="1:6" x14ac:dyDescent="0.3">
      <c r="A269" t="s">
        <v>15</v>
      </c>
      <c r="B269">
        <v>2020</v>
      </c>
      <c r="C269">
        <v>1</v>
      </c>
      <c r="D269" t="s">
        <v>8</v>
      </c>
      <c r="E269" s="1">
        <v>24</v>
      </c>
      <c r="F269" s="2">
        <v>15797.5</v>
      </c>
    </row>
    <row r="270" spans="1:6" x14ac:dyDescent="0.3">
      <c r="A270" t="s">
        <v>15</v>
      </c>
      <c r="B270">
        <v>2020</v>
      </c>
      <c r="C270">
        <v>1</v>
      </c>
      <c r="D270" t="s">
        <v>9</v>
      </c>
      <c r="E270" s="1">
        <v>13</v>
      </c>
      <c r="F270" s="2">
        <v>14434.31</v>
      </c>
    </row>
    <row r="271" spans="1:6" x14ac:dyDescent="0.3">
      <c r="A271" t="s">
        <v>15</v>
      </c>
      <c r="B271">
        <v>2020</v>
      </c>
      <c r="C271">
        <v>1</v>
      </c>
      <c r="D271" t="s">
        <v>10</v>
      </c>
      <c r="E271" s="1">
        <v>4</v>
      </c>
      <c r="F271" s="2">
        <v>5085</v>
      </c>
    </row>
    <row r="272" spans="1:6" x14ac:dyDescent="0.3">
      <c r="A272" t="s">
        <v>15</v>
      </c>
      <c r="B272">
        <v>2020</v>
      </c>
      <c r="C272">
        <v>1</v>
      </c>
      <c r="D272" t="s">
        <v>11</v>
      </c>
      <c r="E272" s="1">
        <v>3</v>
      </c>
      <c r="F272" s="2">
        <v>3285</v>
      </c>
    </row>
    <row r="273" spans="1:6" x14ac:dyDescent="0.3">
      <c r="A273" t="s">
        <v>15</v>
      </c>
      <c r="B273">
        <v>2020</v>
      </c>
      <c r="C273">
        <v>2</v>
      </c>
      <c r="D273" t="s">
        <v>7</v>
      </c>
      <c r="E273" s="1">
        <v>124</v>
      </c>
      <c r="F273" s="2">
        <v>92995.339999999982</v>
      </c>
    </row>
    <row r="274" spans="1:6" x14ac:dyDescent="0.3">
      <c r="A274" t="s">
        <v>15</v>
      </c>
      <c r="B274">
        <v>2020</v>
      </c>
      <c r="C274">
        <v>2</v>
      </c>
      <c r="D274" t="s">
        <v>8</v>
      </c>
      <c r="E274" s="1">
        <v>16</v>
      </c>
      <c r="F274" s="2">
        <v>9487.19</v>
      </c>
    </row>
    <row r="275" spans="1:6" x14ac:dyDescent="0.3">
      <c r="A275" t="s">
        <v>15</v>
      </c>
      <c r="B275">
        <v>2020</v>
      </c>
      <c r="C275">
        <v>2</v>
      </c>
      <c r="D275" t="s">
        <v>9</v>
      </c>
      <c r="E275" s="1">
        <v>20</v>
      </c>
      <c r="F275" s="2">
        <v>22818.61</v>
      </c>
    </row>
    <row r="276" spans="1:6" x14ac:dyDescent="0.3">
      <c r="A276" t="s">
        <v>15</v>
      </c>
      <c r="B276">
        <v>2020</v>
      </c>
      <c r="C276">
        <v>2</v>
      </c>
      <c r="D276" t="s">
        <v>10</v>
      </c>
      <c r="E276" s="1">
        <v>9</v>
      </c>
      <c r="F276" s="2">
        <v>14056.630000000001</v>
      </c>
    </row>
    <row r="277" spans="1:6" x14ac:dyDescent="0.3">
      <c r="A277" t="s">
        <v>15</v>
      </c>
      <c r="B277">
        <v>2020</v>
      </c>
      <c r="C277">
        <v>2</v>
      </c>
      <c r="D277" t="s">
        <v>11</v>
      </c>
      <c r="E277" s="1">
        <v>6</v>
      </c>
      <c r="F277" s="2">
        <v>6944.58</v>
      </c>
    </row>
    <row r="278" spans="1:6" x14ac:dyDescent="0.3">
      <c r="A278" t="s">
        <v>15</v>
      </c>
      <c r="B278">
        <v>2020</v>
      </c>
      <c r="C278">
        <v>3</v>
      </c>
      <c r="D278" t="s">
        <v>7</v>
      </c>
      <c r="E278" s="1">
        <v>174</v>
      </c>
      <c r="F278" s="2">
        <v>129806.69</v>
      </c>
    </row>
    <row r="279" spans="1:6" x14ac:dyDescent="0.3">
      <c r="A279" t="s">
        <v>15</v>
      </c>
      <c r="B279">
        <v>2020</v>
      </c>
      <c r="C279">
        <v>3</v>
      </c>
      <c r="D279" t="s">
        <v>8</v>
      </c>
      <c r="E279" s="1">
        <v>20</v>
      </c>
      <c r="F279" s="2">
        <v>10271.200000000001</v>
      </c>
    </row>
    <row r="280" spans="1:6" x14ac:dyDescent="0.3">
      <c r="A280" t="s">
        <v>15</v>
      </c>
      <c r="B280">
        <v>2020</v>
      </c>
      <c r="C280">
        <v>3</v>
      </c>
      <c r="D280" t="s">
        <v>9</v>
      </c>
      <c r="E280" s="1">
        <v>23</v>
      </c>
      <c r="F280" s="2">
        <v>24983.38</v>
      </c>
    </row>
    <row r="281" spans="1:6" x14ac:dyDescent="0.3">
      <c r="A281" t="s">
        <v>15</v>
      </c>
      <c r="B281">
        <v>2020</v>
      </c>
      <c r="C281">
        <v>3</v>
      </c>
      <c r="D281" t="s">
        <v>10</v>
      </c>
      <c r="E281" s="1">
        <v>15</v>
      </c>
      <c r="F281" s="2">
        <v>23331.08</v>
      </c>
    </row>
    <row r="282" spans="1:6" x14ac:dyDescent="0.3">
      <c r="A282" t="s">
        <v>15</v>
      </c>
      <c r="B282">
        <v>2020</v>
      </c>
      <c r="C282">
        <v>3</v>
      </c>
      <c r="D282" t="s">
        <v>11</v>
      </c>
      <c r="E282" s="1">
        <v>8</v>
      </c>
      <c r="F282" s="2">
        <v>3445.2</v>
      </c>
    </row>
    <row r="283" spans="1:6" x14ac:dyDescent="0.3">
      <c r="A283" t="s">
        <v>15</v>
      </c>
      <c r="B283">
        <v>2020</v>
      </c>
      <c r="C283">
        <v>4</v>
      </c>
      <c r="D283" t="s">
        <v>7</v>
      </c>
      <c r="E283" s="1">
        <v>149</v>
      </c>
      <c r="F283" s="2">
        <v>119556.54000000001</v>
      </c>
    </row>
    <row r="284" spans="1:6" x14ac:dyDescent="0.3">
      <c r="A284" t="s">
        <v>15</v>
      </c>
      <c r="B284">
        <v>2020</v>
      </c>
      <c r="C284">
        <v>4</v>
      </c>
      <c r="D284" t="s">
        <v>8</v>
      </c>
      <c r="E284" s="1">
        <v>13</v>
      </c>
      <c r="F284" s="2">
        <v>7766.59</v>
      </c>
    </row>
    <row r="285" spans="1:6" x14ac:dyDescent="0.3">
      <c r="A285" t="s">
        <v>15</v>
      </c>
      <c r="B285">
        <v>2020</v>
      </c>
      <c r="C285">
        <v>4</v>
      </c>
      <c r="D285" t="s">
        <v>9</v>
      </c>
      <c r="E285" s="1">
        <v>16</v>
      </c>
      <c r="F285" s="2">
        <v>17178.060000000001</v>
      </c>
    </row>
    <row r="286" spans="1:6" x14ac:dyDescent="0.3">
      <c r="A286" t="s">
        <v>15</v>
      </c>
      <c r="B286">
        <v>2020</v>
      </c>
      <c r="C286">
        <v>4</v>
      </c>
      <c r="D286" s="3" t="s">
        <v>10</v>
      </c>
      <c r="E286" s="4">
        <v>10</v>
      </c>
      <c r="F286" s="5">
        <v>13455</v>
      </c>
    </row>
    <row r="287" spans="1:6" x14ac:dyDescent="0.3">
      <c r="A287" t="s">
        <v>15</v>
      </c>
      <c r="B287">
        <v>2020</v>
      </c>
      <c r="C287">
        <v>4</v>
      </c>
      <c r="D287" s="3" t="s">
        <v>11</v>
      </c>
      <c r="E287" s="4">
        <v>4</v>
      </c>
      <c r="F287" s="5">
        <v>3305</v>
      </c>
    </row>
    <row r="288" spans="1:6" x14ac:dyDescent="0.3">
      <c r="A288" t="s">
        <v>15</v>
      </c>
      <c r="B288">
        <v>2020</v>
      </c>
      <c r="C288">
        <v>5</v>
      </c>
      <c r="D288" s="3" t="s">
        <v>7</v>
      </c>
      <c r="E288" s="4">
        <v>278</v>
      </c>
      <c r="F288" s="5">
        <v>239261</v>
      </c>
    </row>
    <row r="289" spans="1:6" x14ac:dyDescent="0.3">
      <c r="A289" t="s">
        <v>15</v>
      </c>
      <c r="B289">
        <v>2020</v>
      </c>
      <c r="C289">
        <v>5</v>
      </c>
      <c r="D289" s="3" t="s">
        <v>8</v>
      </c>
      <c r="E289" s="4">
        <v>18</v>
      </c>
      <c r="F289" s="5">
        <v>13382</v>
      </c>
    </row>
    <row r="290" spans="1:6" x14ac:dyDescent="0.3">
      <c r="A290" t="s">
        <v>15</v>
      </c>
      <c r="B290">
        <v>2020</v>
      </c>
      <c r="C290">
        <v>5</v>
      </c>
      <c r="D290" s="3" t="s">
        <v>9</v>
      </c>
      <c r="E290" s="4">
        <v>22</v>
      </c>
      <c r="F290" s="5">
        <v>29406.67</v>
      </c>
    </row>
    <row r="291" spans="1:6" x14ac:dyDescent="0.3">
      <c r="A291" t="s">
        <v>15</v>
      </c>
      <c r="B291">
        <v>2020</v>
      </c>
      <c r="C291">
        <v>5</v>
      </c>
      <c r="D291" s="3" t="s">
        <v>10</v>
      </c>
      <c r="E291" s="4">
        <v>9</v>
      </c>
      <c r="F291" s="5">
        <v>11670.5</v>
      </c>
    </row>
    <row r="292" spans="1:6" x14ac:dyDescent="0.3">
      <c r="A292" t="s">
        <v>15</v>
      </c>
      <c r="B292">
        <v>2020</v>
      </c>
      <c r="C292">
        <v>5</v>
      </c>
      <c r="D292" s="3" t="s">
        <v>11</v>
      </c>
      <c r="E292" s="4">
        <v>2</v>
      </c>
      <c r="F292" s="5">
        <v>1219</v>
      </c>
    </row>
    <row r="293" spans="1:6" x14ac:dyDescent="0.3">
      <c r="A293" t="s">
        <v>15</v>
      </c>
      <c r="B293">
        <v>2020</v>
      </c>
      <c r="C293">
        <v>6</v>
      </c>
      <c r="D293" s="3" t="s">
        <v>7</v>
      </c>
      <c r="E293" s="4">
        <v>316</v>
      </c>
      <c r="F293" s="5">
        <v>247992</v>
      </c>
    </row>
    <row r="294" spans="1:6" x14ac:dyDescent="0.3">
      <c r="A294" t="s">
        <v>15</v>
      </c>
      <c r="B294">
        <v>2020</v>
      </c>
      <c r="C294">
        <v>6</v>
      </c>
      <c r="D294" s="3" t="s">
        <v>8</v>
      </c>
      <c r="E294" s="4">
        <v>17</v>
      </c>
      <c r="F294" s="5">
        <v>14287</v>
      </c>
    </row>
    <row r="295" spans="1:6" x14ac:dyDescent="0.3">
      <c r="A295" t="s">
        <v>15</v>
      </c>
      <c r="B295">
        <v>2020</v>
      </c>
      <c r="C295">
        <v>6</v>
      </c>
      <c r="D295" s="3" t="s">
        <v>9</v>
      </c>
      <c r="E295" s="4">
        <v>19</v>
      </c>
      <c r="F295" s="5">
        <v>20497.47</v>
      </c>
    </row>
    <row r="296" spans="1:6" x14ac:dyDescent="0.3">
      <c r="A296" t="s">
        <v>15</v>
      </c>
      <c r="B296">
        <v>2020</v>
      </c>
      <c r="C296">
        <v>6</v>
      </c>
      <c r="D296" s="3" t="s">
        <v>10</v>
      </c>
      <c r="E296" s="4">
        <v>10</v>
      </c>
      <c r="F296" s="5">
        <v>14086.65</v>
      </c>
    </row>
    <row r="297" spans="1:6" x14ac:dyDescent="0.3">
      <c r="A297" t="s">
        <v>15</v>
      </c>
      <c r="B297">
        <v>2020</v>
      </c>
      <c r="C297">
        <v>6</v>
      </c>
      <c r="D297" s="3" t="s">
        <v>11</v>
      </c>
      <c r="E297" s="4">
        <v>0</v>
      </c>
      <c r="F297" s="5">
        <v>0</v>
      </c>
    </row>
    <row r="298" spans="1:6" x14ac:dyDescent="0.3">
      <c r="A298" t="s">
        <v>15</v>
      </c>
      <c r="B298">
        <v>2020</v>
      </c>
      <c r="C298">
        <v>7</v>
      </c>
      <c r="D298" s="3" t="s">
        <v>7</v>
      </c>
      <c r="E298" s="4">
        <v>221</v>
      </c>
      <c r="F298" s="5">
        <v>189480</v>
      </c>
    </row>
    <row r="299" spans="1:6" x14ac:dyDescent="0.3">
      <c r="A299" t="s">
        <v>15</v>
      </c>
      <c r="B299">
        <v>2020</v>
      </c>
      <c r="C299">
        <v>7</v>
      </c>
      <c r="D299" s="3" t="s">
        <v>8</v>
      </c>
      <c r="E299" s="4">
        <v>14</v>
      </c>
      <c r="F299" s="5">
        <v>11775</v>
      </c>
    </row>
    <row r="300" spans="1:6" x14ac:dyDescent="0.3">
      <c r="A300" t="s">
        <v>15</v>
      </c>
      <c r="B300">
        <v>2020</v>
      </c>
      <c r="C300">
        <v>7</v>
      </c>
      <c r="D300" s="3" t="s">
        <v>9</v>
      </c>
      <c r="E300" s="4">
        <v>19</v>
      </c>
      <c r="F300" s="5">
        <v>22811.77</v>
      </c>
    </row>
    <row r="301" spans="1:6" x14ac:dyDescent="0.3">
      <c r="A301" t="s">
        <v>15</v>
      </c>
      <c r="B301">
        <v>2020</v>
      </c>
      <c r="C301">
        <v>7</v>
      </c>
      <c r="D301" s="3" t="s">
        <v>10</v>
      </c>
      <c r="E301" s="4">
        <v>4</v>
      </c>
      <c r="F301" s="5">
        <v>6197.5</v>
      </c>
    </row>
    <row r="302" spans="1:6" x14ac:dyDescent="0.3">
      <c r="A302" t="s">
        <v>15</v>
      </c>
      <c r="B302">
        <v>2020</v>
      </c>
      <c r="C302">
        <v>8</v>
      </c>
      <c r="D302" s="3" t="s">
        <v>7</v>
      </c>
      <c r="E302" s="4">
        <v>190</v>
      </c>
      <c r="F302" s="5">
        <v>142538.81</v>
      </c>
    </row>
    <row r="303" spans="1:6" x14ac:dyDescent="0.3">
      <c r="A303" t="s">
        <v>15</v>
      </c>
      <c r="B303">
        <v>2020</v>
      </c>
      <c r="C303">
        <v>8</v>
      </c>
      <c r="D303" s="3" t="s">
        <v>8</v>
      </c>
      <c r="E303" s="4">
        <v>19</v>
      </c>
      <c r="F303" s="5">
        <v>12167.22</v>
      </c>
    </row>
    <row r="304" spans="1:6" x14ac:dyDescent="0.3">
      <c r="A304" t="s">
        <v>15</v>
      </c>
      <c r="B304">
        <v>2020</v>
      </c>
      <c r="C304">
        <v>8</v>
      </c>
      <c r="D304" s="3" t="s">
        <v>9</v>
      </c>
      <c r="E304" s="4">
        <v>10</v>
      </c>
      <c r="F304" s="5">
        <v>13535.89</v>
      </c>
    </row>
    <row r="305" spans="1:6" x14ac:dyDescent="0.3">
      <c r="A305" t="s">
        <v>15</v>
      </c>
      <c r="B305">
        <v>2020</v>
      </c>
      <c r="C305">
        <v>8</v>
      </c>
      <c r="D305" s="3" t="s">
        <v>10</v>
      </c>
      <c r="E305" s="4">
        <v>11</v>
      </c>
      <c r="F305" s="5">
        <v>15074.25</v>
      </c>
    </row>
    <row r="306" spans="1:6" x14ac:dyDescent="0.3">
      <c r="A306" t="s">
        <v>15</v>
      </c>
      <c r="B306">
        <v>2020</v>
      </c>
      <c r="C306">
        <v>9</v>
      </c>
      <c r="D306" s="3" t="s">
        <v>7</v>
      </c>
      <c r="E306" s="4">
        <v>160</v>
      </c>
      <c r="F306" s="5">
        <v>201433</v>
      </c>
    </row>
    <row r="307" spans="1:6" x14ac:dyDescent="0.3">
      <c r="A307" t="s">
        <v>15</v>
      </c>
      <c r="B307">
        <v>2020</v>
      </c>
      <c r="C307">
        <v>9</v>
      </c>
      <c r="D307" s="3" t="s">
        <v>8</v>
      </c>
      <c r="E307" s="4">
        <v>51</v>
      </c>
      <c r="F307" s="5">
        <v>32193</v>
      </c>
    </row>
    <row r="308" spans="1:6" x14ac:dyDescent="0.3">
      <c r="A308" t="s">
        <v>15</v>
      </c>
      <c r="B308">
        <v>2020</v>
      </c>
      <c r="C308">
        <v>9</v>
      </c>
      <c r="D308" s="3" t="s">
        <v>9</v>
      </c>
      <c r="E308" s="4">
        <v>15</v>
      </c>
      <c r="F308" s="5">
        <v>13218.99</v>
      </c>
    </row>
    <row r="309" spans="1:6" x14ac:dyDescent="0.3">
      <c r="A309" t="s">
        <v>15</v>
      </c>
      <c r="B309">
        <v>2020</v>
      </c>
      <c r="C309">
        <v>9</v>
      </c>
      <c r="D309" s="3" t="s">
        <v>10</v>
      </c>
      <c r="E309" s="4">
        <v>5</v>
      </c>
      <c r="F309" s="5">
        <v>7902.5</v>
      </c>
    </row>
    <row r="310" spans="1:6" x14ac:dyDescent="0.3">
      <c r="A310" t="s">
        <v>15</v>
      </c>
      <c r="B310">
        <v>2020</v>
      </c>
      <c r="C310">
        <v>9</v>
      </c>
      <c r="D310" s="3" t="s">
        <v>11</v>
      </c>
      <c r="E310" s="4">
        <v>6</v>
      </c>
      <c r="F310" s="5">
        <v>4540</v>
      </c>
    </row>
    <row r="311" spans="1:6" x14ac:dyDescent="0.3">
      <c r="A311" t="s">
        <v>15</v>
      </c>
      <c r="B311">
        <v>2020</v>
      </c>
      <c r="C311">
        <v>10</v>
      </c>
      <c r="D311" s="3" t="s">
        <v>7</v>
      </c>
      <c r="E311" s="4">
        <v>120</v>
      </c>
      <c r="F311" s="5">
        <v>109739</v>
      </c>
    </row>
    <row r="312" spans="1:6" x14ac:dyDescent="0.3">
      <c r="A312" t="s">
        <v>15</v>
      </c>
      <c r="B312">
        <v>2020</v>
      </c>
      <c r="C312">
        <v>10</v>
      </c>
      <c r="D312" s="3" t="s">
        <v>8</v>
      </c>
      <c r="E312" s="4">
        <v>5</v>
      </c>
      <c r="F312" s="5">
        <v>2665</v>
      </c>
    </row>
    <row r="313" spans="1:6" x14ac:dyDescent="0.3">
      <c r="A313" t="s">
        <v>15</v>
      </c>
      <c r="B313">
        <v>2020</v>
      </c>
      <c r="C313">
        <v>10</v>
      </c>
      <c r="D313" s="3" t="s">
        <v>9</v>
      </c>
      <c r="E313" s="4">
        <v>3</v>
      </c>
      <c r="F313" s="5">
        <v>3382.76</v>
      </c>
    </row>
    <row r="314" spans="1:6" x14ac:dyDescent="0.3">
      <c r="A314" t="s">
        <v>15</v>
      </c>
      <c r="B314">
        <v>2020</v>
      </c>
      <c r="C314">
        <v>10</v>
      </c>
      <c r="D314" s="3" t="s">
        <v>10</v>
      </c>
      <c r="E314" s="4">
        <v>5</v>
      </c>
      <c r="F314" s="5">
        <v>7598.75</v>
      </c>
    </row>
    <row r="315" spans="1:6" x14ac:dyDescent="0.3">
      <c r="A315" t="s">
        <v>15</v>
      </c>
      <c r="B315">
        <v>2020</v>
      </c>
      <c r="C315">
        <v>10</v>
      </c>
      <c r="D315" s="3" t="s">
        <v>11</v>
      </c>
      <c r="E315" s="4">
        <v>1</v>
      </c>
      <c r="F315" s="5">
        <v>1795</v>
      </c>
    </row>
    <row r="316" spans="1:6" x14ac:dyDescent="0.3">
      <c r="A316" t="s">
        <v>15</v>
      </c>
      <c r="B316">
        <v>2020</v>
      </c>
      <c r="C316">
        <v>11</v>
      </c>
      <c r="D316" s="3" t="s">
        <v>7</v>
      </c>
      <c r="E316" s="4">
        <v>132</v>
      </c>
      <c r="F316" s="5">
        <v>115607</v>
      </c>
    </row>
    <row r="317" spans="1:6" x14ac:dyDescent="0.3">
      <c r="A317" t="s">
        <v>15</v>
      </c>
      <c r="B317">
        <v>2020</v>
      </c>
      <c r="C317">
        <v>11</v>
      </c>
      <c r="D317" s="3" t="s">
        <v>8</v>
      </c>
      <c r="E317" s="4">
        <v>4</v>
      </c>
      <c r="F317" s="5">
        <v>2058</v>
      </c>
    </row>
    <row r="318" spans="1:6" x14ac:dyDescent="0.3">
      <c r="A318" t="s">
        <v>15</v>
      </c>
      <c r="B318">
        <v>2020</v>
      </c>
      <c r="C318">
        <v>11</v>
      </c>
      <c r="D318" s="3" t="s">
        <v>9</v>
      </c>
      <c r="E318" s="4">
        <v>3</v>
      </c>
      <c r="F318" s="5">
        <v>3885</v>
      </c>
    </row>
    <row r="319" spans="1:6" x14ac:dyDescent="0.3">
      <c r="A319" t="s">
        <v>15</v>
      </c>
      <c r="B319">
        <v>2020</v>
      </c>
      <c r="C319">
        <v>11</v>
      </c>
      <c r="D319" s="3" t="s">
        <v>10</v>
      </c>
      <c r="E319" s="4">
        <v>10</v>
      </c>
      <c r="F319" s="5">
        <v>15450</v>
      </c>
    </row>
    <row r="320" spans="1:6" x14ac:dyDescent="0.3">
      <c r="A320" t="s">
        <v>15</v>
      </c>
      <c r="B320">
        <v>2020</v>
      </c>
      <c r="C320">
        <v>11</v>
      </c>
      <c r="D320" s="3" t="s">
        <v>11</v>
      </c>
      <c r="E320" s="4">
        <v>2</v>
      </c>
      <c r="F320" s="5">
        <v>1720</v>
      </c>
    </row>
    <row r="321" spans="1:16" x14ac:dyDescent="0.3">
      <c r="A321" t="s">
        <v>15</v>
      </c>
      <c r="B321">
        <v>2020</v>
      </c>
      <c r="C321">
        <v>12</v>
      </c>
      <c r="D321" s="3" t="s">
        <v>7</v>
      </c>
      <c r="E321" s="4">
        <v>97</v>
      </c>
      <c r="F321" s="5">
        <v>86543</v>
      </c>
    </row>
    <row r="322" spans="1:16" x14ac:dyDescent="0.3">
      <c r="A322" t="s">
        <v>15</v>
      </c>
      <c r="B322">
        <v>2020</v>
      </c>
      <c r="C322">
        <v>12</v>
      </c>
      <c r="D322" s="3" t="s">
        <v>8</v>
      </c>
      <c r="E322" s="4">
        <v>3</v>
      </c>
      <c r="F322" s="5">
        <v>1565</v>
      </c>
    </row>
    <row r="323" spans="1:16" x14ac:dyDescent="0.3">
      <c r="A323" t="s">
        <v>15</v>
      </c>
      <c r="B323">
        <v>2020</v>
      </c>
      <c r="C323">
        <v>12</v>
      </c>
      <c r="D323" s="3" t="s">
        <v>9</v>
      </c>
      <c r="E323" s="4">
        <v>3</v>
      </c>
      <c r="F323" s="5">
        <v>3037.5</v>
      </c>
    </row>
    <row r="324" spans="1:16" x14ac:dyDescent="0.3">
      <c r="A324" t="s">
        <v>15</v>
      </c>
      <c r="B324">
        <v>2020</v>
      </c>
      <c r="C324">
        <v>12</v>
      </c>
      <c r="D324" t="s">
        <v>10</v>
      </c>
      <c r="E324" s="1">
        <v>8</v>
      </c>
      <c r="F324" s="2">
        <v>10920.5</v>
      </c>
    </row>
    <row r="325" spans="1:16" x14ac:dyDescent="0.3">
      <c r="A325" t="s">
        <v>15</v>
      </c>
      <c r="B325">
        <v>2020</v>
      </c>
      <c r="C325">
        <v>12</v>
      </c>
      <c r="D325" t="s">
        <v>11</v>
      </c>
      <c r="E325" s="1">
        <v>3</v>
      </c>
      <c r="F325" s="2">
        <v>2188.33</v>
      </c>
    </row>
    <row r="326" spans="1:16" x14ac:dyDescent="0.3">
      <c r="A326" t="s">
        <v>16</v>
      </c>
      <c r="B326">
        <v>2018</v>
      </c>
      <c r="C326">
        <v>1</v>
      </c>
      <c r="D326" t="s">
        <v>7</v>
      </c>
      <c r="E326">
        <v>131</v>
      </c>
      <c r="F326" s="2">
        <v>132155.75999999998</v>
      </c>
      <c r="P326" s="11"/>
    </row>
    <row r="327" spans="1:16" x14ac:dyDescent="0.3">
      <c r="A327" t="s">
        <v>16</v>
      </c>
      <c r="B327">
        <v>2018</v>
      </c>
      <c r="C327">
        <v>1</v>
      </c>
      <c r="D327" t="s">
        <v>8</v>
      </c>
      <c r="E327">
        <v>42</v>
      </c>
      <c r="F327" s="2">
        <v>40361.010000000009</v>
      </c>
      <c r="P327" s="11"/>
    </row>
    <row r="328" spans="1:16" x14ac:dyDescent="0.3">
      <c r="A328" t="s">
        <v>16</v>
      </c>
      <c r="B328">
        <v>2018</v>
      </c>
      <c r="C328">
        <v>1</v>
      </c>
      <c r="D328" t="s">
        <v>9</v>
      </c>
      <c r="E328">
        <v>111</v>
      </c>
      <c r="F328" s="2">
        <v>149436.38999999996</v>
      </c>
      <c r="P328" s="11"/>
    </row>
    <row r="329" spans="1:16" x14ac:dyDescent="0.3">
      <c r="A329" t="s">
        <v>16</v>
      </c>
      <c r="B329">
        <v>2018</v>
      </c>
      <c r="C329">
        <v>1</v>
      </c>
      <c r="D329" t="s">
        <v>10</v>
      </c>
      <c r="E329">
        <v>-1</v>
      </c>
      <c r="F329" s="2">
        <v>-2129.38</v>
      </c>
    </row>
    <row r="330" spans="1:16" x14ac:dyDescent="0.3">
      <c r="A330" t="s">
        <v>16</v>
      </c>
      <c r="B330">
        <v>2018</v>
      </c>
      <c r="C330">
        <v>1</v>
      </c>
      <c r="D330" t="s">
        <v>11</v>
      </c>
      <c r="E330">
        <v>88</v>
      </c>
      <c r="F330" s="2">
        <v>104620.38000000002</v>
      </c>
    </row>
    <row r="331" spans="1:16" x14ac:dyDescent="0.3">
      <c r="A331" t="s">
        <v>16</v>
      </c>
      <c r="B331">
        <v>2018</v>
      </c>
      <c r="C331">
        <v>2</v>
      </c>
      <c r="D331" t="s">
        <v>7</v>
      </c>
      <c r="E331">
        <v>127</v>
      </c>
      <c r="F331" s="2">
        <v>132656.58999999997</v>
      </c>
    </row>
    <row r="332" spans="1:16" x14ac:dyDescent="0.3">
      <c r="A332" t="s">
        <v>16</v>
      </c>
      <c r="B332">
        <v>2018</v>
      </c>
      <c r="C332">
        <v>2</v>
      </c>
      <c r="D332" t="s">
        <v>8</v>
      </c>
      <c r="E332">
        <v>45</v>
      </c>
      <c r="F332" s="2">
        <v>45185.479999999996</v>
      </c>
    </row>
    <row r="333" spans="1:16" x14ac:dyDescent="0.3">
      <c r="A333" t="s">
        <v>16</v>
      </c>
      <c r="B333">
        <v>2018</v>
      </c>
      <c r="C333">
        <v>2</v>
      </c>
      <c r="D333" t="s">
        <v>9</v>
      </c>
      <c r="E333">
        <v>88</v>
      </c>
      <c r="F333" s="2">
        <v>120464.26999999999</v>
      </c>
    </row>
    <row r="334" spans="1:16" x14ac:dyDescent="0.3">
      <c r="A334" t="s">
        <v>16</v>
      </c>
      <c r="B334">
        <v>2018</v>
      </c>
      <c r="C334">
        <v>2</v>
      </c>
      <c r="D334" t="s">
        <v>10</v>
      </c>
      <c r="E334">
        <v>1</v>
      </c>
      <c r="F334" s="2">
        <v>2362.46</v>
      </c>
    </row>
    <row r="335" spans="1:16" x14ac:dyDescent="0.3">
      <c r="A335" t="s">
        <v>16</v>
      </c>
      <c r="B335">
        <v>2018</v>
      </c>
      <c r="C335">
        <v>2</v>
      </c>
      <c r="D335" t="s">
        <v>11</v>
      </c>
      <c r="E335">
        <v>100</v>
      </c>
      <c r="F335" s="2">
        <v>131843.15999999997</v>
      </c>
    </row>
    <row r="336" spans="1:16" x14ac:dyDescent="0.3">
      <c r="A336" t="s">
        <v>16</v>
      </c>
      <c r="B336">
        <v>2018</v>
      </c>
      <c r="C336">
        <v>3</v>
      </c>
      <c r="D336" t="s">
        <v>7</v>
      </c>
      <c r="E336">
        <v>81</v>
      </c>
      <c r="F336" s="2">
        <v>74594.87999999999</v>
      </c>
    </row>
    <row r="337" spans="1:16" x14ac:dyDescent="0.3">
      <c r="A337" t="s">
        <v>16</v>
      </c>
      <c r="B337">
        <v>2018</v>
      </c>
      <c r="C337">
        <v>3</v>
      </c>
      <c r="D337" t="s">
        <v>8</v>
      </c>
      <c r="E337">
        <v>30</v>
      </c>
      <c r="F337" s="2">
        <v>26706.930000000004</v>
      </c>
    </row>
    <row r="338" spans="1:16" x14ac:dyDescent="0.3">
      <c r="A338" t="s">
        <v>16</v>
      </c>
      <c r="B338">
        <v>2018</v>
      </c>
      <c r="C338">
        <v>3</v>
      </c>
      <c r="D338" t="s">
        <v>9</v>
      </c>
      <c r="E338">
        <v>64</v>
      </c>
      <c r="F338" s="2">
        <v>79270.600000000006</v>
      </c>
      <c r="K338" s="8"/>
      <c r="L338" s="9"/>
      <c r="M338" s="9"/>
      <c r="N338" s="9"/>
      <c r="O338" s="9"/>
      <c r="P338" s="12"/>
    </row>
    <row r="339" spans="1:16" x14ac:dyDescent="0.3">
      <c r="A339" t="s">
        <v>16</v>
      </c>
      <c r="B339">
        <v>2018</v>
      </c>
      <c r="C339">
        <v>3</v>
      </c>
      <c r="D339" t="s">
        <v>10</v>
      </c>
      <c r="E339">
        <v>6</v>
      </c>
      <c r="F339" s="2">
        <v>5859.9500000000007</v>
      </c>
    </row>
    <row r="340" spans="1:16" x14ac:dyDescent="0.3">
      <c r="A340" t="s">
        <v>16</v>
      </c>
      <c r="B340">
        <v>2018</v>
      </c>
      <c r="C340">
        <v>3</v>
      </c>
      <c r="D340" t="s">
        <v>11</v>
      </c>
      <c r="E340">
        <v>88</v>
      </c>
      <c r="F340" s="2">
        <v>104024.55000000003</v>
      </c>
    </row>
    <row r="341" spans="1:16" x14ac:dyDescent="0.3">
      <c r="A341" t="s">
        <v>16</v>
      </c>
      <c r="B341">
        <v>2018</v>
      </c>
      <c r="C341">
        <v>4</v>
      </c>
      <c r="D341" t="s">
        <v>7</v>
      </c>
      <c r="E341">
        <v>58</v>
      </c>
      <c r="F341" s="2">
        <v>51647.21</v>
      </c>
    </row>
    <row r="342" spans="1:16" x14ac:dyDescent="0.3">
      <c r="A342" t="s">
        <v>16</v>
      </c>
      <c r="B342">
        <v>2018</v>
      </c>
      <c r="C342">
        <v>4</v>
      </c>
      <c r="D342" t="s">
        <v>8</v>
      </c>
      <c r="E342">
        <v>22</v>
      </c>
      <c r="F342" s="2">
        <v>21341.84</v>
      </c>
    </row>
    <row r="343" spans="1:16" x14ac:dyDescent="0.3">
      <c r="A343" t="s">
        <v>16</v>
      </c>
      <c r="B343">
        <v>2018</v>
      </c>
      <c r="C343">
        <v>4</v>
      </c>
      <c r="D343" t="s">
        <v>9</v>
      </c>
      <c r="E343">
        <v>50</v>
      </c>
      <c r="F343" s="2">
        <v>68284.760000000009</v>
      </c>
    </row>
    <row r="344" spans="1:16" x14ac:dyDescent="0.3">
      <c r="A344" t="s">
        <v>16</v>
      </c>
      <c r="B344">
        <v>2018</v>
      </c>
      <c r="C344">
        <v>4</v>
      </c>
      <c r="D344" t="s">
        <v>10</v>
      </c>
      <c r="E344">
        <v>1</v>
      </c>
      <c r="F344" s="2">
        <v>911.09</v>
      </c>
    </row>
    <row r="345" spans="1:16" x14ac:dyDescent="0.3">
      <c r="A345" t="s">
        <v>16</v>
      </c>
      <c r="B345">
        <v>2018</v>
      </c>
      <c r="C345">
        <v>4</v>
      </c>
      <c r="D345" t="s">
        <v>11</v>
      </c>
      <c r="E345">
        <v>58</v>
      </c>
      <c r="F345" s="2">
        <v>72205.469999999987</v>
      </c>
    </row>
    <row r="346" spans="1:16" x14ac:dyDescent="0.3">
      <c r="A346" s="3" t="s">
        <v>16</v>
      </c>
      <c r="B346" s="3">
        <v>2018</v>
      </c>
      <c r="C346" s="3">
        <v>4</v>
      </c>
      <c r="D346" s="3" t="s">
        <v>17</v>
      </c>
      <c r="E346" s="3">
        <v>10</v>
      </c>
      <c r="F346" s="5">
        <v>2500</v>
      </c>
    </row>
    <row r="347" spans="1:16" x14ac:dyDescent="0.3">
      <c r="A347" t="s">
        <v>16</v>
      </c>
      <c r="B347">
        <v>2018</v>
      </c>
      <c r="C347">
        <v>5</v>
      </c>
      <c r="D347" t="s">
        <v>7</v>
      </c>
      <c r="E347">
        <v>84</v>
      </c>
      <c r="F347" s="2">
        <v>88268.09</v>
      </c>
    </row>
    <row r="348" spans="1:16" x14ac:dyDescent="0.3">
      <c r="A348" t="s">
        <v>16</v>
      </c>
      <c r="B348">
        <v>2018</v>
      </c>
      <c r="C348">
        <v>5</v>
      </c>
      <c r="D348" t="s">
        <v>8</v>
      </c>
      <c r="E348">
        <v>27</v>
      </c>
      <c r="F348" s="2">
        <v>26962.029999999995</v>
      </c>
    </row>
    <row r="349" spans="1:16" x14ac:dyDescent="0.3">
      <c r="A349" t="s">
        <v>16</v>
      </c>
      <c r="B349">
        <v>2018</v>
      </c>
      <c r="C349">
        <v>5</v>
      </c>
      <c r="D349" t="s">
        <v>9</v>
      </c>
      <c r="E349">
        <v>81</v>
      </c>
      <c r="F349" s="2">
        <v>110681.81000000001</v>
      </c>
    </row>
    <row r="350" spans="1:16" x14ac:dyDescent="0.3">
      <c r="A350" t="s">
        <v>16</v>
      </c>
      <c r="B350">
        <v>2018</v>
      </c>
      <c r="C350">
        <v>5</v>
      </c>
      <c r="D350" t="s">
        <v>11</v>
      </c>
      <c r="E350">
        <v>94</v>
      </c>
      <c r="F350" s="2">
        <v>128997.64</v>
      </c>
    </row>
    <row r="351" spans="1:16" x14ac:dyDescent="0.3">
      <c r="A351" t="s">
        <v>16</v>
      </c>
      <c r="B351">
        <v>2018</v>
      </c>
      <c r="C351">
        <v>6</v>
      </c>
      <c r="D351" t="s">
        <v>7</v>
      </c>
      <c r="E351">
        <v>126</v>
      </c>
      <c r="F351" s="2">
        <v>137728.86000000002</v>
      </c>
      <c r="J351" s="8"/>
      <c r="K351" s="9"/>
      <c r="L351" s="9"/>
      <c r="M351" s="9"/>
      <c r="N351" s="9"/>
      <c r="O351" s="12"/>
    </row>
    <row r="352" spans="1:16" x14ac:dyDescent="0.3">
      <c r="A352" t="s">
        <v>16</v>
      </c>
      <c r="B352">
        <v>2018</v>
      </c>
      <c r="C352">
        <v>6</v>
      </c>
      <c r="D352" t="s">
        <v>8</v>
      </c>
      <c r="E352">
        <v>34</v>
      </c>
      <c r="F352" s="2">
        <v>33692.720000000001</v>
      </c>
    </row>
    <row r="353" spans="1:6" x14ac:dyDescent="0.3">
      <c r="A353" t="s">
        <v>16</v>
      </c>
      <c r="B353">
        <v>2018</v>
      </c>
      <c r="C353">
        <v>6</v>
      </c>
      <c r="D353" t="s">
        <v>9</v>
      </c>
      <c r="E353">
        <v>111</v>
      </c>
      <c r="F353" s="2">
        <v>162996.34999999998</v>
      </c>
    </row>
    <row r="354" spans="1:6" x14ac:dyDescent="0.3">
      <c r="A354" t="s">
        <v>16</v>
      </c>
      <c r="B354">
        <v>2018</v>
      </c>
      <c r="C354">
        <v>6</v>
      </c>
      <c r="D354" t="s">
        <v>11</v>
      </c>
      <c r="E354">
        <v>107</v>
      </c>
      <c r="F354" s="2">
        <v>160340.1399999999</v>
      </c>
    </row>
    <row r="355" spans="1:6" x14ac:dyDescent="0.3">
      <c r="A355" t="s">
        <v>16</v>
      </c>
      <c r="B355">
        <v>2018</v>
      </c>
      <c r="C355">
        <v>7</v>
      </c>
      <c r="D355" t="s">
        <v>7</v>
      </c>
      <c r="E355">
        <v>112</v>
      </c>
      <c r="F355" s="2">
        <v>108240.92</v>
      </c>
    </row>
    <row r="356" spans="1:6" x14ac:dyDescent="0.3">
      <c r="A356" t="s">
        <v>16</v>
      </c>
      <c r="B356">
        <v>2018</v>
      </c>
      <c r="C356">
        <v>7</v>
      </c>
      <c r="D356" t="s">
        <v>8</v>
      </c>
      <c r="E356">
        <v>40</v>
      </c>
      <c r="F356" s="2">
        <v>41477.639999999992</v>
      </c>
    </row>
    <row r="357" spans="1:6" x14ac:dyDescent="0.3">
      <c r="A357" t="s">
        <v>16</v>
      </c>
      <c r="B357">
        <v>2018</v>
      </c>
      <c r="C357">
        <v>7</v>
      </c>
      <c r="D357" t="s">
        <v>9</v>
      </c>
      <c r="E357">
        <v>99</v>
      </c>
      <c r="F357" s="2">
        <v>137865.25999999998</v>
      </c>
    </row>
    <row r="358" spans="1:6" x14ac:dyDescent="0.3">
      <c r="A358" t="s">
        <v>16</v>
      </c>
      <c r="B358">
        <v>2018</v>
      </c>
      <c r="C358">
        <v>7</v>
      </c>
      <c r="D358" t="s">
        <v>10</v>
      </c>
      <c r="E358">
        <v>1</v>
      </c>
      <c r="F358" s="2">
        <v>1920.66</v>
      </c>
    </row>
    <row r="359" spans="1:6" x14ac:dyDescent="0.3">
      <c r="A359" t="s">
        <v>16</v>
      </c>
      <c r="B359">
        <v>2018</v>
      </c>
      <c r="C359">
        <v>7</v>
      </c>
      <c r="D359" t="s">
        <v>11</v>
      </c>
      <c r="E359">
        <v>71</v>
      </c>
      <c r="F359" s="2">
        <v>93038.389999999956</v>
      </c>
    </row>
    <row r="360" spans="1:6" x14ac:dyDescent="0.3">
      <c r="A360" t="s">
        <v>16</v>
      </c>
      <c r="B360">
        <v>2018</v>
      </c>
      <c r="C360">
        <v>8</v>
      </c>
      <c r="D360" t="s">
        <v>7</v>
      </c>
      <c r="E360">
        <v>112</v>
      </c>
      <c r="F360" s="2">
        <v>106015.23000000004</v>
      </c>
    </row>
    <row r="361" spans="1:6" x14ac:dyDescent="0.3">
      <c r="A361" t="s">
        <v>16</v>
      </c>
      <c r="B361">
        <v>2018</v>
      </c>
      <c r="C361">
        <v>8</v>
      </c>
      <c r="D361" t="s">
        <v>8</v>
      </c>
      <c r="E361">
        <v>27</v>
      </c>
      <c r="F361" s="2">
        <v>27349.64</v>
      </c>
    </row>
    <row r="362" spans="1:6" x14ac:dyDescent="0.3">
      <c r="A362" t="s">
        <v>16</v>
      </c>
      <c r="B362">
        <v>2018</v>
      </c>
      <c r="C362">
        <v>8</v>
      </c>
      <c r="D362" t="s">
        <v>9</v>
      </c>
      <c r="E362">
        <v>72</v>
      </c>
      <c r="F362" s="2">
        <v>93861.369999999981</v>
      </c>
    </row>
    <row r="363" spans="1:6" x14ac:dyDescent="0.3">
      <c r="A363" t="s">
        <v>16</v>
      </c>
      <c r="B363">
        <v>2018</v>
      </c>
      <c r="C363">
        <v>8</v>
      </c>
      <c r="D363" t="s">
        <v>11</v>
      </c>
      <c r="E363">
        <v>111</v>
      </c>
      <c r="F363" s="2">
        <v>125998.42999999996</v>
      </c>
    </row>
    <row r="364" spans="1:6" x14ac:dyDescent="0.3">
      <c r="A364" t="s">
        <v>16</v>
      </c>
      <c r="B364">
        <v>2018</v>
      </c>
      <c r="C364">
        <v>9</v>
      </c>
      <c r="D364" t="s">
        <v>7</v>
      </c>
      <c r="E364">
        <v>137</v>
      </c>
      <c r="F364" s="2">
        <v>129588.94</v>
      </c>
    </row>
    <row r="365" spans="1:6" x14ac:dyDescent="0.3">
      <c r="A365" t="s">
        <v>16</v>
      </c>
      <c r="B365">
        <v>2018</v>
      </c>
      <c r="C365">
        <v>9</v>
      </c>
      <c r="D365" t="s">
        <v>8</v>
      </c>
      <c r="E365">
        <v>48</v>
      </c>
      <c r="F365" s="2">
        <v>58383.8</v>
      </c>
    </row>
    <row r="366" spans="1:6" x14ac:dyDescent="0.3">
      <c r="A366" t="s">
        <v>16</v>
      </c>
      <c r="B366">
        <v>2018</v>
      </c>
      <c r="C366">
        <v>9</v>
      </c>
      <c r="D366" t="s">
        <v>9</v>
      </c>
      <c r="E366">
        <v>83</v>
      </c>
      <c r="F366" s="2">
        <v>100736.51</v>
      </c>
    </row>
    <row r="367" spans="1:6" x14ac:dyDescent="0.3">
      <c r="A367" t="s">
        <v>16</v>
      </c>
      <c r="B367">
        <v>2018</v>
      </c>
      <c r="C367">
        <v>9</v>
      </c>
      <c r="D367" t="s">
        <v>10</v>
      </c>
      <c r="E367">
        <v>2</v>
      </c>
      <c r="F367" s="2">
        <v>3443.85</v>
      </c>
    </row>
    <row r="368" spans="1:6" x14ac:dyDescent="0.3">
      <c r="A368" t="s">
        <v>16</v>
      </c>
      <c r="B368">
        <v>2018</v>
      </c>
      <c r="C368">
        <v>9</v>
      </c>
      <c r="D368" t="s">
        <v>11</v>
      </c>
      <c r="E368">
        <v>104</v>
      </c>
      <c r="F368" s="2">
        <v>120520.26</v>
      </c>
    </row>
    <row r="369" spans="1:6" x14ac:dyDescent="0.3">
      <c r="A369" t="s">
        <v>16</v>
      </c>
      <c r="B369">
        <v>2018</v>
      </c>
      <c r="C369">
        <v>10</v>
      </c>
      <c r="D369" t="s">
        <v>7</v>
      </c>
      <c r="E369">
        <v>75</v>
      </c>
      <c r="F369" s="2">
        <v>66991.649999999994</v>
      </c>
    </row>
    <row r="370" spans="1:6" x14ac:dyDescent="0.3">
      <c r="A370" t="s">
        <v>16</v>
      </c>
      <c r="B370">
        <v>2018</v>
      </c>
      <c r="C370">
        <v>10</v>
      </c>
      <c r="D370" t="s">
        <v>8</v>
      </c>
      <c r="E370">
        <v>21</v>
      </c>
      <c r="F370" s="2">
        <v>22385.019999999997</v>
      </c>
    </row>
    <row r="371" spans="1:6" x14ac:dyDescent="0.3">
      <c r="A371" t="s">
        <v>16</v>
      </c>
      <c r="B371">
        <v>2018</v>
      </c>
      <c r="C371">
        <v>10</v>
      </c>
      <c r="D371" t="s">
        <v>9</v>
      </c>
      <c r="E371">
        <v>40</v>
      </c>
      <c r="F371" s="2">
        <v>49941.450000000012</v>
      </c>
    </row>
    <row r="372" spans="1:6" x14ac:dyDescent="0.3">
      <c r="A372" t="s">
        <v>16</v>
      </c>
      <c r="B372">
        <v>2018</v>
      </c>
      <c r="C372">
        <v>10</v>
      </c>
      <c r="D372" t="s">
        <v>11</v>
      </c>
      <c r="E372">
        <v>86</v>
      </c>
      <c r="F372" s="2">
        <v>96035.549999999945</v>
      </c>
    </row>
    <row r="373" spans="1:6" x14ac:dyDescent="0.3">
      <c r="A373" t="s">
        <v>16</v>
      </c>
      <c r="B373">
        <v>2018</v>
      </c>
      <c r="C373">
        <v>11</v>
      </c>
      <c r="D373" t="s">
        <v>7</v>
      </c>
      <c r="E373">
        <v>99</v>
      </c>
      <c r="F373" s="2">
        <v>86027.709999999992</v>
      </c>
    </row>
    <row r="374" spans="1:6" x14ac:dyDescent="0.3">
      <c r="A374" t="s">
        <v>16</v>
      </c>
      <c r="B374">
        <v>2018</v>
      </c>
      <c r="C374">
        <v>11</v>
      </c>
      <c r="D374" t="s">
        <v>8</v>
      </c>
      <c r="E374">
        <v>37</v>
      </c>
      <c r="F374" s="2">
        <v>40787.049999999996</v>
      </c>
    </row>
    <row r="375" spans="1:6" x14ac:dyDescent="0.3">
      <c r="A375" t="s">
        <v>16</v>
      </c>
      <c r="B375">
        <v>2018</v>
      </c>
      <c r="C375">
        <v>11</v>
      </c>
      <c r="D375" t="s">
        <v>9</v>
      </c>
      <c r="E375">
        <v>75</v>
      </c>
      <c r="F375" s="2">
        <v>95897.35</v>
      </c>
    </row>
    <row r="376" spans="1:6" x14ac:dyDescent="0.3">
      <c r="A376" t="s">
        <v>16</v>
      </c>
      <c r="B376">
        <v>2018</v>
      </c>
      <c r="C376">
        <v>11</v>
      </c>
      <c r="D376" t="s">
        <v>10</v>
      </c>
      <c r="E376">
        <v>1</v>
      </c>
      <c r="F376" s="2">
        <v>1806.16</v>
      </c>
    </row>
    <row r="377" spans="1:6" x14ac:dyDescent="0.3">
      <c r="A377" t="s">
        <v>16</v>
      </c>
      <c r="B377">
        <v>2018</v>
      </c>
      <c r="C377">
        <v>11</v>
      </c>
      <c r="D377" t="s">
        <v>11</v>
      </c>
      <c r="E377">
        <v>107</v>
      </c>
      <c r="F377" s="2">
        <v>121820.27</v>
      </c>
    </row>
    <row r="378" spans="1:6" x14ac:dyDescent="0.3">
      <c r="A378" t="s">
        <v>16</v>
      </c>
      <c r="B378">
        <v>2018</v>
      </c>
      <c r="C378">
        <v>12</v>
      </c>
      <c r="D378" t="s">
        <v>7</v>
      </c>
      <c r="E378">
        <v>128</v>
      </c>
      <c r="F378" s="2">
        <v>118663.35999999999</v>
      </c>
    </row>
    <row r="379" spans="1:6" x14ac:dyDescent="0.3">
      <c r="A379" t="s">
        <v>16</v>
      </c>
      <c r="B379">
        <v>2018</v>
      </c>
      <c r="C379">
        <v>12</v>
      </c>
      <c r="D379" t="s">
        <v>8</v>
      </c>
      <c r="E379">
        <v>58</v>
      </c>
      <c r="F379" s="2">
        <v>61824.31</v>
      </c>
    </row>
    <row r="380" spans="1:6" x14ac:dyDescent="0.3">
      <c r="A380" t="s">
        <v>16</v>
      </c>
      <c r="B380">
        <v>2018</v>
      </c>
      <c r="C380">
        <v>12</v>
      </c>
      <c r="D380" t="s">
        <v>9</v>
      </c>
      <c r="E380">
        <v>68</v>
      </c>
      <c r="F380" s="2">
        <v>94461.809999999983</v>
      </c>
    </row>
    <row r="381" spans="1:6" x14ac:dyDescent="0.3">
      <c r="A381" t="s">
        <v>16</v>
      </c>
      <c r="B381">
        <v>2018</v>
      </c>
      <c r="C381">
        <v>12</v>
      </c>
      <c r="D381" t="s">
        <v>10</v>
      </c>
      <c r="E381">
        <v>1</v>
      </c>
      <c r="F381" s="2">
        <v>2017.31</v>
      </c>
    </row>
    <row r="382" spans="1:6" x14ac:dyDescent="0.3">
      <c r="A382" t="s">
        <v>16</v>
      </c>
      <c r="B382">
        <v>2018</v>
      </c>
      <c r="C382">
        <v>12</v>
      </c>
      <c r="D382" t="s">
        <v>11</v>
      </c>
      <c r="E382">
        <v>175</v>
      </c>
      <c r="F382" s="2">
        <v>198335.77999999997</v>
      </c>
    </row>
    <row r="383" spans="1:6" x14ac:dyDescent="0.3">
      <c r="A383" t="s">
        <v>16</v>
      </c>
      <c r="B383">
        <v>2019</v>
      </c>
      <c r="C383">
        <v>1</v>
      </c>
      <c r="D383" t="s">
        <v>7</v>
      </c>
      <c r="E383">
        <v>113</v>
      </c>
      <c r="F383" s="2">
        <v>103199.90000000002</v>
      </c>
    </row>
    <row r="384" spans="1:6" x14ac:dyDescent="0.3">
      <c r="A384" t="s">
        <v>16</v>
      </c>
      <c r="B384">
        <v>2019</v>
      </c>
      <c r="C384">
        <v>1</v>
      </c>
      <c r="D384" t="s">
        <v>8</v>
      </c>
      <c r="E384">
        <v>42</v>
      </c>
      <c r="F384" s="2">
        <v>46657.350000000006</v>
      </c>
    </row>
    <row r="385" spans="1:6" x14ac:dyDescent="0.3">
      <c r="A385" t="s">
        <v>16</v>
      </c>
      <c r="B385">
        <v>2019</v>
      </c>
      <c r="C385">
        <v>1</v>
      </c>
      <c r="D385" t="s">
        <v>9</v>
      </c>
      <c r="E385">
        <v>57</v>
      </c>
      <c r="F385" s="2">
        <v>69873.38</v>
      </c>
    </row>
    <row r="386" spans="1:6" x14ac:dyDescent="0.3">
      <c r="A386" t="s">
        <v>16</v>
      </c>
      <c r="B386">
        <v>2019</v>
      </c>
      <c r="C386">
        <v>1</v>
      </c>
      <c r="D386" t="s">
        <v>10</v>
      </c>
      <c r="E386">
        <v>1</v>
      </c>
      <c r="F386" s="2">
        <v>2073.58</v>
      </c>
    </row>
    <row r="387" spans="1:6" x14ac:dyDescent="0.3">
      <c r="A387" s="3" t="s">
        <v>16</v>
      </c>
      <c r="B387" s="3">
        <v>2019</v>
      </c>
      <c r="C387" s="3">
        <v>1</v>
      </c>
      <c r="D387" s="3" t="s">
        <v>10</v>
      </c>
      <c r="E387" s="3">
        <v>1</v>
      </c>
      <c r="F387" s="5">
        <v>2073.58</v>
      </c>
    </row>
    <row r="388" spans="1:6" x14ac:dyDescent="0.3">
      <c r="A388" t="s">
        <v>16</v>
      </c>
      <c r="B388">
        <v>2019</v>
      </c>
      <c r="C388">
        <v>1</v>
      </c>
      <c r="D388" t="s">
        <v>11</v>
      </c>
      <c r="E388">
        <v>108</v>
      </c>
      <c r="F388" s="2">
        <v>130009.05999999997</v>
      </c>
    </row>
    <row r="389" spans="1:6" x14ac:dyDescent="0.3">
      <c r="A389" t="s">
        <v>16</v>
      </c>
      <c r="B389">
        <v>2019</v>
      </c>
      <c r="C389">
        <v>2</v>
      </c>
      <c r="D389" t="s">
        <v>7</v>
      </c>
      <c r="E389">
        <v>165</v>
      </c>
      <c r="F389" s="2">
        <v>155806.82999999993</v>
      </c>
    </row>
    <row r="390" spans="1:6" x14ac:dyDescent="0.3">
      <c r="A390" t="s">
        <v>16</v>
      </c>
      <c r="B390">
        <v>2019</v>
      </c>
      <c r="C390">
        <v>2</v>
      </c>
      <c r="D390" t="s">
        <v>8</v>
      </c>
      <c r="E390">
        <v>51</v>
      </c>
      <c r="F390" s="2">
        <v>51212.819999999992</v>
      </c>
    </row>
    <row r="391" spans="1:6" x14ac:dyDescent="0.3">
      <c r="A391" t="s">
        <v>16</v>
      </c>
      <c r="B391">
        <v>2019</v>
      </c>
      <c r="C391">
        <v>2</v>
      </c>
      <c r="D391" t="s">
        <v>9</v>
      </c>
      <c r="E391">
        <v>73</v>
      </c>
      <c r="F391" s="2">
        <v>91243.45</v>
      </c>
    </row>
    <row r="392" spans="1:6" x14ac:dyDescent="0.3">
      <c r="A392" t="s">
        <v>16</v>
      </c>
      <c r="B392">
        <v>2019</v>
      </c>
      <c r="C392">
        <v>2</v>
      </c>
      <c r="D392" t="s">
        <v>11</v>
      </c>
      <c r="E392">
        <v>108</v>
      </c>
      <c r="F392" s="2">
        <v>130059.53</v>
      </c>
    </row>
    <row r="393" spans="1:6" x14ac:dyDescent="0.3">
      <c r="A393" t="s">
        <v>16</v>
      </c>
      <c r="B393">
        <v>2019</v>
      </c>
      <c r="C393">
        <v>3</v>
      </c>
      <c r="D393" t="s">
        <v>7</v>
      </c>
      <c r="E393">
        <v>153</v>
      </c>
      <c r="F393" s="2">
        <v>150146.40000000002</v>
      </c>
    </row>
    <row r="394" spans="1:6" x14ac:dyDescent="0.3">
      <c r="A394" t="s">
        <v>16</v>
      </c>
      <c r="B394">
        <v>2019</v>
      </c>
      <c r="C394">
        <v>3</v>
      </c>
      <c r="D394" t="s">
        <v>8</v>
      </c>
      <c r="E394">
        <v>25</v>
      </c>
      <c r="F394" s="2">
        <v>27009.699999999997</v>
      </c>
    </row>
    <row r="395" spans="1:6" x14ac:dyDescent="0.3">
      <c r="A395" t="s">
        <v>16</v>
      </c>
      <c r="B395">
        <v>2019</v>
      </c>
      <c r="C395">
        <v>3</v>
      </c>
      <c r="D395" t="s">
        <v>9</v>
      </c>
      <c r="E395">
        <v>38</v>
      </c>
      <c r="F395" s="2">
        <v>45653.879999999983</v>
      </c>
    </row>
    <row r="396" spans="1:6" x14ac:dyDescent="0.3">
      <c r="A396" t="s">
        <v>16</v>
      </c>
      <c r="B396">
        <v>2019</v>
      </c>
      <c r="C396">
        <v>3</v>
      </c>
      <c r="D396" t="s">
        <v>11</v>
      </c>
      <c r="E396">
        <v>73</v>
      </c>
      <c r="F396" s="2">
        <v>76449.209999999992</v>
      </c>
    </row>
    <row r="397" spans="1:6" x14ac:dyDescent="0.3">
      <c r="A397" t="s">
        <v>16</v>
      </c>
      <c r="B397">
        <v>2019</v>
      </c>
      <c r="C397">
        <v>4</v>
      </c>
      <c r="D397" t="s">
        <v>7</v>
      </c>
      <c r="E397">
        <v>117</v>
      </c>
      <c r="F397" s="2">
        <v>116107.78</v>
      </c>
    </row>
    <row r="398" spans="1:6" x14ac:dyDescent="0.3">
      <c r="A398" t="s">
        <v>16</v>
      </c>
      <c r="B398">
        <v>2019</v>
      </c>
      <c r="C398">
        <v>4</v>
      </c>
      <c r="D398" t="s">
        <v>8</v>
      </c>
      <c r="E398">
        <v>23</v>
      </c>
      <c r="F398" s="2">
        <v>23537.969999999998</v>
      </c>
    </row>
    <row r="399" spans="1:6" x14ac:dyDescent="0.3">
      <c r="A399" t="s">
        <v>16</v>
      </c>
      <c r="B399">
        <v>2019</v>
      </c>
      <c r="C399">
        <v>4</v>
      </c>
      <c r="D399" t="s">
        <v>9</v>
      </c>
      <c r="E399">
        <v>24</v>
      </c>
      <c r="F399" s="2">
        <v>48183.310000000005</v>
      </c>
    </row>
    <row r="400" spans="1:6" x14ac:dyDescent="0.3">
      <c r="A400" t="s">
        <v>16</v>
      </c>
      <c r="B400">
        <v>2019</v>
      </c>
      <c r="C400">
        <v>4</v>
      </c>
      <c r="D400" t="s">
        <v>11</v>
      </c>
      <c r="E400">
        <v>67</v>
      </c>
      <c r="F400" s="2">
        <v>74839.819999999992</v>
      </c>
    </row>
    <row r="401" spans="1:6" x14ac:dyDescent="0.3">
      <c r="A401" t="s">
        <v>16</v>
      </c>
      <c r="B401">
        <v>2019</v>
      </c>
      <c r="C401">
        <v>5</v>
      </c>
      <c r="D401" t="s">
        <v>7</v>
      </c>
      <c r="E401">
        <v>141</v>
      </c>
      <c r="F401" s="2">
        <v>142034.97000000003</v>
      </c>
    </row>
    <row r="402" spans="1:6" x14ac:dyDescent="0.3">
      <c r="A402" t="s">
        <v>16</v>
      </c>
      <c r="B402">
        <v>2019</v>
      </c>
      <c r="C402">
        <v>5</v>
      </c>
      <c r="D402" t="s">
        <v>8</v>
      </c>
      <c r="E402">
        <v>43</v>
      </c>
      <c r="F402" s="2">
        <v>46634.280000000006</v>
      </c>
    </row>
    <row r="403" spans="1:6" x14ac:dyDescent="0.3">
      <c r="A403" t="s">
        <v>16</v>
      </c>
      <c r="B403">
        <v>2019</v>
      </c>
      <c r="C403">
        <v>5</v>
      </c>
      <c r="D403" t="s">
        <v>9</v>
      </c>
      <c r="E403">
        <v>39</v>
      </c>
      <c r="F403" s="2">
        <v>50363.82</v>
      </c>
    </row>
    <row r="404" spans="1:6" x14ac:dyDescent="0.3">
      <c r="A404" t="s">
        <v>16</v>
      </c>
      <c r="B404">
        <v>2019</v>
      </c>
      <c r="C404">
        <v>5</v>
      </c>
      <c r="D404" t="s">
        <v>11</v>
      </c>
      <c r="E404">
        <v>131</v>
      </c>
      <c r="F404" s="2">
        <v>145293.20000000001</v>
      </c>
    </row>
    <row r="405" spans="1:6" x14ac:dyDescent="0.3">
      <c r="A405" t="s">
        <v>16</v>
      </c>
      <c r="B405">
        <v>2019</v>
      </c>
      <c r="C405">
        <v>6</v>
      </c>
      <c r="D405" t="s">
        <v>7</v>
      </c>
      <c r="E405">
        <v>178</v>
      </c>
      <c r="F405" s="2">
        <v>160486.24999999991</v>
      </c>
    </row>
    <row r="406" spans="1:6" x14ac:dyDescent="0.3">
      <c r="A406" t="s">
        <v>16</v>
      </c>
      <c r="B406">
        <v>2019</v>
      </c>
      <c r="C406">
        <v>6</v>
      </c>
      <c r="D406" t="s">
        <v>8</v>
      </c>
      <c r="E406">
        <v>52</v>
      </c>
      <c r="F406" s="2">
        <v>51371.279999999984</v>
      </c>
    </row>
    <row r="407" spans="1:6" x14ac:dyDescent="0.3">
      <c r="A407" t="s">
        <v>16</v>
      </c>
      <c r="B407">
        <v>2019</v>
      </c>
      <c r="C407">
        <v>6</v>
      </c>
      <c r="D407" t="s">
        <v>9</v>
      </c>
      <c r="E407">
        <v>61</v>
      </c>
      <c r="F407" s="2">
        <v>78957.650000000009</v>
      </c>
    </row>
    <row r="408" spans="1:6" x14ac:dyDescent="0.3">
      <c r="A408" t="s">
        <v>16</v>
      </c>
      <c r="B408">
        <v>2019</v>
      </c>
      <c r="C408">
        <v>6</v>
      </c>
      <c r="D408" t="s">
        <v>10</v>
      </c>
      <c r="E408">
        <v>8</v>
      </c>
      <c r="F408" s="2">
        <v>15170.14</v>
      </c>
    </row>
    <row r="409" spans="1:6" x14ac:dyDescent="0.3">
      <c r="A409" t="s">
        <v>16</v>
      </c>
      <c r="B409">
        <v>2019</v>
      </c>
      <c r="C409">
        <v>6</v>
      </c>
      <c r="D409" t="s">
        <v>11</v>
      </c>
      <c r="E409">
        <v>112</v>
      </c>
      <c r="F409" s="2">
        <v>130388.80000000002</v>
      </c>
    </row>
    <row r="410" spans="1:6" x14ac:dyDescent="0.3">
      <c r="A410" t="s">
        <v>16</v>
      </c>
      <c r="B410">
        <v>2019</v>
      </c>
      <c r="C410">
        <v>7</v>
      </c>
      <c r="D410" t="s">
        <v>7</v>
      </c>
      <c r="E410">
        <v>160</v>
      </c>
      <c r="F410" s="2">
        <v>139814.12999999995</v>
      </c>
    </row>
    <row r="411" spans="1:6" x14ac:dyDescent="0.3">
      <c r="A411" t="s">
        <v>16</v>
      </c>
      <c r="B411">
        <v>2019</v>
      </c>
      <c r="C411">
        <v>7</v>
      </c>
      <c r="D411" t="s">
        <v>8</v>
      </c>
      <c r="E411">
        <v>34</v>
      </c>
      <c r="F411" s="2">
        <v>35885.130000000005</v>
      </c>
    </row>
    <row r="412" spans="1:6" x14ac:dyDescent="0.3">
      <c r="A412" t="s">
        <v>16</v>
      </c>
      <c r="B412">
        <v>2019</v>
      </c>
      <c r="C412">
        <v>7</v>
      </c>
      <c r="D412" t="s">
        <v>9</v>
      </c>
      <c r="E412">
        <v>57</v>
      </c>
      <c r="F412" s="2">
        <v>77491.050000000017</v>
      </c>
    </row>
    <row r="413" spans="1:6" x14ac:dyDescent="0.3">
      <c r="A413" t="s">
        <v>16</v>
      </c>
      <c r="B413">
        <v>2019</v>
      </c>
      <c r="C413">
        <v>7</v>
      </c>
      <c r="D413" t="s">
        <v>10</v>
      </c>
      <c r="E413">
        <v>7</v>
      </c>
      <c r="F413" s="2">
        <v>11083.26</v>
      </c>
    </row>
    <row r="414" spans="1:6" x14ac:dyDescent="0.3">
      <c r="A414" t="s">
        <v>16</v>
      </c>
      <c r="B414">
        <v>2019</v>
      </c>
      <c r="C414">
        <v>7</v>
      </c>
      <c r="D414" t="s">
        <v>11</v>
      </c>
      <c r="E414">
        <v>69</v>
      </c>
      <c r="F414" s="2">
        <v>80652.389999999985</v>
      </c>
    </row>
    <row r="415" spans="1:6" x14ac:dyDescent="0.3">
      <c r="A415" t="s">
        <v>16</v>
      </c>
      <c r="B415">
        <v>2019</v>
      </c>
      <c r="C415">
        <v>8</v>
      </c>
      <c r="D415" t="s">
        <v>7</v>
      </c>
      <c r="E415">
        <v>137</v>
      </c>
      <c r="F415" s="2">
        <v>122940.55</v>
      </c>
    </row>
    <row r="416" spans="1:6" x14ac:dyDescent="0.3">
      <c r="A416" t="s">
        <v>16</v>
      </c>
      <c r="B416">
        <v>2019</v>
      </c>
      <c r="C416">
        <v>8</v>
      </c>
      <c r="D416" t="s">
        <v>8</v>
      </c>
      <c r="E416">
        <v>27</v>
      </c>
      <c r="F416" s="2">
        <v>30380.36</v>
      </c>
    </row>
    <row r="417" spans="1:6" x14ac:dyDescent="0.3">
      <c r="A417" t="s">
        <v>16</v>
      </c>
      <c r="B417">
        <v>2019</v>
      </c>
      <c r="C417">
        <v>8</v>
      </c>
      <c r="D417" t="s">
        <v>9</v>
      </c>
      <c r="E417">
        <v>35</v>
      </c>
      <c r="F417" s="2">
        <v>71614.14999999998</v>
      </c>
    </row>
    <row r="418" spans="1:6" x14ac:dyDescent="0.3">
      <c r="A418" t="s">
        <v>16</v>
      </c>
      <c r="B418">
        <v>2019</v>
      </c>
      <c r="C418">
        <v>8</v>
      </c>
      <c r="D418" t="s">
        <v>10</v>
      </c>
      <c r="E418">
        <v>10</v>
      </c>
      <c r="F418" s="2">
        <v>19917.79</v>
      </c>
    </row>
    <row r="419" spans="1:6" x14ac:dyDescent="0.3">
      <c r="A419" t="s">
        <v>16</v>
      </c>
      <c r="B419">
        <v>2019</v>
      </c>
      <c r="C419">
        <v>8</v>
      </c>
      <c r="D419" t="s">
        <v>11</v>
      </c>
      <c r="E419">
        <v>89</v>
      </c>
      <c r="F419" s="2">
        <v>95601.459999999992</v>
      </c>
    </row>
    <row r="420" spans="1:6" x14ac:dyDescent="0.3">
      <c r="A420" t="s">
        <v>16</v>
      </c>
      <c r="B420">
        <v>2019</v>
      </c>
      <c r="C420">
        <v>9</v>
      </c>
      <c r="D420" t="s">
        <v>7</v>
      </c>
      <c r="E420">
        <v>140</v>
      </c>
      <c r="F420" s="2">
        <v>134080.31999999998</v>
      </c>
    </row>
    <row r="421" spans="1:6" x14ac:dyDescent="0.3">
      <c r="A421" t="s">
        <v>16</v>
      </c>
      <c r="B421">
        <v>2019</v>
      </c>
      <c r="C421">
        <v>9</v>
      </c>
      <c r="D421" t="s">
        <v>8</v>
      </c>
      <c r="E421">
        <v>31</v>
      </c>
      <c r="F421" s="2">
        <v>26190.46</v>
      </c>
    </row>
    <row r="422" spans="1:6" x14ac:dyDescent="0.3">
      <c r="A422" t="s">
        <v>16</v>
      </c>
      <c r="B422">
        <v>2019</v>
      </c>
      <c r="C422">
        <v>9</v>
      </c>
      <c r="D422" t="s">
        <v>9</v>
      </c>
      <c r="E422">
        <v>43</v>
      </c>
      <c r="F422" s="2">
        <v>49680.62</v>
      </c>
    </row>
    <row r="423" spans="1:6" x14ac:dyDescent="0.3">
      <c r="A423" t="s">
        <v>16</v>
      </c>
      <c r="B423">
        <v>2019</v>
      </c>
      <c r="C423">
        <v>9</v>
      </c>
      <c r="D423" t="s">
        <v>10</v>
      </c>
      <c r="E423">
        <v>19</v>
      </c>
      <c r="F423" s="2">
        <v>36142.33</v>
      </c>
    </row>
    <row r="424" spans="1:6" x14ac:dyDescent="0.3">
      <c r="A424" t="s">
        <v>16</v>
      </c>
      <c r="B424">
        <v>2019</v>
      </c>
      <c r="C424">
        <v>9</v>
      </c>
      <c r="D424" t="s">
        <v>11</v>
      </c>
      <c r="E424">
        <v>43</v>
      </c>
      <c r="F424" s="2">
        <v>46886.52</v>
      </c>
    </row>
    <row r="425" spans="1:6" x14ac:dyDescent="0.3">
      <c r="A425" t="s">
        <v>16</v>
      </c>
      <c r="B425">
        <v>2019</v>
      </c>
      <c r="C425">
        <v>10</v>
      </c>
      <c r="D425" t="s">
        <v>7</v>
      </c>
      <c r="E425">
        <v>122</v>
      </c>
      <c r="F425" s="2">
        <v>119049.04999999999</v>
      </c>
    </row>
    <row r="426" spans="1:6" x14ac:dyDescent="0.3">
      <c r="A426" t="s">
        <v>16</v>
      </c>
      <c r="B426">
        <v>2019</v>
      </c>
      <c r="C426">
        <v>10</v>
      </c>
      <c r="D426" t="s">
        <v>8</v>
      </c>
      <c r="E426">
        <v>13</v>
      </c>
      <c r="F426" s="2">
        <v>10584.240000000002</v>
      </c>
    </row>
    <row r="427" spans="1:6" x14ac:dyDescent="0.3">
      <c r="A427" t="s">
        <v>16</v>
      </c>
      <c r="B427">
        <v>2019</v>
      </c>
      <c r="C427">
        <v>10</v>
      </c>
      <c r="D427" t="s">
        <v>9</v>
      </c>
      <c r="E427">
        <v>18</v>
      </c>
      <c r="F427" s="2">
        <v>20558.670000000002</v>
      </c>
    </row>
    <row r="428" spans="1:6" x14ac:dyDescent="0.3">
      <c r="A428" t="s">
        <v>16</v>
      </c>
      <c r="B428">
        <v>2019</v>
      </c>
      <c r="C428">
        <v>10</v>
      </c>
      <c r="D428" t="s">
        <v>10</v>
      </c>
      <c r="E428">
        <v>5</v>
      </c>
      <c r="F428" s="2">
        <v>11302.04</v>
      </c>
    </row>
    <row r="429" spans="1:6" x14ac:dyDescent="0.3">
      <c r="A429" t="s">
        <v>16</v>
      </c>
      <c r="B429">
        <v>2019</v>
      </c>
      <c r="C429">
        <v>10</v>
      </c>
      <c r="D429" t="s">
        <v>11</v>
      </c>
      <c r="E429">
        <v>84</v>
      </c>
      <c r="F429" s="2">
        <v>87335.520000000019</v>
      </c>
    </row>
    <row r="430" spans="1:6" x14ac:dyDescent="0.3">
      <c r="A430" t="s">
        <v>16</v>
      </c>
      <c r="B430">
        <v>2019</v>
      </c>
      <c r="C430">
        <v>11</v>
      </c>
      <c r="D430" t="s">
        <v>7</v>
      </c>
      <c r="E430">
        <v>123</v>
      </c>
      <c r="F430" s="2">
        <v>114075.52999999998</v>
      </c>
    </row>
    <row r="431" spans="1:6" x14ac:dyDescent="0.3">
      <c r="A431" t="s">
        <v>16</v>
      </c>
      <c r="B431">
        <v>2019</v>
      </c>
      <c r="C431">
        <v>11</v>
      </c>
      <c r="D431" t="s">
        <v>8</v>
      </c>
      <c r="E431">
        <v>11</v>
      </c>
      <c r="F431" s="2">
        <v>9075.4</v>
      </c>
    </row>
    <row r="432" spans="1:6" x14ac:dyDescent="0.3">
      <c r="A432" t="s">
        <v>16</v>
      </c>
      <c r="B432">
        <v>2019</v>
      </c>
      <c r="C432">
        <v>11</v>
      </c>
      <c r="D432" t="s">
        <v>9</v>
      </c>
      <c r="E432">
        <v>39</v>
      </c>
      <c r="F432" s="2">
        <v>54093.609999999993</v>
      </c>
    </row>
    <row r="433" spans="1:6" x14ac:dyDescent="0.3">
      <c r="A433" t="s">
        <v>16</v>
      </c>
      <c r="B433">
        <v>2019</v>
      </c>
      <c r="C433">
        <v>11</v>
      </c>
      <c r="D433" t="s">
        <v>10</v>
      </c>
      <c r="E433">
        <v>-1</v>
      </c>
      <c r="F433" s="2">
        <v>-1659.82</v>
      </c>
    </row>
    <row r="434" spans="1:6" x14ac:dyDescent="0.3">
      <c r="A434" t="s">
        <v>16</v>
      </c>
      <c r="B434">
        <v>2019</v>
      </c>
      <c r="C434">
        <v>11</v>
      </c>
      <c r="D434" t="s">
        <v>11</v>
      </c>
      <c r="E434">
        <v>54</v>
      </c>
      <c r="F434" s="2">
        <v>62558.73</v>
      </c>
    </row>
    <row r="435" spans="1:6" x14ac:dyDescent="0.3">
      <c r="A435" t="s">
        <v>16</v>
      </c>
      <c r="B435">
        <v>2019</v>
      </c>
      <c r="C435">
        <v>12</v>
      </c>
      <c r="D435" t="s">
        <v>7</v>
      </c>
      <c r="E435">
        <v>186</v>
      </c>
      <c r="F435" s="2">
        <v>177090.68000000002</v>
      </c>
    </row>
    <row r="436" spans="1:6" x14ac:dyDescent="0.3">
      <c r="A436" t="s">
        <v>16</v>
      </c>
      <c r="B436">
        <v>2019</v>
      </c>
      <c r="C436">
        <v>12</v>
      </c>
      <c r="D436" t="s">
        <v>8</v>
      </c>
      <c r="E436">
        <v>17</v>
      </c>
      <c r="F436" s="2">
        <v>15715.36</v>
      </c>
    </row>
    <row r="437" spans="1:6" x14ac:dyDescent="0.3">
      <c r="A437" t="s">
        <v>16</v>
      </c>
      <c r="B437">
        <v>2019</v>
      </c>
      <c r="C437">
        <v>12</v>
      </c>
      <c r="D437" t="s">
        <v>9</v>
      </c>
      <c r="E437">
        <v>64</v>
      </c>
      <c r="F437" s="2">
        <v>89338.13</v>
      </c>
    </row>
    <row r="438" spans="1:6" x14ac:dyDescent="0.3">
      <c r="A438" t="s">
        <v>16</v>
      </c>
      <c r="B438">
        <v>2019</v>
      </c>
      <c r="C438">
        <v>12</v>
      </c>
      <c r="D438" t="s">
        <v>10</v>
      </c>
      <c r="E438">
        <v>2</v>
      </c>
      <c r="F438" s="2">
        <v>5463.43</v>
      </c>
    </row>
    <row r="439" spans="1:6" x14ac:dyDescent="0.3">
      <c r="A439" t="s">
        <v>16</v>
      </c>
      <c r="B439">
        <v>2019</v>
      </c>
      <c r="C439">
        <v>12</v>
      </c>
      <c r="D439" t="s">
        <v>11</v>
      </c>
      <c r="E439">
        <v>61</v>
      </c>
      <c r="F439" s="2">
        <v>75011.67</v>
      </c>
    </row>
    <row r="440" spans="1:6" x14ac:dyDescent="0.3">
      <c r="A440" t="s">
        <v>16</v>
      </c>
      <c r="B440">
        <v>2020</v>
      </c>
      <c r="C440">
        <v>1</v>
      </c>
      <c r="D440" t="s">
        <v>7</v>
      </c>
      <c r="E440">
        <v>172</v>
      </c>
      <c r="F440" s="2">
        <v>174856.08999999988</v>
      </c>
    </row>
    <row r="441" spans="1:6" x14ac:dyDescent="0.3">
      <c r="A441" t="s">
        <v>16</v>
      </c>
      <c r="B441">
        <v>2020</v>
      </c>
      <c r="C441">
        <v>1</v>
      </c>
      <c r="D441" t="s">
        <v>8</v>
      </c>
      <c r="E441">
        <v>4</v>
      </c>
      <c r="F441" s="2">
        <v>3004.37</v>
      </c>
    </row>
    <row r="442" spans="1:6" x14ac:dyDescent="0.3">
      <c r="A442" t="s">
        <v>18</v>
      </c>
      <c r="B442">
        <v>2020</v>
      </c>
      <c r="C442">
        <v>1</v>
      </c>
      <c r="D442" t="s">
        <v>9</v>
      </c>
      <c r="E442">
        <v>57</v>
      </c>
      <c r="F442" s="2">
        <v>81705.379999999976</v>
      </c>
    </row>
    <row r="443" spans="1:6" x14ac:dyDescent="0.3">
      <c r="A443" t="s">
        <v>18</v>
      </c>
      <c r="B443">
        <v>2020</v>
      </c>
      <c r="C443">
        <v>1</v>
      </c>
      <c r="D443" t="s">
        <v>10</v>
      </c>
      <c r="E443">
        <v>2</v>
      </c>
      <c r="F443" s="2">
        <v>4104.5499999999993</v>
      </c>
    </row>
    <row r="444" spans="1:6" x14ac:dyDescent="0.3">
      <c r="A444" t="s">
        <v>18</v>
      </c>
      <c r="B444">
        <v>2020</v>
      </c>
      <c r="C444">
        <v>1</v>
      </c>
      <c r="D444" t="s">
        <v>11</v>
      </c>
      <c r="E444">
        <v>42</v>
      </c>
      <c r="F444" s="2">
        <v>49620.560000000005</v>
      </c>
    </row>
    <row r="445" spans="1:6" x14ac:dyDescent="0.3">
      <c r="A445" t="s">
        <v>18</v>
      </c>
      <c r="B445">
        <v>2020</v>
      </c>
      <c r="C445">
        <v>2</v>
      </c>
      <c r="D445" t="s">
        <v>7</v>
      </c>
      <c r="E445">
        <v>212</v>
      </c>
      <c r="F445" s="6">
        <v>214390.18</v>
      </c>
    </row>
    <row r="446" spans="1:6" x14ac:dyDescent="0.3">
      <c r="A446" t="s">
        <v>18</v>
      </c>
      <c r="B446">
        <v>2020</v>
      </c>
      <c r="C446">
        <v>2</v>
      </c>
      <c r="D446" t="s">
        <v>8</v>
      </c>
      <c r="E446">
        <v>12</v>
      </c>
      <c r="F446" s="6">
        <v>9488.8399999999983</v>
      </c>
    </row>
    <row r="447" spans="1:6" x14ac:dyDescent="0.3">
      <c r="A447" t="s">
        <v>18</v>
      </c>
      <c r="B447">
        <v>2020</v>
      </c>
      <c r="C447">
        <v>2</v>
      </c>
      <c r="D447" t="s">
        <v>9</v>
      </c>
      <c r="E447">
        <v>71</v>
      </c>
      <c r="F447" s="6">
        <v>121497.55</v>
      </c>
    </row>
    <row r="448" spans="1:6" x14ac:dyDescent="0.3">
      <c r="A448" t="s">
        <v>18</v>
      </c>
      <c r="B448">
        <v>2020</v>
      </c>
      <c r="C448">
        <v>2</v>
      </c>
      <c r="D448" t="s">
        <v>10</v>
      </c>
      <c r="E448">
        <v>29</v>
      </c>
      <c r="F448" s="6">
        <v>60302.780000000006</v>
      </c>
    </row>
    <row r="449" spans="1:6" x14ac:dyDescent="0.3">
      <c r="A449" t="s">
        <v>18</v>
      </c>
      <c r="B449">
        <v>2020</v>
      </c>
      <c r="C449">
        <v>2</v>
      </c>
      <c r="D449" t="s">
        <v>11</v>
      </c>
      <c r="E449">
        <v>53</v>
      </c>
      <c r="F449" s="6">
        <v>62957.599999999962</v>
      </c>
    </row>
    <row r="450" spans="1:6" x14ac:dyDescent="0.3">
      <c r="A450" t="s">
        <v>16</v>
      </c>
      <c r="B450">
        <v>2020</v>
      </c>
      <c r="C450">
        <v>3</v>
      </c>
      <c r="D450" t="s">
        <v>7</v>
      </c>
      <c r="E450">
        <v>188</v>
      </c>
      <c r="F450" s="6">
        <v>189640.18000000002</v>
      </c>
    </row>
    <row r="451" spans="1:6" x14ac:dyDescent="0.3">
      <c r="A451" t="s">
        <v>16</v>
      </c>
      <c r="B451">
        <v>2020</v>
      </c>
      <c r="C451">
        <v>3</v>
      </c>
      <c r="D451" t="s">
        <v>8</v>
      </c>
      <c r="E451">
        <v>3</v>
      </c>
      <c r="F451" s="6">
        <v>3847.74</v>
      </c>
    </row>
    <row r="452" spans="1:6" x14ac:dyDescent="0.3">
      <c r="A452" t="s">
        <v>16</v>
      </c>
      <c r="B452">
        <v>2020</v>
      </c>
      <c r="C452">
        <v>3</v>
      </c>
      <c r="D452" t="s">
        <v>9</v>
      </c>
      <c r="E452">
        <v>66</v>
      </c>
      <c r="F452" s="2">
        <v>96497.48</v>
      </c>
    </row>
    <row r="453" spans="1:6" x14ac:dyDescent="0.3">
      <c r="A453" t="s">
        <v>16</v>
      </c>
      <c r="B453">
        <v>2020</v>
      </c>
      <c r="C453">
        <v>3</v>
      </c>
      <c r="D453" t="s">
        <v>10</v>
      </c>
      <c r="E453">
        <v>14</v>
      </c>
      <c r="F453" s="2">
        <v>26232.989999999998</v>
      </c>
    </row>
    <row r="454" spans="1:6" x14ac:dyDescent="0.3">
      <c r="A454" t="s">
        <v>16</v>
      </c>
      <c r="B454">
        <v>2020</v>
      </c>
      <c r="C454">
        <v>3</v>
      </c>
      <c r="D454" t="s">
        <v>11</v>
      </c>
      <c r="E454">
        <v>33</v>
      </c>
      <c r="F454" s="2">
        <v>36436.310000000005</v>
      </c>
    </row>
    <row r="455" spans="1:6" x14ac:dyDescent="0.3">
      <c r="A455" t="s">
        <v>16</v>
      </c>
      <c r="B455">
        <v>2020</v>
      </c>
      <c r="C455">
        <v>4</v>
      </c>
      <c r="D455" t="s">
        <v>7</v>
      </c>
      <c r="E455">
        <v>153</v>
      </c>
      <c r="F455" s="2">
        <v>-167971.71</v>
      </c>
    </row>
    <row r="456" spans="1:6" x14ac:dyDescent="0.3">
      <c r="A456" t="s">
        <v>16</v>
      </c>
      <c r="B456">
        <v>2020</v>
      </c>
      <c r="C456">
        <v>4</v>
      </c>
      <c r="D456" t="s">
        <v>8</v>
      </c>
      <c r="E456">
        <v>12</v>
      </c>
      <c r="F456" s="2">
        <v>14368.630000000001</v>
      </c>
    </row>
    <row r="457" spans="1:6" x14ac:dyDescent="0.3">
      <c r="A457" t="s">
        <v>16</v>
      </c>
      <c r="B457">
        <v>2020</v>
      </c>
      <c r="C457">
        <v>4</v>
      </c>
      <c r="D457" t="s">
        <v>9</v>
      </c>
      <c r="E457">
        <v>33</v>
      </c>
      <c r="F457" s="2">
        <v>46687.860000000008</v>
      </c>
    </row>
    <row r="458" spans="1:6" x14ac:dyDescent="0.3">
      <c r="A458" t="s">
        <v>16</v>
      </c>
      <c r="B458">
        <v>2020</v>
      </c>
      <c r="C458">
        <v>4</v>
      </c>
      <c r="D458" t="s">
        <v>10</v>
      </c>
      <c r="E458">
        <v>15</v>
      </c>
      <c r="F458" s="2">
        <v>25683.589999999997</v>
      </c>
    </row>
    <row r="459" spans="1:6" x14ac:dyDescent="0.3">
      <c r="A459" t="s">
        <v>16</v>
      </c>
      <c r="B459">
        <v>2020</v>
      </c>
      <c r="C459">
        <v>4</v>
      </c>
      <c r="D459" t="s">
        <v>11</v>
      </c>
      <c r="E459">
        <v>18</v>
      </c>
      <c r="F459" s="2">
        <v>20060.199999999997</v>
      </c>
    </row>
    <row r="460" spans="1:6" x14ac:dyDescent="0.3">
      <c r="A460" t="s">
        <v>16</v>
      </c>
      <c r="B460">
        <v>2020</v>
      </c>
      <c r="C460">
        <v>5</v>
      </c>
      <c r="D460" t="s">
        <v>7</v>
      </c>
      <c r="E460">
        <v>192</v>
      </c>
      <c r="F460" s="2">
        <v>189949.27999999997</v>
      </c>
    </row>
    <row r="461" spans="1:6" x14ac:dyDescent="0.3">
      <c r="A461" t="s">
        <v>16</v>
      </c>
      <c r="B461">
        <v>2020</v>
      </c>
      <c r="C461">
        <v>5</v>
      </c>
      <c r="D461" t="s">
        <v>8</v>
      </c>
      <c r="E461">
        <v>15</v>
      </c>
      <c r="F461" s="2">
        <v>18252.960000000003</v>
      </c>
    </row>
    <row r="462" spans="1:6" x14ac:dyDescent="0.3">
      <c r="A462" t="s">
        <v>16</v>
      </c>
      <c r="B462">
        <v>2020</v>
      </c>
      <c r="C462">
        <v>5</v>
      </c>
      <c r="D462" t="s">
        <v>9</v>
      </c>
      <c r="E462">
        <v>60</v>
      </c>
      <c r="F462" s="2">
        <v>90032.01</v>
      </c>
    </row>
    <row r="463" spans="1:6" x14ac:dyDescent="0.3">
      <c r="A463" t="s">
        <v>16</v>
      </c>
      <c r="B463">
        <v>2020</v>
      </c>
      <c r="C463">
        <v>5</v>
      </c>
      <c r="D463" t="s">
        <v>10</v>
      </c>
      <c r="E463">
        <v>26</v>
      </c>
      <c r="F463" s="2">
        <v>47912.44</v>
      </c>
    </row>
    <row r="464" spans="1:6" x14ac:dyDescent="0.3">
      <c r="A464" t="s">
        <v>16</v>
      </c>
      <c r="B464">
        <v>2020</v>
      </c>
      <c r="C464">
        <v>5</v>
      </c>
      <c r="D464" t="s">
        <v>11</v>
      </c>
      <c r="E464">
        <v>52</v>
      </c>
      <c r="F464" s="2">
        <v>53761.749999999993</v>
      </c>
    </row>
    <row r="465" spans="1:6" x14ac:dyDescent="0.3">
      <c r="A465" t="s">
        <v>16</v>
      </c>
      <c r="B465">
        <v>2020</v>
      </c>
      <c r="C465">
        <v>6</v>
      </c>
      <c r="D465" t="s">
        <v>7</v>
      </c>
      <c r="E465">
        <v>299</v>
      </c>
      <c r="F465" s="2">
        <v>301123.9600000002</v>
      </c>
    </row>
    <row r="466" spans="1:6" x14ac:dyDescent="0.3">
      <c r="A466" t="s">
        <v>16</v>
      </c>
      <c r="B466">
        <v>2020</v>
      </c>
      <c r="C466">
        <v>6</v>
      </c>
      <c r="D466" t="s">
        <v>8</v>
      </c>
      <c r="E466">
        <v>9</v>
      </c>
      <c r="F466" s="2">
        <v>10763.09</v>
      </c>
    </row>
    <row r="467" spans="1:6" x14ac:dyDescent="0.3">
      <c r="A467" t="s">
        <v>16</v>
      </c>
      <c r="B467">
        <v>2020</v>
      </c>
      <c r="C467">
        <v>6</v>
      </c>
      <c r="D467" t="s">
        <v>9</v>
      </c>
      <c r="E467">
        <v>92</v>
      </c>
      <c r="F467" s="2">
        <v>133501.04999999999</v>
      </c>
    </row>
    <row r="468" spans="1:6" x14ac:dyDescent="0.3">
      <c r="A468" t="s">
        <v>16</v>
      </c>
      <c r="B468">
        <v>2020</v>
      </c>
      <c r="C468">
        <v>6</v>
      </c>
      <c r="D468" t="s">
        <v>10</v>
      </c>
      <c r="E468">
        <v>36</v>
      </c>
      <c r="F468" s="2">
        <v>70119.33</v>
      </c>
    </row>
    <row r="469" spans="1:6" x14ac:dyDescent="0.3">
      <c r="A469" t="s">
        <v>16</v>
      </c>
      <c r="B469">
        <v>2020</v>
      </c>
      <c r="C469">
        <v>6</v>
      </c>
      <c r="D469" t="s">
        <v>11</v>
      </c>
      <c r="E469">
        <v>56</v>
      </c>
      <c r="F469" s="2">
        <v>58265.139999999992</v>
      </c>
    </row>
    <row r="470" spans="1:6" x14ac:dyDescent="0.3">
      <c r="A470" t="s">
        <v>16</v>
      </c>
      <c r="B470">
        <v>2020</v>
      </c>
      <c r="C470">
        <v>7</v>
      </c>
      <c r="D470" t="s">
        <v>7</v>
      </c>
      <c r="E470">
        <v>277</v>
      </c>
      <c r="F470" s="2">
        <v>278453.77999999997</v>
      </c>
    </row>
    <row r="471" spans="1:6" x14ac:dyDescent="0.3">
      <c r="A471" t="s">
        <v>16</v>
      </c>
      <c r="B471">
        <v>2020</v>
      </c>
      <c r="C471">
        <v>7</v>
      </c>
      <c r="D471" t="s">
        <v>8</v>
      </c>
      <c r="E471">
        <v>14</v>
      </c>
      <c r="F471" s="2">
        <v>14512.45</v>
      </c>
    </row>
    <row r="472" spans="1:6" x14ac:dyDescent="0.3">
      <c r="A472" t="s">
        <v>16</v>
      </c>
      <c r="B472">
        <v>2020</v>
      </c>
      <c r="C472">
        <v>7</v>
      </c>
      <c r="D472" t="s">
        <v>9</v>
      </c>
      <c r="E472">
        <v>59</v>
      </c>
      <c r="F472" s="2">
        <v>81210.259999999995</v>
      </c>
    </row>
    <row r="473" spans="1:6" x14ac:dyDescent="0.3">
      <c r="A473" t="s">
        <v>16</v>
      </c>
      <c r="B473">
        <v>2020</v>
      </c>
      <c r="C473">
        <v>7</v>
      </c>
      <c r="D473" t="s">
        <v>10</v>
      </c>
      <c r="E473">
        <v>29</v>
      </c>
      <c r="F473" s="2">
        <v>54479.92</v>
      </c>
    </row>
    <row r="474" spans="1:6" x14ac:dyDescent="0.3">
      <c r="A474" t="s">
        <v>16</v>
      </c>
      <c r="B474">
        <v>2020</v>
      </c>
      <c r="C474">
        <v>7</v>
      </c>
      <c r="D474" t="s">
        <v>11</v>
      </c>
      <c r="E474">
        <v>31</v>
      </c>
      <c r="F474" s="2">
        <v>31934.74</v>
      </c>
    </row>
    <row r="475" spans="1:6" x14ac:dyDescent="0.3">
      <c r="A475" t="s">
        <v>16</v>
      </c>
      <c r="B475">
        <v>2020</v>
      </c>
      <c r="C475">
        <v>8</v>
      </c>
      <c r="D475" t="s">
        <v>7</v>
      </c>
      <c r="E475">
        <v>192</v>
      </c>
      <c r="F475" s="2">
        <v>207495.71999999994</v>
      </c>
    </row>
    <row r="476" spans="1:6" x14ac:dyDescent="0.3">
      <c r="A476" t="s">
        <v>16</v>
      </c>
      <c r="B476">
        <v>2020</v>
      </c>
      <c r="C476">
        <v>8</v>
      </c>
      <c r="D476" t="s">
        <v>8</v>
      </c>
      <c r="E476">
        <v>4</v>
      </c>
      <c r="F476" s="2">
        <v>4163.8599999999988</v>
      </c>
    </row>
    <row r="477" spans="1:6" x14ac:dyDescent="0.3">
      <c r="A477" t="s">
        <v>16</v>
      </c>
      <c r="B477">
        <v>2020</v>
      </c>
      <c r="C477">
        <v>8</v>
      </c>
      <c r="D477" t="s">
        <v>9</v>
      </c>
      <c r="E477">
        <v>48</v>
      </c>
      <c r="F477" s="2">
        <v>64102.84</v>
      </c>
    </row>
    <row r="478" spans="1:6" x14ac:dyDescent="0.3">
      <c r="A478" t="s">
        <v>16</v>
      </c>
      <c r="B478">
        <v>2020</v>
      </c>
      <c r="C478">
        <v>8</v>
      </c>
      <c r="D478" t="s">
        <v>10</v>
      </c>
      <c r="E478">
        <v>11</v>
      </c>
      <c r="F478" s="2">
        <v>19252.689999999995</v>
      </c>
    </row>
    <row r="479" spans="1:6" x14ac:dyDescent="0.3">
      <c r="A479" t="s">
        <v>16</v>
      </c>
      <c r="B479">
        <v>2020</v>
      </c>
      <c r="C479">
        <v>8</v>
      </c>
      <c r="D479" t="s">
        <v>14</v>
      </c>
      <c r="E479">
        <v>30</v>
      </c>
      <c r="F479" s="2">
        <v>28858.920000000009</v>
      </c>
    </row>
    <row r="480" spans="1:6" x14ac:dyDescent="0.3">
      <c r="A480" t="s">
        <v>16</v>
      </c>
      <c r="B480">
        <v>2020</v>
      </c>
      <c r="C480">
        <v>9</v>
      </c>
      <c r="D480" t="s">
        <v>7</v>
      </c>
      <c r="E480">
        <v>264</v>
      </c>
      <c r="F480" s="2">
        <v>294464.28000000003</v>
      </c>
    </row>
    <row r="481" spans="1:6" x14ac:dyDescent="0.3">
      <c r="A481" t="s">
        <v>16</v>
      </c>
      <c r="B481">
        <v>2020</v>
      </c>
      <c r="C481">
        <v>9</v>
      </c>
      <c r="D481" t="s">
        <v>8</v>
      </c>
      <c r="E481">
        <v>24</v>
      </c>
      <c r="F481" s="2">
        <v>25631.41</v>
      </c>
    </row>
    <row r="482" spans="1:6" x14ac:dyDescent="0.3">
      <c r="A482" t="s">
        <v>16</v>
      </c>
      <c r="B482">
        <v>2020</v>
      </c>
      <c r="C482">
        <v>9</v>
      </c>
      <c r="D482" t="s">
        <v>9</v>
      </c>
      <c r="E482">
        <v>34</v>
      </c>
      <c r="F482" s="2">
        <v>46126.270000000004</v>
      </c>
    </row>
    <row r="483" spans="1:6" x14ac:dyDescent="0.3">
      <c r="A483" t="s">
        <v>16</v>
      </c>
      <c r="B483">
        <v>2020</v>
      </c>
      <c r="C483">
        <v>9</v>
      </c>
      <c r="D483" t="s">
        <v>10</v>
      </c>
      <c r="E483">
        <v>20</v>
      </c>
      <c r="F483" s="2">
        <v>34997.449999999997</v>
      </c>
    </row>
    <row r="484" spans="1:6" x14ac:dyDescent="0.3">
      <c r="A484" t="s">
        <v>16</v>
      </c>
      <c r="B484">
        <v>2020</v>
      </c>
      <c r="C484">
        <v>9</v>
      </c>
      <c r="D484" t="s">
        <v>14</v>
      </c>
      <c r="E484">
        <v>78</v>
      </c>
      <c r="F484" s="2">
        <v>73150.489999999991</v>
      </c>
    </row>
    <row r="485" spans="1:6" x14ac:dyDescent="0.3">
      <c r="A485" t="s">
        <v>16</v>
      </c>
      <c r="B485">
        <v>2020</v>
      </c>
      <c r="C485">
        <v>10</v>
      </c>
      <c r="D485" t="s">
        <v>7</v>
      </c>
      <c r="E485">
        <v>131</v>
      </c>
      <c r="F485" s="2">
        <v>142803.57999999996</v>
      </c>
    </row>
    <row r="486" spans="1:6" x14ac:dyDescent="0.3">
      <c r="A486" t="s">
        <v>16</v>
      </c>
      <c r="B486">
        <v>2020</v>
      </c>
      <c r="C486">
        <v>10</v>
      </c>
      <c r="D486" t="s">
        <v>8</v>
      </c>
      <c r="E486">
        <v>10</v>
      </c>
      <c r="F486" s="2">
        <v>9577.09</v>
      </c>
    </row>
    <row r="487" spans="1:6" x14ac:dyDescent="0.3">
      <c r="A487" t="s">
        <v>16</v>
      </c>
      <c r="B487">
        <v>2020</v>
      </c>
      <c r="C487">
        <v>10</v>
      </c>
      <c r="D487" t="s">
        <v>9</v>
      </c>
      <c r="E487">
        <v>19</v>
      </c>
      <c r="F487" s="2">
        <v>23273.489999999998</v>
      </c>
    </row>
    <row r="488" spans="1:6" x14ac:dyDescent="0.3">
      <c r="A488" t="s">
        <v>16</v>
      </c>
      <c r="B488">
        <v>2020</v>
      </c>
      <c r="C488">
        <v>10</v>
      </c>
      <c r="D488" t="s">
        <v>10</v>
      </c>
      <c r="E488">
        <v>16</v>
      </c>
      <c r="F488" s="2">
        <v>27493.040000000001</v>
      </c>
    </row>
    <row r="489" spans="1:6" x14ac:dyDescent="0.3">
      <c r="A489" t="s">
        <v>16</v>
      </c>
      <c r="B489">
        <v>2020</v>
      </c>
      <c r="C489">
        <v>10</v>
      </c>
      <c r="D489" t="s">
        <v>14</v>
      </c>
      <c r="E489">
        <v>60</v>
      </c>
      <c r="F489" s="2">
        <v>59662.299999999996</v>
      </c>
    </row>
    <row r="490" spans="1:6" x14ac:dyDescent="0.3">
      <c r="A490" t="s">
        <v>16</v>
      </c>
      <c r="B490">
        <v>2020</v>
      </c>
      <c r="C490">
        <v>11</v>
      </c>
      <c r="D490" t="s">
        <v>7</v>
      </c>
      <c r="E490">
        <v>180</v>
      </c>
      <c r="F490" s="2">
        <v>186354.41</v>
      </c>
    </row>
    <row r="491" spans="1:6" x14ac:dyDescent="0.3">
      <c r="A491" t="s">
        <v>16</v>
      </c>
      <c r="B491">
        <v>2020</v>
      </c>
      <c r="C491">
        <v>11</v>
      </c>
      <c r="D491" t="s">
        <v>19</v>
      </c>
      <c r="E491">
        <v>12</v>
      </c>
      <c r="F491" s="2">
        <v>13409.1</v>
      </c>
    </row>
    <row r="492" spans="1:6" x14ac:dyDescent="0.3">
      <c r="A492" t="s">
        <v>16</v>
      </c>
      <c r="B492">
        <v>2030</v>
      </c>
      <c r="C492">
        <v>11</v>
      </c>
      <c r="D492" t="s">
        <v>9</v>
      </c>
      <c r="E492">
        <v>26</v>
      </c>
      <c r="F492" s="2">
        <v>36246.530000000006</v>
      </c>
    </row>
    <row r="493" spans="1:6" x14ac:dyDescent="0.3">
      <c r="A493" t="s">
        <v>16</v>
      </c>
      <c r="B493">
        <v>2020</v>
      </c>
      <c r="C493">
        <v>11</v>
      </c>
      <c r="D493" t="s">
        <v>10</v>
      </c>
      <c r="E493">
        <v>18</v>
      </c>
      <c r="F493" s="2">
        <v>35813.639999999992</v>
      </c>
    </row>
    <row r="494" spans="1:6" x14ac:dyDescent="0.3">
      <c r="A494" t="s">
        <v>16</v>
      </c>
      <c r="B494">
        <v>2020</v>
      </c>
      <c r="C494">
        <v>11</v>
      </c>
      <c r="D494" t="s">
        <v>14</v>
      </c>
      <c r="E494">
        <v>33</v>
      </c>
      <c r="F494" s="2">
        <v>32922.49</v>
      </c>
    </row>
    <row r="495" spans="1:6" x14ac:dyDescent="0.3">
      <c r="A495" t="s">
        <v>16</v>
      </c>
      <c r="B495">
        <v>2020</v>
      </c>
      <c r="C495">
        <v>12</v>
      </c>
      <c r="D495" t="s">
        <v>7</v>
      </c>
      <c r="E495">
        <v>104</v>
      </c>
      <c r="F495" s="2">
        <v>99853.369999999981</v>
      </c>
    </row>
    <row r="496" spans="1:6" x14ac:dyDescent="0.3">
      <c r="A496" t="s">
        <v>16</v>
      </c>
      <c r="B496">
        <v>2020</v>
      </c>
      <c r="C496">
        <v>12</v>
      </c>
      <c r="D496" t="s">
        <v>8</v>
      </c>
      <c r="E496">
        <v>13</v>
      </c>
      <c r="F496" s="2">
        <v>14615.330000000002</v>
      </c>
    </row>
    <row r="497" spans="1:6" x14ac:dyDescent="0.3">
      <c r="A497" t="s">
        <v>16</v>
      </c>
      <c r="B497">
        <v>2020</v>
      </c>
      <c r="C497">
        <v>12</v>
      </c>
      <c r="D497" t="s">
        <v>9</v>
      </c>
      <c r="E497">
        <v>18</v>
      </c>
      <c r="F497" s="2">
        <v>45698.039999999994</v>
      </c>
    </row>
    <row r="498" spans="1:6" x14ac:dyDescent="0.3">
      <c r="A498" t="s">
        <v>16</v>
      </c>
      <c r="B498">
        <v>2020</v>
      </c>
      <c r="C498">
        <v>12</v>
      </c>
      <c r="D498" t="s">
        <v>10</v>
      </c>
      <c r="E498">
        <v>26</v>
      </c>
      <c r="F498" s="2">
        <v>47151.08</v>
      </c>
    </row>
    <row r="499" spans="1:6" x14ac:dyDescent="0.3">
      <c r="A499" t="s">
        <v>16</v>
      </c>
      <c r="B499">
        <v>2020</v>
      </c>
      <c r="C499">
        <v>12</v>
      </c>
      <c r="D499" t="s">
        <v>14</v>
      </c>
      <c r="E499">
        <v>27</v>
      </c>
      <c r="F499" s="2">
        <v>28760.800000000003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8"/>
  <sheetViews>
    <sheetView workbookViewId="0">
      <selection activeCell="L17" sqref="L17"/>
    </sheetView>
  </sheetViews>
  <sheetFormatPr defaultColWidth="8.85546875" defaultRowHeight="15" x14ac:dyDescent="0.25"/>
  <cols>
    <col min="1" max="1" width="7.85546875" style="17" bestFit="1" customWidth="1"/>
    <col min="2" max="2" width="7.140625" style="17" bestFit="1" customWidth="1"/>
    <col min="3" max="3" width="5" style="17" bestFit="1" customWidth="1"/>
    <col min="4" max="4" width="6.7109375" style="17" bestFit="1" customWidth="1"/>
    <col min="5" max="5" width="9.140625" style="17" bestFit="1" customWidth="1"/>
    <col min="6" max="6" width="7.5703125" style="17" bestFit="1" customWidth="1"/>
    <col min="7" max="7" width="11.7109375" style="17" bestFit="1" customWidth="1"/>
    <col min="8" max="8" width="15.140625" style="17" bestFit="1" customWidth="1"/>
    <col min="9" max="9" width="37.5703125" style="17" bestFit="1" customWidth="1"/>
    <col min="10" max="16384" width="8.85546875" style="17"/>
  </cols>
  <sheetData>
    <row r="1" spans="1:9" ht="28.9" x14ac:dyDescent="0.3">
      <c r="A1" s="25" t="s">
        <v>33</v>
      </c>
      <c r="B1" s="26" t="s">
        <v>34</v>
      </c>
      <c r="C1" s="26" t="s">
        <v>1</v>
      </c>
      <c r="D1" s="26" t="s">
        <v>2</v>
      </c>
      <c r="E1" s="26" t="s">
        <v>35</v>
      </c>
      <c r="F1" s="25" t="s">
        <v>4</v>
      </c>
      <c r="G1" s="25" t="s">
        <v>5</v>
      </c>
      <c r="H1" s="25" t="s">
        <v>36</v>
      </c>
      <c r="I1" s="26" t="s">
        <v>37</v>
      </c>
    </row>
    <row r="2" spans="1:9" ht="14.45" x14ac:dyDescent="0.3">
      <c r="A2" s="18" t="s">
        <v>43</v>
      </c>
      <c r="B2" s="18" t="s">
        <v>16</v>
      </c>
      <c r="C2" s="18">
        <v>2018</v>
      </c>
      <c r="D2" s="18">
        <v>1</v>
      </c>
      <c r="E2" s="18" t="s">
        <v>10</v>
      </c>
      <c r="F2" s="18">
        <v>-1</v>
      </c>
      <c r="G2" s="30">
        <v>-2129</v>
      </c>
      <c r="H2" s="18" t="s">
        <v>20</v>
      </c>
      <c r="I2" s="18" t="s">
        <v>38</v>
      </c>
    </row>
    <row r="3" spans="1:9" ht="14.45" x14ac:dyDescent="0.3">
      <c r="A3" s="18" t="s">
        <v>44</v>
      </c>
      <c r="B3" s="18" t="s">
        <v>16</v>
      </c>
      <c r="C3" s="18">
        <v>2019</v>
      </c>
      <c r="D3" s="18">
        <v>11</v>
      </c>
      <c r="E3" s="18" t="s">
        <v>10</v>
      </c>
      <c r="F3" s="18">
        <v>-1</v>
      </c>
      <c r="G3" s="30">
        <v>-1660</v>
      </c>
      <c r="H3" s="18" t="s">
        <v>20</v>
      </c>
      <c r="I3" s="18" t="s">
        <v>38</v>
      </c>
    </row>
    <row r="4" spans="1:9" ht="14.45" x14ac:dyDescent="0.3">
      <c r="A4" s="18" t="s">
        <v>45</v>
      </c>
      <c r="B4" s="18" t="s">
        <v>16</v>
      </c>
      <c r="C4" s="18">
        <v>2020</v>
      </c>
      <c r="D4" s="18">
        <v>4</v>
      </c>
      <c r="E4" s="18" t="s">
        <v>7</v>
      </c>
      <c r="F4" s="18">
        <v>153</v>
      </c>
      <c r="G4" s="30">
        <v>-167972</v>
      </c>
      <c r="H4" s="18" t="s">
        <v>20</v>
      </c>
      <c r="I4" s="18" t="s">
        <v>38</v>
      </c>
    </row>
    <row r="5" spans="1:9" ht="28.9" x14ac:dyDescent="0.3">
      <c r="A5" s="18" t="s">
        <v>46</v>
      </c>
      <c r="B5" s="18" t="s">
        <v>6</v>
      </c>
      <c r="C5" s="18">
        <v>2019</v>
      </c>
      <c r="D5" s="18">
        <v>2</v>
      </c>
      <c r="E5" s="18" t="s">
        <v>13</v>
      </c>
      <c r="F5" s="18">
        <v>14</v>
      </c>
      <c r="G5" s="30">
        <v>14634</v>
      </c>
      <c r="H5" s="18" t="s">
        <v>22</v>
      </c>
      <c r="I5" s="19" t="s">
        <v>39</v>
      </c>
    </row>
    <row r="6" spans="1:9" ht="28.9" x14ac:dyDescent="0.3">
      <c r="A6" s="18" t="s">
        <v>47</v>
      </c>
      <c r="B6" s="18" t="s">
        <v>16</v>
      </c>
      <c r="C6" s="18">
        <v>2020</v>
      </c>
      <c r="D6" s="18">
        <v>11</v>
      </c>
      <c r="E6" s="18" t="s">
        <v>19</v>
      </c>
      <c r="F6" s="18">
        <v>12</v>
      </c>
      <c r="G6" s="30">
        <v>13409</v>
      </c>
      <c r="H6" s="18" t="s">
        <v>22</v>
      </c>
      <c r="I6" s="19" t="s">
        <v>39</v>
      </c>
    </row>
    <row r="7" spans="1:9" ht="28.9" x14ac:dyDescent="0.3">
      <c r="A7" s="18" t="s">
        <v>48</v>
      </c>
      <c r="B7" s="18" t="s">
        <v>16</v>
      </c>
      <c r="C7" s="18">
        <v>2030</v>
      </c>
      <c r="D7" s="18">
        <v>11</v>
      </c>
      <c r="E7" s="18" t="s">
        <v>9</v>
      </c>
      <c r="F7" s="18">
        <v>26</v>
      </c>
      <c r="G7" s="30">
        <v>36247</v>
      </c>
      <c r="H7" s="18" t="s">
        <v>20</v>
      </c>
      <c r="I7" s="19" t="s">
        <v>40</v>
      </c>
    </row>
    <row r="8" spans="1:9" ht="30" x14ac:dyDescent="0.25">
      <c r="A8" s="18" t="s">
        <v>49</v>
      </c>
      <c r="B8" s="18" t="s">
        <v>18</v>
      </c>
      <c r="C8" s="18">
        <v>2020</v>
      </c>
      <c r="D8" s="18">
        <v>2</v>
      </c>
      <c r="E8" s="18" t="s">
        <v>7</v>
      </c>
      <c r="F8" s="18">
        <v>212</v>
      </c>
      <c r="G8" s="31">
        <v>214390</v>
      </c>
      <c r="H8" s="18" t="s">
        <v>22</v>
      </c>
      <c r="I8" s="19" t="s">
        <v>41</v>
      </c>
    </row>
    <row r="9" spans="1:9" ht="30" x14ac:dyDescent="0.25">
      <c r="A9" s="18" t="s">
        <v>50</v>
      </c>
      <c r="B9" s="18" t="s">
        <v>18</v>
      </c>
      <c r="C9" s="18">
        <v>2020</v>
      </c>
      <c r="D9" s="18">
        <v>2</v>
      </c>
      <c r="E9" s="18" t="s">
        <v>8</v>
      </c>
      <c r="F9" s="18">
        <v>12</v>
      </c>
      <c r="G9" s="31">
        <v>9489</v>
      </c>
      <c r="H9" s="18" t="s">
        <v>22</v>
      </c>
      <c r="I9" s="19" t="s">
        <v>41</v>
      </c>
    </row>
    <row r="10" spans="1:9" ht="30" x14ac:dyDescent="0.25">
      <c r="A10" s="18" t="s">
        <v>51</v>
      </c>
      <c r="B10" s="18" t="s">
        <v>18</v>
      </c>
      <c r="C10" s="18">
        <v>2020</v>
      </c>
      <c r="D10" s="18">
        <v>2</v>
      </c>
      <c r="E10" s="18" t="s">
        <v>9</v>
      </c>
      <c r="F10" s="18">
        <v>71</v>
      </c>
      <c r="G10" s="31">
        <v>121498</v>
      </c>
      <c r="H10" s="18" t="s">
        <v>22</v>
      </c>
      <c r="I10" s="19" t="s">
        <v>41</v>
      </c>
    </row>
    <row r="11" spans="1:9" ht="30" x14ac:dyDescent="0.25">
      <c r="A11" s="18" t="s">
        <v>52</v>
      </c>
      <c r="B11" s="18" t="s">
        <v>18</v>
      </c>
      <c r="C11" s="18">
        <v>2020</v>
      </c>
      <c r="D11" s="18">
        <v>2</v>
      </c>
      <c r="E11" s="18" t="s">
        <v>10</v>
      </c>
      <c r="F11" s="18">
        <v>29</v>
      </c>
      <c r="G11" s="31">
        <v>60303</v>
      </c>
      <c r="H11" s="18" t="s">
        <v>22</v>
      </c>
      <c r="I11" s="19" t="s">
        <v>41</v>
      </c>
    </row>
    <row r="12" spans="1:9" ht="30" x14ac:dyDescent="0.25">
      <c r="A12" s="18" t="s">
        <v>53</v>
      </c>
      <c r="B12" s="18" t="s">
        <v>18</v>
      </c>
      <c r="C12" s="18">
        <v>2020</v>
      </c>
      <c r="D12" s="18">
        <v>2</v>
      </c>
      <c r="E12" s="18" t="s">
        <v>11</v>
      </c>
      <c r="F12" s="18">
        <v>53</v>
      </c>
      <c r="G12" s="31">
        <v>62958</v>
      </c>
      <c r="H12" s="18" t="s">
        <v>22</v>
      </c>
      <c r="I12" s="19" t="s">
        <v>41</v>
      </c>
    </row>
    <row r="13" spans="1:9" ht="30" x14ac:dyDescent="0.25">
      <c r="A13" s="18" t="s">
        <v>54</v>
      </c>
      <c r="B13" s="18" t="s">
        <v>16</v>
      </c>
      <c r="C13" s="18">
        <v>2020</v>
      </c>
      <c r="D13" s="18">
        <v>3</v>
      </c>
      <c r="E13" s="18" t="s">
        <v>7</v>
      </c>
      <c r="F13" s="18">
        <v>188</v>
      </c>
      <c r="G13" s="31">
        <v>189640</v>
      </c>
      <c r="H13" s="18" t="s">
        <v>22</v>
      </c>
      <c r="I13" s="19" t="s">
        <v>41</v>
      </c>
    </row>
    <row r="14" spans="1:9" ht="30" x14ac:dyDescent="0.25">
      <c r="A14" s="18" t="s">
        <v>55</v>
      </c>
      <c r="B14" s="18" t="s">
        <v>16</v>
      </c>
      <c r="C14" s="18">
        <v>2020</v>
      </c>
      <c r="D14" s="18">
        <v>3</v>
      </c>
      <c r="E14" s="18" t="s">
        <v>8</v>
      </c>
      <c r="F14" s="18">
        <v>3</v>
      </c>
      <c r="G14" s="31">
        <v>3848</v>
      </c>
      <c r="H14" s="18" t="s">
        <v>22</v>
      </c>
      <c r="I14" s="19" t="s">
        <v>41</v>
      </c>
    </row>
    <row r="15" spans="1:9" ht="28.9" x14ac:dyDescent="0.3">
      <c r="A15" s="18" t="s">
        <v>56</v>
      </c>
      <c r="B15" s="18" t="s">
        <v>6</v>
      </c>
      <c r="C15" s="18">
        <v>2018</v>
      </c>
      <c r="D15" s="18">
        <v>4</v>
      </c>
      <c r="E15" s="18" t="s">
        <v>12</v>
      </c>
      <c r="F15" s="18">
        <v>7</v>
      </c>
      <c r="G15" s="30">
        <v>12601</v>
      </c>
      <c r="H15" s="18" t="s">
        <v>22</v>
      </c>
      <c r="I15" s="19" t="s">
        <v>42</v>
      </c>
    </row>
    <row r="17" spans="12:12" x14ac:dyDescent="0.25">
      <c r="L17" s="17" t="s">
        <v>75</v>
      </c>
    </row>
    <row r="326" spans="1:9" x14ac:dyDescent="0.25">
      <c r="A326" s="17">
        <v>1</v>
      </c>
      <c r="B326" s="17" t="s">
        <v>16</v>
      </c>
      <c r="C326" s="17">
        <v>2018</v>
      </c>
      <c r="D326" s="17">
        <v>1</v>
      </c>
      <c r="E326" s="17" t="s">
        <v>10</v>
      </c>
      <c r="F326" s="17">
        <v>-1</v>
      </c>
      <c r="G326" s="32">
        <v>-2129</v>
      </c>
      <c r="H326" s="17" t="s">
        <v>20</v>
      </c>
      <c r="I326" s="17" t="s">
        <v>21</v>
      </c>
    </row>
    <row r="327" spans="1:9" x14ac:dyDescent="0.25">
      <c r="A327" s="17">
        <v>2</v>
      </c>
      <c r="B327" s="17" t="s">
        <v>16</v>
      </c>
      <c r="C327" s="17">
        <v>2019</v>
      </c>
      <c r="D327" s="17">
        <v>11</v>
      </c>
      <c r="E327" s="17" t="s">
        <v>10</v>
      </c>
      <c r="F327" s="17">
        <v>-1</v>
      </c>
      <c r="G327" s="32">
        <v>-1660</v>
      </c>
      <c r="H327" s="17" t="s">
        <v>20</v>
      </c>
      <c r="I327" s="17" t="s">
        <v>21</v>
      </c>
    </row>
    <row r="328" spans="1:9" x14ac:dyDescent="0.25">
      <c r="A328" s="17">
        <v>3</v>
      </c>
      <c r="B328" s="17" t="s">
        <v>16</v>
      </c>
      <c r="C328" s="17">
        <v>2020</v>
      </c>
      <c r="D328" s="17">
        <v>2020</v>
      </c>
      <c r="E328" s="17" t="s">
        <v>7</v>
      </c>
      <c r="F328" s="17">
        <v>153</v>
      </c>
      <c r="G328" s="32">
        <v>167972</v>
      </c>
      <c r="H328" s="17" t="s">
        <v>20</v>
      </c>
      <c r="I328" s="1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5"/>
  <sheetViews>
    <sheetView tabSelected="1" topLeftCell="A460" workbookViewId="0">
      <selection activeCell="K478" sqref="K478"/>
    </sheetView>
  </sheetViews>
  <sheetFormatPr defaultRowHeight="15" x14ac:dyDescent="0.25"/>
  <cols>
    <col min="6" max="6" width="12.7109375" bestFit="1" customWidth="1"/>
  </cols>
  <sheetData>
    <row r="1" spans="1:6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4.45" x14ac:dyDescent="0.3">
      <c r="A2" t="s">
        <v>6</v>
      </c>
      <c r="B2">
        <v>2018</v>
      </c>
      <c r="C2">
        <v>1</v>
      </c>
      <c r="D2" t="s">
        <v>7</v>
      </c>
      <c r="E2" s="1">
        <v>10</v>
      </c>
      <c r="F2" s="2">
        <v>10280.470000000001</v>
      </c>
    </row>
    <row r="3" spans="1:6" ht="14.45" x14ac:dyDescent="0.3">
      <c r="A3" t="s">
        <v>6</v>
      </c>
      <c r="B3">
        <v>2018</v>
      </c>
      <c r="C3">
        <v>1</v>
      </c>
      <c r="D3" t="s">
        <v>8</v>
      </c>
      <c r="E3" s="1">
        <v>19</v>
      </c>
      <c r="F3" s="2">
        <v>21850.04</v>
      </c>
    </row>
    <row r="4" spans="1:6" ht="14.45" x14ac:dyDescent="0.3">
      <c r="A4" t="s">
        <v>6</v>
      </c>
      <c r="B4">
        <v>2018</v>
      </c>
      <c r="C4">
        <v>1</v>
      </c>
      <c r="D4" t="s">
        <v>9</v>
      </c>
      <c r="E4" s="1">
        <v>23</v>
      </c>
      <c r="F4" s="2">
        <v>36795.410000000003</v>
      </c>
    </row>
    <row r="5" spans="1:6" ht="14.45" x14ac:dyDescent="0.3">
      <c r="A5" t="s">
        <v>6</v>
      </c>
      <c r="B5">
        <v>2018</v>
      </c>
      <c r="C5">
        <v>1</v>
      </c>
      <c r="D5" t="s">
        <v>10</v>
      </c>
      <c r="E5" s="1">
        <v>0</v>
      </c>
      <c r="F5" s="2">
        <v>0</v>
      </c>
    </row>
    <row r="6" spans="1:6" ht="14.45" x14ac:dyDescent="0.3">
      <c r="A6" t="s">
        <v>6</v>
      </c>
      <c r="B6">
        <v>2018</v>
      </c>
      <c r="C6">
        <v>1</v>
      </c>
      <c r="D6" t="s">
        <v>11</v>
      </c>
      <c r="E6" s="1">
        <v>322</v>
      </c>
      <c r="F6" s="2">
        <v>492215.54000000015</v>
      </c>
    </row>
    <row r="7" spans="1:6" ht="14.45" x14ac:dyDescent="0.3">
      <c r="A7" t="s">
        <v>6</v>
      </c>
      <c r="B7">
        <v>2018</v>
      </c>
      <c r="C7">
        <v>2</v>
      </c>
      <c r="D7" t="s">
        <v>7</v>
      </c>
      <c r="E7" s="1">
        <v>12</v>
      </c>
      <c r="F7" s="2">
        <v>12725.16</v>
      </c>
    </row>
    <row r="8" spans="1:6" ht="14.45" x14ac:dyDescent="0.3">
      <c r="A8" t="s">
        <v>6</v>
      </c>
      <c r="B8">
        <v>2018</v>
      </c>
      <c r="C8">
        <v>2</v>
      </c>
      <c r="D8" t="s">
        <v>8</v>
      </c>
      <c r="E8" s="1">
        <v>25</v>
      </c>
      <c r="F8" s="2">
        <v>28034.75</v>
      </c>
    </row>
    <row r="9" spans="1:6" ht="14.45" x14ac:dyDescent="0.3">
      <c r="A9" t="s">
        <v>6</v>
      </c>
      <c r="B9">
        <v>2018</v>
      </c>
      <c r="C9">
        <v>2</v>
      </c>
      <c r="D9" t="s">
        <v>9</v>
      </c>
      <c r="E9" s="1">
        <v>25</v>
      </c>
      <c r="F9" s="2">
        <v>43392.139999999992</v>
      </c>
    </row>
    <row r="10" spans="1:6" ht="14.45" x14ac:dyDescent="0.3">
      <c r="A10" t="s">
        <v>6</v>
      </c>
      <c r="B10">
        <v>2018</v>
      </c>
      <c r="C10">
        <v>2</v>
      </c>
      <c r="D10" t="s">
        <v>11</v>
      </c>
      <c r="E10" s="1">
        <v>348</v>
      </c>
      <c r="F10" s="2">
        <v>513050.38999999972</v>
      </c>
    </row>
    <row r="11" spans="1:6" ht="14.45" x14ac:dyDescent="0.3">
      <c r="A11" t="s">
        <v>6</v>
      </c>
      <c r="B11">
        <v>2018</v>
      </c>
      <c r="C11">
        <v>3</v>
      </c>
      <c r="D11" t="s">
        <v>7</v>
      </c>
      <c r="E11" s="1">
        <v>10</v>
      </c>
      <c r="F11" s="2">
        <v>10089.68</v>
      </c>
    </row>
    <row r="12" spans="1:6" ht="14.45" x14ac:dyDescent="0.3">
      <c r="A12" t="s">
        <v>6</v>
      </c>
      <c r="B12">
        <v>2018</v>
      </c>
      <c r="C12">
        <v>3</v>
      </c>
      <c r="D12" t="s">
        <v>8</v>
      </c>
      <c r="E12" s="1">
        <v>31</v>
      </c>
      <c r="F12" s="2">
        <v>33793.19</v>
      </c>
    </row>
    <row r="13" spans="1:6" ht="14.45" x14ac:dyDescent="0.3">
      <c r="A13" t="s">
        <v>6</v>
      </c>
      <c r="B13">
        <v>2018</v>
      </c>
      <c r="C13">
        <v>3</v>
      </c>
      <c r="D13" t="s">
        <v>9</v>
      </c>
      <c r="E13" s="1">
        <v>17</v>
      </c>
      <c r="F13" s="2">
        <v>29472.5</v>
      </c>
    </row>
    <row r="14" spans="1:6" ht="14.45" x14ac:dyDescent="0.3">
      <c r="A14" t="s">
        <v>6</v>
      </c>
      <c r="B14">
        <v>2018</v>
      </c>
      <c r="C14">
        <v>3</v>
      </c>
      <c r="D14" t="s">
        <v>11</v>
      </c>
      <c r="E14" s="1">
        <v>346</v>
      </c>
      <c r="F14" s="2">
        <v>515272.88999999978</v>
      </c>
    </row>
    <row r="15" spans="1:6" ht="14.45" x14ac:dyDescent="0.3">
      <c r="A15" t="s">
        <v>6</v>
      </c>
      <c r="B15">
        <v>2018</v>
      </c>
      <c r="C15">
        <v>4</v>
      </c>
      <c r="D15" t="s">
        <v>7</v>
      </c>
      <c r="E15" s="1">
        <v>4</v>
      </c>
      <c r="F15" s="2">
        <v>4519.22</v>
      </c>
    </row>
    <row r="16" spans="1:6" ht="14.45" x14ac:dyDescent="0.3">
      <c r="A16" t="s">
        <v>6</v>
      </c>
      <c r="B16">
        <v>2018</v>
      </c>
      <c r="C16">
        <v>4</v>
      </c>
      <c r="D16" t="s">
        <v>8</v>
      </c>
      <c r="E16" s="1">
        <v>18</v>
      </c>
      <c r="F16" s="2">
        <v>19256.48</v>
      </c>
    </row>
    <row r="17" spans="1:6" ht="14.45" x14ac:dyDescent="0.3">
      <c r="A17" t="s">
        <v>6</v>
      </c>
      <c r="B17">
        <v>2018</v>
      </c>
      <c r="C17">
        <v>4</v>
      </c>
      <c r="D17" t="s">
        <v>9</v>
      </c>
      <c r="E17" s="1">
        <v>7</v>
      </c>
      <c r="F17" s="2">
        <v>12601.21</v>
      </c>
    </row>
    <row r="18" spans="1:6" ht="14.45" x14ac:dyDescent="0.3">
      <c r="A18" t="s">
        <v>6</v>
      </c>
      <c r="B18">
        <v>2018</v>
      </c>
      <c r="C18">
        <v>4</v>
      </c>
      <c r="D18" t="s">
        <v>11</v>
      </c>
      <c r="E18" s="1">
        <v>284</v>
      </c>
      <c r="F18" s="2">
        <v>423523.09999999992</v>
      </c>
    </row>
    <row r="19" spans="1:6" ht="14.45" x14ac:dyDescent="0.3">
      <c r="A19" t="s">
        <v>6</v>
      </c>
      <c r="B19">
        <v>2018</v>
      </c>
      <c r="C19">
        <v>5</v>
      </c>
      <c r="D19" t="s">
        <v>7</v>
      </c>
      <c r="E19" s="1">
        <v>9</v>
      </c>
      <c r="F19" s="2">
        <v>11368.169999999998</v>
      </c>
    </row>
    <row r="20" spans="1:6" ht="14.45" x14ac:dyDescent="0.3">
      <c r="A20" t="s">
        <v>6</v>
      </c>
      <c r="B20">
        <v>2018</v>
      </c>
      <c r="C20">
        <v>5</v>
      </c>
      <c r="D20" t="s">
        <v>8</v>
      </c>
      <c r="E20" s="1">
        <v>26</v>
      </c>
      <c r="F20" s="2">
        <v>30546.18</v>
      </c>
    </row>
    <row r="21" spans="1:6" ht="14.45" x14ac:dyDescent="0.3">
      <c r="A21" t="s">
        <v>6</v>
      </c>
      <c r="B21">
        <v>2018</v>
      </c>
      <c r="C21">
        <v>5</v>
      </c>
      <c r="D21" t="s">
        <v>9</v>
      </c>
      <c r="E21" s="1">
        <v>22</v>
      </c>
      <c r="F21" s="2">
        <v>39672.449999999997</v>
      </c>
    </row>
    <row r="22" spans="1:6" ht="14.45" x14ac:dyDescent="0.3">
      <c r="A22" t="s">
        <v>6</v>
      </c>
      <c r="B22">
        <v>2018</v>
      </c>
      <c r="C22">
        <v>5</v>
      </c>
      <c r="D22" t="s">
        <v>11</v>
      </c>
      <c r="E22" s="1">
        <v>230</v>
      </c>
      <c r="F22" s="2">
        <v>365408.96000000008</v>
      </c>
    </row>
    <row r="23" spans="1:6" ht="14.45" x14ac:dyDescent="0.3">
      <c r="A23" t="s">
        <v>6</v>
      </c>
      <c r="B23">
        <v>2018</v>
      </c>
      <c r="C23">
        <v>6</v>
      </c>
      <c r="D23" t="s">
        <v>7</v>
      </c>
      <c r="E23" s="1">
        <v>13</v>
      </c>
      <c r="F23" s="2">
        <v>15763.669999999998</v>
      </c>
    </row>
    <row r="24" spans="1:6" ht="14.45" x14ac:dyDescent="0.3">
      <c r="A24" t="s">
        <v>6</v>
      </c>
      <c r="B24">
        <v>2018</v>
      </c>
      <c r="C24">
        <v>6</v>
      </c>
      <c r="D24" t="s">
        <v>8</v>
      </c>
      <c r="E24" s="1">
        <v>32</v>
      </c>
      <c r="F24" s="2">
        <v>37469.22</v>
      </c>
    </row>
    <row r="25" spans="1:6" ht="14.45" x14ac:dyDescent="0.3">
      <c r="A25" t="s">
        <v>6</v>
      </c>
      <c r="B25">
        <v>2018</v>
      </c>
      <c r="C25">
        <v>6</v>
      </c>
      <c r="D25" t="s">
        <v>9</v>
      </c>
      <c r="E25" s="1">
        <v>45</v>
      </c>
      <c r="F25" s="2">
        <v>76845.31</v>
      </c>
    </row>
    <row r="26" spans="1:6" ht="14.45" x14ac:dyDescent="0.3">
      <c r="A26" t="s">
        <v>6</v>
      </c>
      <c r="B26">
        <v>2018</v>
      </c>
      <c r="C26">
        <v>6</v>
      </c>
      <c r="D26" t="s">
        <v>11</v>
      </c>
      <c r="E26" s="1">
        <v>324</v>
      </c>
      <c r="F26" s="2">
        <v>502215.1399999999</v>
      </c>
    </row>
    <row r="27" spans="1:6" ht="14.45" x14ac:dyDescent="0.3">
      <c r="A27" t="s">
        <v>6</v>
      </c>
      <c r="B27">
        <v>2018</v>
      </c>
      <c r="C27">
        <v>7</v>
      </c>
      <c r="D27" t="s">
        <v>7</v>
      </c>
      <c r="E27" s="1">
        <v>15</v>
      </c>
      <c r="F27" s="2">
        <v>16635.55</v>
      </c>
    </row>
    <row r="28" spans="1:6" ht="14.45" x14ac:dyDescent="0.3">
      <c r="A28" t="s">
        <v>6</v>
      </c>
      <c r="B28">
        <v>2018</v>
      </c>
      <c r="C28">
        <v>7</v>
      </c>
      <c r="D28" t="s">
        <v>8</v>
      </c>
      <c r="E28" s="1">
        <v>14</v>
      </c>
      <c r="F28" s="2">
        <v>16181.859999999999</v>
      </c>
    </row>
    <row r="29" spans="1:6" ht="14.45" x14ac:dyDescent="0.3">
      <c r="A29" t="s">
        <v>6</v>
      </c>
      <c r="B29">
        <v>2018</v>
      </c>
      <c r="C29">
        <v>7</v>
      </c>
      <c r="D29" t="s">
        <v>9</v>
      </c>
      <c r="E29" s="1">
        <v>24</v>
      </c>
      <c r="F29" s="2">
        <v>41029.960000000006</v>
      </c>
    </row>
    <row r="30" spans="1:6" ht="14.45" x14ac:dyDescent="0.3">
      <c r="A30" t="s">
        <v>6</v>
      </c>
      <c r="B30">
        <v>2018</v>
      </c>
      <c r="C30">
        <v>7</v>
      </c>
      <c r="D30" t="s">
        <v>11</v>
      </c>
      <c r="E30" s="1">
        <v>199</v>
      </c>
      <c r="F30" s="2">
        <v>297981.43000000011</v>
      </c>
    </row>
    <row r="31" spans="1:6" ht="14.45" x14ac:dyDescent="0.3">
      <c r="A31" t="s">
        <v>6</v>
      </c>
      <c r="B31">
        <v>2018</v>
      </c>
      <c r="C31">
        <v>8</v>
      </c>
      <c r="D31" t="s">
        <v>7</v>
      </c>
      <c r="E31" s="1">
        <v>6</v>
      </c>
      <c r="F31" s="2">
        <v>5712</v>
      </c>
    </row>
    <row r="32" spans="1:6" ht="14.45" x14ac:dyDescent="0.3">
      <c r="A32" t="s">
        <v>6</v>
      </c>
      <c r="B32">
        <v>2018</v>
      </c>
      <c r="C32">
        <v>8</v>
      </c>
      <c r="D32" t="s">
        <v>8</v>
      </c>
      <c r="E32" s="1">
        <v>20</v>
      </c>
      <c r="F32" s="2">
        <v>26595.919999999995</v>
      </c>
    </row>
    <row r="33" spans="1:6" ht="14.45" x14ac:dyDescent="0.3">
      <c r="A33" t="s">
        <v>6</v>
      </c>
      <c r="B33">
        <v>2018</v>
      </c>
      <c r="C33">
        <v>8</v>
      </c>
      <c r="D33" t="s">
        <v>9</v>
      </c>
      <c r="E33" s="1">
        <v>20</v>
      </c>
      <c r="F33" s="2">
        <v>38147.31</v>
      </c>
    </row>
    <row r="34" spans="1:6" ht="14.45" x14ac:dyDescent="0.3">
      <c r="A34" t="s">
        <v>6</v>
      </c>
      <c r="B34">
        <v>2018</v>
      </c>
      <c r="C34">
        <v>8</v>
      </c>
      <c r="D34" t="s">
        <v>11</v>
      </c>
      <c r="E34" s="1">
        <v>215</v>
      </c>
      <c r="F34" s="2">
        <v>313480.01000000007</v>
      </c>
    </row>
    <row r="35" spans="1:6" ht="14.45" x14ac:dyDescent="0.3">
      <c r="A35" t="s">
        <v>6</v>
      </c>
      <c r="B35">
        <v>2018</v>
      </c>
      <c r="C35">
        <v>9</v>
      </c>
      <c r="D35" t="s">
        <v>7</v>
      </c>
      <c r="E35" s="1">
        <v>8</v>
      </c>
      <c r="F35" s="2">
        <v>10182.08</v>
      </c>
    </row>
    <row r="36" spans="1:6" ht="14.45" x14ac:dyDescent="0.3">
      <c r="A36" t="s">
        <v>6</v>
      </c>
      <c r="B36">
        <v>2018</v>
      </c>
      <c r="C36">
        <v>9</v>
      </c>
      <c r="D36" t="s">
        <v>8</v>
      </c>
      <c r="E36" s="1">
        <v>18</v>
      </c>
      <c r="F36" s="2">
        <v>22024.560000000001</v>
      </c>
    </row>
    <row r="37" spans="1:6" ht="14.45" x14ac:dyDescent="0.3">
      <c r="A37" t="s">
        <v>6</v>
      </c>
      <c r="B37">
        <v>2018</v>
      </c>
      <c r="C37">
        <v>9</v>
      </c>
      <c r="D37" t="s">
        <v>9</v>
      </c>
      <c r="E37" s="1">
        <v>31</v>
      </c>
      <c r="F37" s="2">
        <v>52502.590000000004</v>
      </c>
    </row>
    <row r="38" spans="1:6" ht="14.45" x14ac:dyDescent="0.3">
      <c r="A38" t="s">
        <v>6</v>
      </c>
      <c r="B38">
        <v>2018</v>
      </c>
      <c r="C38">
        <v>9</v>
      </c>
      <c r="D38" t="s">
        <v>11</v>
      </c>
      <c r="E38" s="1">
        <v>462</v>
      </c>
      <c r="F38" s="2">
        <v>663920.03999999992</v>
      </c>
    </row>
    <row r="39" spans="1:6" x14ac:dyDescent="0.25">
      <c r="A39" t="s">
        <v>6</v>
      </c>
      <c r="B39">
        <v>2018</v>
      </c>
      <c r="C39">
        <v>10</v>
      </c>
      <c r="D39" t="s">
        <v>7</v>
      </c>
      <c r="E39" s="1">
        <v>9</v>
      </c>
      <c r="F39" s="2">
        <v>7964.2699999999995</v>
      </c>
    </row>
    <row r="40" spans="1:6" x14ac:dyDescent="0.25">
      <c r="A40" t="s">
        <v>6</v>
      </c>
      <c r="B40">
        <v>2018</v>
      </c>
      <c r="C40">
        <v>10</v>
      </c>
      <c r="D40" t="s">
        <v>8</v>
      </c>
      <c r="E40" s="1">
        <v>2</v>
      </c>
      <c r="F40" s="2">
        <v>2038.2800000000002</v>
      </c>
    </row>
    <row r="41" spans="1:6" x14ac:dyDescent="0.25">
      <c r="A41" t="s">
        <v>6</v>
      </c>
      <c r="B41">
        <v>2018</v>
      </c>
      <c r="C41">
        <v>10</v>
      </c>
      <c r="D41" t="s">
        <v>9</v>
      </c>
      <c r="E41" s="1">
        <v>22</v>
      </c>
      <c r="F41" s="2">
        <v>33534.090000000004</v>
      </c>
    </row>
    <row r="42" spans="1:6" x14ac:dyDescent="0.25">
      <c r="A42" t="s">
        <v>6</v>
      </c>
      <c r="B42">
        <v>2018</v>
      </c>
      <c r="C42">
        <v>10</v>
      </c>
      <c r="D42" t="s">
        <v>11</v>
      </c>
      <c r="E42" s="1">
        <v>221</v>
      </c>
      <c r="F42" s="2">
        <v>318727.76999999996</v>
      </c>
    </row>
    <row r="43" spans="1:6" x14ac:dyDescent="0.25">
      <c r="A43" t="s">
        <v>6</v>
      </c>
      <c r="B43">
        <v>2018</v>
      </c>
      <c r="C43">
        <v>11</v>
      </c>
      <c r="D43" t="s">
        <v>7</v>
      </c>
      <c r="E43" s="1">
        <v>9</v>
      </c>
      <c r="F43" s="2">
        <v>9401.1800000000021</v>
      </c>
    </row>
    <row r="44" spans="1:6" x14ac:dyDescent="0.25">
      <c r="A44" t="s">
        <v>6</v>
      </c>
      <c r="B44">
        <v>2018</v>
      </c>
      <c r="C44">
        <v>11</v>
      </c>
      <c r="D44" t="s">
        <v>8</v>
      </c>
      <c r="E44" s="1">
        <v>17</v>
      </c>
      <c r="F44" s="2">
        <v>19909.29</v>
      </c>
    </row>
    <row r="45" spans="1:6" x14ac:dyDescent="0.25">
      <c r="A45" t="s">
        <v>6</v>
      </c>
      <c r="B45">
        <v>2018</v>
      </c>
      <c r="C45">
        <v>11</v>
      </c>
      <c r="D45" t="s">
        <v>9</v>
      </c>
      <c r="E45" s="1">
        <v>19</v>
      </c>
      <c r="F45" s="2">
        <v>26442.109999999997</v>
      </c>
    </row>
    <row r="46" spans="1:6" x14ac:dyDescent="0.25">
      <c r="A46" t="s">
        <v>6</v>
      </c>
      <c r="B46">
        <v>2018</v>
      </c>
      <c r="C46">
        <v>11</v>
      </c>
      <c r="D46" t="s">
        <v>11</v>
      </c>
      <c r="E46" s="1">
        <v>202</v>
      </c>
      <c r="F46" s="2">
        <v>291227.0199999999</v>
      </c>
    </row>
    <row r="47" spans="1:6" x14ac:dyDescent="0.25">
      <c r="A47" t="s">
        <v>6</v>
      </c>
      <c r="B47">
        <v>2018</v>
      </c>
      <c r="C47">
        <v>12</v>
      </c>
      <c r="D47" t="s">
        <v>7</v>
      </c>
      <c r="E47" s="1">
        <v>23</v>
      </c>
      <c r="F47" s="2">
        <v>23224.11</v>
      </c>
    </row>
    <row r="48" spans="1:6" x14ac:dyDescent="0.25">
      <c r="A48" t="s">
        <v>6</v>
      </c>
      <c r="B48">
        <v>2018</v>
      </c>
      <c r="C48">
        <v>12</v>
      </c>
      <c r="D48" t="s">
        <v>8</v>
      </c>
      <c r="E48" s="1">
        <v>35</v>
      </c>
      <c r="F48" s="2">
        <v>39456.76</v>
      </c>
    </row>
    <row r="49" spans="1:6" x14ac:dyDescent="0.25">
      <c r="A49" t="s">
        <v>6</v>
      </c>
      <c r="B49">
        <v>2018</v>
      </c>
      <c r="C49">
        <v>12</v>
      </c>
      <c r="D49" t="s">
        <v>9</v>
      </c>
      <c r="E49" s="1">
        <v>18</v>
      </c>
      <c r="F49" s="2">
        <v>27337.57</v>
      </c>
    </row>
    <row r="50" spans="1:6" x14ac:dyDescent="0.25">
      <c r="A50" t="s">
        <v>6</v>
      </c>
      <c r="B50">
        <v>2018</v>
      </c>
      <c r="C50">
        <v>12</v>
      </c>
      <c r="D50" t="s">
        <v>11</v>
      </c>
      <c r="E50" s="1">
        <v>357</v>
      </c>
      <c r="F50" s="2">
        <v>531249.34000000008</v>
      </c>
    </row>
    <row r="51" spans="1:6" x14ac:dyDescent="0.25">
      <c r="A51" t="s">
        <v>6</v>
      </c>
      <c r="B51">
        <v>2019</v>
      </c>
      <c r="C51">
        <v>1</v>
      </c>
      <c r="D51" t="s">
        <v>7</v>
      </c>
      <c r="E51" s="1">
        <v>13</v>
      </c>
      <c r="F51" s="2">
        <v>12683.2</v>
      </c>
    </row>
    <row r="52" spans="1:6" x14ac:dyDescent="0.25">
      <c r="A52" t="s">
        <v>6</v>
      </c>
      <c r="B52">
        <v>2019</v>
      </c>
      <c r="C52">
        <v>1</v>
      </c>
      <c r="D52" t="s">
        <v>8</v>
      </c>
      <c r="E52" s="1">
        <v>28</v>
      </c>
      <c r="F52" s="2">
        <v>29128.32</v>
      </c>
    </row>
    <row r="53" spans="1:6" x14ac:dyDescent="0.25">
      <c r="A53" t="s">
        <v>6</v>
      </c>
      <c r="B53">
        <v>2019</v>
      </c>
      <c r="C53">
        <v>1</v>
      </c>
      <c r="D53" t="s">
        <v>9</v>
      </c>
      <c r="E53" s="1">
        <v>14</v>
      </c>
      <c r="F53" s="2">
        <v>20313.88</v>
      </c>
    </row>
    <row r="54" spans="1:6" x14ac:dyDescent="0.25">
      <c r="A54" t="s">
        <v>6</v>
      </c>
      <c r="B54">
        <v>2019</v>
      </c>
      <c r="C54">
        <v>1</v>
      </c>
      <c r="D54" t="s">
        <v>11</v>
      </c>
      <c r="E54" s="1">
        <v>212</v>
      </c>
      <c r="F54" s="2">
        <v>324076.72000000003</v>
      </c>
    </row>
    <row r="55" spans="1:6" x14ac:dyDescent="0.25">
      <c r="A55" t="s">
        <v>6</v>
      </c>
      <c r="B55">
        <v>2019</v>
      </c>
      <c r="C55">
        <v>2</v>
      </c>
      <c r="D55" t="s">
        <v>7</v>
      </c>
      <c r="E55" s="1">
        <v>20</v>
      </c>
      <c r="F55" s="2">
        <v>20232.47</v>
      </c>
    </row>
    <row r="56" spans="1:6" x14ac:dyDescent="0.25">
      <c r="A56" t="s">
        <v>6</v>
      </c>
      <c r="B56">
        <v>2019</v>
      </c>
      <c r="C56">
        <v>2</v>
      </c>
      <c r="D56" t="s">
        <v>8</v>
      </c>
      <c r="E56" s="1">
        <v>14</v>
      </c>
      <c r="F56" s="2">
        <v>14634.34</v>
      </c>
    </row>
    <row r="57" spans="1:6" x14ac:dyDescent="0.25">
      <c r="A57" t="s">
        <v>6</v>
      </c>
      <c r="B57">
        <v>2019</v>
      </c>
      <c r="C57">
        <v>2</v>
      </c>
      <c r="D57" t="s">
        <v>9</v>
      </c>
      <c r="E57" s="1">
        <v>29</v>
      </c>
      <c r="F57" s="2">
        <v>44172.779999999992</v>
      </c>
    </row>
    <row r="58" spans="1:6" x14ac:dyDescent="0.25">
      <c r="A58" t="s">
        <v>6</v>
      </c>
      <c r="B58">
        <v>2019</v>
      </c>
      <c r="C58">
        <v>2</v>
      </c>
      <c r="D58" t="s">
        <v>11</v>
      </c>
      <c r="E58" s="1">
        <v>221</v>
      </c>
      <c r="F58" s="2">
        <v>328945.28000000003</v>
      </c>
    </row>
    <row r="59" spans="1:6" x14ac:dyDescent="0.25">
      <c r="A59" t="s">
        <v>6</v>
      </c>
      <c r="B59">
        <v>2019</v>
      </c>
      <c r="C59">
        <v>3</v>
      </c>
      <c r="D59" t="s">
        <v>7</v>
      </c>
      <c r="E59" s="1">
        <v>36</v>
      </c>
      <c r="F59" s="2">
        <v>36126.250000000007</v>
      </c>
    </row>
    <row r="60" spans="1:6" x14ac:dyDescent="0.25">
      <c r="A60" t="s">
        <v>6</v>
      </c>
      <c r="B60">
        <v>2019</v>
      </c>
      <c r="C60">
        <v>3</v>
      </c>
      <c r="D60" t="s">
        <v>8</v>
      </c>
      <c r="E60" s="1">
        <v>20</v>
      </c>
      <c r="F60" s="2">
        <v>21571.93</v>
      </c>
    </row>
    <row r="61" spans="1:6" x14ac:dyDescent="0.25">
      <c r="A61" t="s">
        <v>6</v>
      </c>
      <c r="B61">
        <v>2019</v>
      </c>
      <c r="C61">
        <v>3</v>
      </c>
      <c r="D61" t="s">
        <v>9</v>
      </c>
      <c r="E61" s="1">
        <v>39</v>
      </c>
      <c r="F61" s="2">
        <v>61278.350000000013</v>
      </c>
    </row>
    <row r="62" spans="1:6" x14ac:dyDescent="0.25">
      <c r="A62" t="s">
        <v>6</v>
      </c>
      <c r="B62">
        <v>2019</v>
      </c>
      <c r="C62">
        <v>3</v>
      </c>
      <c r="D62" t="s">
        <v>11</v>
      </c>
      <c r="E62" s="1">
        <v>246</v>
      </c>
      <c r="F62" s="2">
        <v>355883.24999999983</v>
      </c>
    </row>
    <row r="63" spans="1:6" x14ac:dyDescent="0.25">
      <c r="A63" t="s">
        <v>6</v>
      </c>
      <c r="B63">
        <v>2019</v>
      </c>
      <c r="C63">
        <v>4</v>
      </c>
      <c r="D63" t="s">
        <v>7</v>
      </c>
      <c r="E63" s="1">
        <v>25</v>
      </c>
      <c r="F63" s="2">
        <v>23827.37</v>
      </c>
    </row>
    <row r="64" spans="1:6" x14ac:dyDescent="0.25">
      <c r="A64" t="s">
        <v>6</v>
      </c>
      <c r="B64">
        <v>2019</v>
      </c>
      <c r="C64">
        <v>4</v>
      </c>
      <c r="D64" t="s">
        <v>8</v>
      </c>
      <c r="E64" s="1">
        <v>10</v>
      </c>
      <c r="F64" s="2">
        <v>11206.369999999999</v>
      </c>
    </row>
    <row r="65" spans="1:6" x14ac:dyDescent="0.25">
      <c r="A65" t="s">
        <v>6</v>
      </c>
      <c r="B65">
        <v>2019</v>
      </c>
      <c r="C65">
        <v>4</v>
      </c>
      <c r="D65" t="s">
        <v>9</v>
      </c>
      <c r="E65" s="1">
        <v>22</v>
      </c>
      <c r="F65" s="2">
        <v>35452.94</v>
      </c>
    </row>
    <row r="66" spans="1:6" x14ac:dyDescent="0.25">
      <c r="A66" t="s">
        <v>6</v>
      </c>
      <c r="B66">
        <v>2019</v>
      </c>
      <c r="C66">
        <v>4</v>
      </c>
      <c r="D66" t="s">
        <v>11</v>
      </c>
      <c r="E66" s="1">
        <v>195</v>
      </c>
      <c r="F66" s="2">
        <v>289676.21000000002</v>
      </c>
    </row>
    <row r="67" spans="1:6" x14ac:dyDescent="0.25">
      <c r="A67" t="s">
        <v>6</v>
      </c>
      <c r="B67">
        <v>2019</v>
      </c>
      <c r="C67">
        <v>5</v>
      </c>
      <c r="D67" t="s">
        <v>7</v>
      </c>
      <c r="E67" s="1">
        <v>32</v>
      </c>
      <c r="F67" s="2">
        <v>32874.839999999997</v>
      </c>
    </row>
    <row r="68" spans="1:6" x14ac:dyDescent="0.25">
      <c r="A68" t="s">
        <v>6</v>
      </c>
      <c r="B68">
        <v>2019</v>
      </c>
      <c r="C68">
        <v>5</v>
      </c>
      <c r="D68" t="s">
        <v>8</v>
      </c>
      <c r="E68" s="1">
        <v>17</v>
      </c>
      <c r="F68" s="2">
        <v>22870.04</v>
      </c>
    </row>
    <row r="69" spans="1:6" x14ac:dyDescent="0.25">
      <c r="A69" t="s">
        <v>6</v>
      </c>
      <c r="B69">
        <v>2019</v>
      </c>
      <c r="C69">
        <v>5</v>
      </c>
      <c r="D69" t="s">
        <v>9</v>
      </c>
      <c r="E69" s="1">
        <v>20</v>
      </c>
      <c r="F69" s="2">
        <v>33427.909999999996</v>
      </c>
    </row>
    <row r="70" spans="1:6" x14ac:dyDescent="0.25">
      <c r="A70" t="s">
        <v>6</v>
      </c>
      <c r="B70">
        <v>2019</v>
      </c>
      <c r="C70">
        <v>5</v>
      </c>
      <c r="D70" t="s">
        <v>11</v>
      </c>
      <c r="E70" s="1">
        <v>175</v>
      </c>
      <c r="F70" s="2">
        <v>285401.86000000016</v>
      </c>
    </row>
    <row r="71" spans="1:6" x14ac:dyDescent="0.25">
      <c r="A71" t="s">
        <v>6</v>
      </c>
      <c r="B71">
        <v>2019</v>
      </c>
      <c r="C71">
        <v>6</v>
      </c>
      <c r="D71" t="s">
        <v>7</v>
      </c>
      <c r="E71" s="1">
        <v>42</v>
      </c>
      <c r="F71" s="2">
        <v>52012.39</v>
      </c>
    </row>
    <row r="72" spans="1:6" x14ac:dyDescent="0.25">
      <c r="A72" t="s">
        <v>6</v>
      </c>
      <c r="B72">
        <v>2019</v>
      </c>
      <c r="C72">
        <v>6</v>
      </c>
      <c r="D72" t="s">
        <v>8</v>
      </c>
      <c r="E72" s="1">
        <v>12</v>
      </c>
      <c r="F72" s="2">
        <v>15631.48</v>
      </c>
    </row>
    <row r="73" spans="1:6" x14ac:dyDescent="0.25">
      <c r="A73" t="s">
        <v>6</v>
      </c>
      <c r="B73">
        <v>2019</v>
      </c>
      <c r="C73">
        <v>6</v>
      </c>
      <c r="D73" t="s">
        <v>9</v>
      </c>
      <c r="E73" s="1">
        <v>39</v>
      </c>
      <c r="F73" s="2">
        <v>58989.220000000016</v>
      </c>
    </row>
    <row r="74" spans="1:6" x14ac:dyDescent="0.25">
      <c r="A74" t="s">
        <v>6</v>
      </c>
      <c r="B74">
        <v>2019</v>
      </c>
      <c r="C74">
        <v>6</v>
      </c>
      <c r="D74" t="s">
        <v>10</v>
      </c>
      <c r="E74" s="1">
        <v>2</v>
      </c>
      <c r="F74" s="2">
        <v>3683.88</v>
      </c>
    </row>
    <row r="75" spans="1:6" x14ac:dyDescent="0.25">
      <c r="A75" t="s">
        <v>6</v>
      </c>
      <c r="B75">
        <v>2019</v>
      </c>
      <c r="C75">
        <v>6</v>
      </c>
      <c r="D75" t="s">
        <v>11</v>
      </c>
      <c r="E75" s="1">
        <v>610</v>
      </c>
      <c r="F75" s="2">
        <v>1011205.06</v>
      </c>
    </row>
    <row r="76" spans="1:6" x14ac:dyDescent="0.25">
      <c r="A76" t="s">
        <v>6</v>
      </c>
      <c r="B76">
        <v>2019</v>
      </c>
      <c r="C76">
        <v>7</v>
      </c>
      <c r="D76" t="s">
        <v>7</v>
      </c>
      <c r="E76" s="1">
        <v>31</v>
      </c>
      <c r="F76" s="2">
        <v>40744</v>
      </c>
    </row>
    <row r="77" spans="1:6" x14ac:dyDescent="0.25">
      <c r="A77" t="s">
        <v>6</v>
      </c>
      <c r="B77">
        <v>2019</v>
      </c>
      <c r="C77">
        <v>7</v>
      </c>
      <c r="D77" t="s">
        <v>8</v>
      </c>
      <c r="E77" s="1">
        <v>24</v>
      </c>
      <c r="F77" s="2">
        <v>29053.14</v>
      </c>
    </row>
    <row r="78" spans="1:6" x14ac:dyDescent="0.25">
      <c r="A78" t="s">
        <v>6</v>
      </c>
      <c r="B78">
        <v>2019</v>
      </c>
      <c r="C78">
        <v>7</v>
      </c>
      <c r="D78" t="s">
        <v>9</v>
      </c>
      <c r="E78" s="1">
        <v>28</v>
      </c>
      <c r="F78" s="2">
        <v>40800.899999999994</v>
      </c>
    </row>
    <row r="79" spans="1:6" x14ac:dyDescent="0.25">
      <c r="A79" t="s">
        <v>6</v>
      </c>
      <c r="B79">
        <v>2019</v>
      </c>
      <c r="C79">
        <v>7</v>
      </c>
      <c r="D79" t="s">
        <v>10</v>
      </c>
      <c r="E79" s="1">
        <v>13</v>
      </c>
      <c r="F79" s="2">
        <v>28479.449999999997</v>
      </c>
    </row>
    <row r="80" spans="1:6" x14ac:dyDescent="0.25">
      <c r="A80" t="s">
        <v>6</v>
      </c>
      <c r="B80">
        <v>2019</v>
      </c>
      <c r="C80">
        <v>7</v>
      </c>
      <c r="D80" t="s">
        <v>11</v>
      </c>
      <c r="E80" s="1">
        <v>262</v>
      </c>
      <c r="F80" s="2">
        <v>404474.72000000009</v>
      </c>
    </row>
    <row r="81" spans="1:6" x14ac:dyDescent="0.25">
      <c r="A81" t="s">
        <v>6</v>
      </c>
      <c r="B81">
        <v>2019</v>
      </c>
      <c r="C81">
        <v>8</v>
      </c>
      <c r="D81" t="s">
        <v>7</v>
      </c>
      <c r="E81" s="1">
        <v>34</v>
      </c>
      <c r="F81" s="2">
        <v>41061.58</v>
      </c>
    </row>
    <row r="82" spans="1:6" x14ac:dyDescent="0.25">
      <c r="A82" t="s">
        <v>6</v>
      </c>
      <c r="B82">
        <v>2019</v>
      </c>
      <c r="C82">
        <v>8</v>
      </c>
      <c r="D82" t="s">
        <v>8</v>
      </c>
      <c r="E82" s="1">
        <v>27</v>
      </c>
      <c r="F82" s="2">
        <v>28572.009999999995</v>
      </c>
    </row>
    <row r="83" spans="1:6" x14ac:dyDescent="0.25">
      <c r="A83" t="s">
        <v>6</v>
      </c>
      <c r="B83">
        <v>2019</v>
      </c>
      <c r="C83">
        <v>8</v>
      </c>
      <c r="D83" t="s">
        <v>9</v>
      </c>
      <c r="E83" s="1">
        <v>22</v>
      </c>
      <c r="F83" s="2">
        <v>30904.220000000008</v>
      </c>
    </row>
    <row r="84" spans="1:6" x14ac:dyDescent="0.25">
      <c r="A84" t="s">
        <v>6</v>
      </c>
      <c r="B84">
        <v>2019</v>
      </c>
      <c r="C84">
        <v>8</v>
      </c>
      <c r="D84" t="s">
        <v>10</v>
      </c>
      <c r="E84" s="1">
        <v>9</v>
      </c>
      <c r="F84" s="2">
        <v>13147.59</v>
      </c>
    </row>
    <row r="85" spans="1:6" x14ac:dyDescent="0.25">
      <c r="A85" t="s">
        <v>6</v>
      </c>
      <c r="B85">
        <v>2019</v>
      </c>
      <c r="C85">
        <v>8</v>
      </c>
      <c r="D85" t="s">
        <v>11</v>
      </c>
      <c r="E85" s="1">
        <v>226</v>
      </c>
      <c r="F85" s="2">
        <v>332495.85000000003</v>
      </c>
    </row>
    <row r="86" spans="1:6" x14ac:dyDescent="0.25">
      <c r="A86" t="s">
        <v>6</v>
      </c>
      <c r="B86">
        <v>2019</v>
      </c>
      <c r="C86">
        <v>9</v>
      </c>
      <c r="D86" t="s">
        <v>7</v>
      </c>
      <c r="E86" s="1">
        <v>33</v>
      </c>
      <c r="F86" s="2">
        <v>33443.83</v>
      </c>
    </row>
    <row r="87" spans="1:6" x14ac:dyDescent="0.25">
      <c r="A87" t="s">
        <v>6</v>
      </c>
      <c r="B87">
        <v>2019</v>
      </c>
      <c r="C87">
        <v>9</v>
      </c>
      <c r="D87" t="s">
        <v>8</v>
      </c>
      <c r="E87" s="1">
        <v>49</v>
      </c>
      <c r="F87" s="2">
        <v>47400.170000000006</v>
      </c>
    </row>
    <row r="88" spans="1:6" x14ac:dyDescent="0.25">
      <c r="A88" t="s">
        <v>6</v>
      </c>
      <c r="B88">
        <v>2019</v>
      </c>
      <c r="C88">
        <v>9</v>
      </c>
      <c r="D88" t="s">
        <v>9</v>
      </c>
      <c r="E88" s="1">
        <v>27</v>
      </c>
      <c r="F88" s="2">
        <v>36080.840000000004</v>
      </c>
    </row>
    <row r="89" spans="1:6" x14ac:dyDescent="0.25">
      <c r="A89" t="s">
        <v>6</v>
      </c>
      <c r="B89">
        <v>2019</v>
      </c>
      <c r="C89">
        <v>9</v>
      </c>
      <c r="D89" t="s">
        <v>10</v>
      </c>
      <c r="E89" s="1">
        <v>23</v>
      </c>
      <c r="F89" s="2">
        <v>33311.019999999997</v>
      </c>
    </row>
    <row r="90" spans="1:6" x14ac:dyDescent="0.25">
      <c r="A90" t="s">
        <v>6</v>
      </c>
      <c r="B90">
        <v>2019</v>
      </c>
      <c r="C90">
        <v>9</v>
      </c>
      <c r="D90" t="s">
        <v>11</v>
      </c>
      <c r="E90" s="1">
        <v>396</v>
      </c>
      <c r="F90" s="2">
        <v>569779.70000000007</v>
      </c>
    </row>
    <row r="91" spans="1:6" x14ac:dyDescent="0.25">
      <c r="A91" t="s">
        <v>6</v>
      </c>
      <c r="B91">
        <v>2019</v>
      </c>
      <c r="C91">
        <v>10</v>
      </c>
      <c r="D91" t="s">
        <v>7</v>
      </c>
      <c r="E91" s="1">
        <v>16</v>
      </c>
      <c r="F91" s="2">
        <v>16034.52</v>
      </c>
    </row>
    <row r="92" spans="1:6" x14ac:dyDescent="0.25">
      <c r="A92" t="s">
        <v>6</v>
      </c>
      <c r="B92">
        <v>2019</v>
      </c>
      <c r="C92">
        <v>10</v>
      </c>
      <c r="D92" t="s">
        <v>8</v>
      </c>
      <c r="E92" s="1">
        <v>15</v>
      </c>
      <c r="F92" s="2">
        <v>13603.66</v>
      </c>
    </row>
    <row r="93" spans="1:6" x14ac:dyDescent="0.25">
      <c r="A93" t="s">
        <v>6</v>
      </c>
      <c r="B93">
        <v>2019</v>
      </c>
      <c r="C93">
        <v>10</v>
      </c>
      <c r="D93" t="s">
        <v>9</v>
      </c>
      <c r="E93" s="1">
        <v>23</v>
      </c>
      <c r="F93" s="2">
        <v>33441.42</v>
      </c>
    </row>
    <row r="94" spans="1:6" x14ac:dyDescent="0.25">
      <c r="A94" t="s">
        <v>6</v>
      </c>
      <c r="B94">
        <v>2019</v>
      </c>
      <c r="C94">
        <v>10</v>
      </c>
      <c r="D94" t="s">
        <v>10</v>
      </c>
      <c r="E94" s="1">
        <v>2</v>
      </c>
      <c r="F94" s="2">
        <v>5744.9400000000005</v>
      </c>
    </row>
    <row r="95" spans="1:6" x14ac:dyDescent="0.25">
      <c r="A95" t="s">
        <v>6</v>
      </c>
      <c r="B95">
        <v>2019</v>
      </c>
      <c r="C95">
        <v>10</v>
      </c>
      <c r="D95" t="s">
        <v>11</v>
      </c>
      <c r="E95" s="1">
        <v>177</v>
      </c>
      <c r="F95" s="2">
        <v>246546.00999999995</v>
      </c>
    </row>
    <row r="96" spans="1:6" x14ac:dyDescent="0.25">
      <c r="A96" t="s">
        <v>6</v>
      </c>
      <c r="B96">
        <v>2019</v>
      </c>
      <c r="C96">
        <v>11</v>
      </c>
      <c r="D96" t="s">
        <v>7</v>
      </c>
      <c r="E96" s="1">
        <v>27</v>
      </c>
      <c r="F96" s="2">
        <v>26764.800000000003</v>
      </c>
    </row>
    <row r="97" spans="1:6" x14ac:dyDescent="0.25">
      <c r="A97" t="s">
        <v>6</v>
      </c>
      <c r="B97">
        <v>2019</v>
      </c>
      <c r="C97">
        <v>11</v>
      </c>
      <c r="D97" t="s">
        <v>8</v>
      </c>
      <c r="E97" s="1">
        <v>12</v>
      </c>
      <c r="F97" s="2">
        <v>10993.32</v>
      </c>
    </row>
    <row r="98" spans="1:6" x14ac:dyDescent="0.25">
      <c r="A98" t="s">
        <v>6</v>
      </c>
      <c r="B98">
        <v>2019</v>
      </c>
      <c r="C98">
        <v>11</v>
      </c>
      <c r="D98" t="s">
        <v>9</v>
      </c>
      <c r="E98" s="1">
        <v>46</v>
      </c>
      <c r="F98" s="2">
        <v>79273.210000000006</v>
      </c>
    </row>
    <row r="99" spans="1:6" x14ac:dyDescent="0.25">
      <c r="A99" t="s">
        <v>6</v>
      </c>
      <c r="B99">
        <v>2019</v>
      </c>
      <c r="C99">
        <v>11</v>
      </c>
      <c r="D99" t="s">
        <v>10</v>
      </c>
      <c r="E99" s="1">
        <v>3</v>
      </c>
      <c r="F99" s="2">
        <v>4207.7999999999993</v>
      </c>
    </row>
    <row r="100" spans="1:6" x14ac:dyDescent="0.25">
      <c r="A100" t="s">
        <v>6</v>
      </c>
      <c r="B100">
        <v>2019</v>
      </c>
      <c r="C100">
        <v>11</v>
      </c>
      <c r="D100" t="s">
        <v>11</v>
      </c>
      <c r="E100" s="1">
        <v>138</v>
      </c>
      <c r="F100" s="2">
        <v>205647.86</v>
      </c>
    </row>
    <row r="101" spans="1:6" x14ac:dyDescent="0.25">
      <c r="A101" t="s">
        <v>6</v>
      </c>
      <c r="B101">
        <v>2019</v>
      </c>
      <c r="C101">
        <v>12</v>
      </c>
      <c r="D101" t="s">
        <v>7</v>
      </c>
      <c r="E101" s="1">
        <v>25</v>
      </c>
      <c r="F101" s="2">
        <v>26593.289999999997</v>
      </c>
    </row>
    <row r="102" spans="1:6" x14ac:dyDescent="0.25">
      <c r="A102" t="s">
        <v>6</v>
      </c>
      <c r="B102">
        <v>2019</v>
      </c>
      <c r="C102">
        <v>12</v>
      </c>
      <c r="D102" t="s">
        <v>8</v>
      </c>
      <c r="E102" s="1">
        <v>18</v>
      </c>
      <c r="F102" s="2">
        <v>17734.22</v>
      </c>
    </row>
    <row r="103" spans="1:6" x14ac:dyDescent="0.25">
      <c r="A103" t="s">
        <v>6</v>
      </c>
      <c r="B103">
        <v>2019</v>
      </c>
      <c r="C103">
        <v>12</v>
      </c>
      <c r="D103" t="s">
        <v>9</v>
      </c>
      <c r="E103" s="1">
        <v>44</v>
      </c>
      <c r="F103" s="2">
        <v>84613.300000000017</v>
      </c>
    </row>
    <row r="104" spans="1:6" x14ac:dyDescent="0.25">
      <c r="A104" t="s">
        <v>6</v>
      </c>
      <c r="B104">
        <v>2019</v>
      </c>
      <c r="C104">
        <v>12</v>
      </c>
      <c r="D104" t="s">
        <v>10</v>
      </c>
      <c r="E104" s="1">
        <v>5</v>
      </c>
      <c r="F104" s="2">
        <v>9203.2200000000012</v>
      </c>
    </row>
    <row r="105" spans="1:6" x14ac:dyDescent="0.25">
      <c r="A105" t="s">
        <v>6</v>
      </c>
      <c r="B105">
        <v>2019</v>
      </c>
      <c r="C105">
        <v>12</v>
      </c>
      <c r="D105" t="s">
        <v>11</v>
      </c>
      <c r="E105" s="1">
        <v>237</v>
      </c>
      <c r="F105" s="2">
        <v>367154.59</v>
      </c>
    </row>
    <row r="106" spans="1:6" x14ac:dyDescent="0.25">
      <c r="A106" t="s">
        <v>6</v>
      </c>
      <c r="B106">
        <v>2020</v>
      </c>
      <c r="C106">
        <v>1</v>
      </c>
      <c r="D106" t="s">
        <v>7</v>
      </c>
      <c r="E106" s="1">
        <v>21</v>
      </c>
      <c r="F106" s="2">
        <v>22205.719999999998</v>
      </c>
    </row>
    <row r="107" spans="1:6" x14ac:dyDescent="0.25">
      <c r="A107" t="s">
        <v>6</v>
      </c>
      <c r="B107">
        <v>2020</v>
      </c>
      <c r="C107">
        <v>1</v>
      </c>
      <c r="D107" t="s">
        <v>8</v>
      </c>
      <c r="E107" s="1">
        <v>5</v>
      </c>
      <c r="F107" s="2">
        <v>5148.29</v>
      </c>
    </row>
    <row r="108" spans="1:6" x14ac:dyDescent="0.25">
      <c r="A108" t="s">
        <v>6</v>
      </c>
      <c r="B108">
        <v>2020</v>
      </c>
      <c r="C108">
        <v>1</v>
      </c>
      <c r="D108" t="s">
        <v>9</v>
      </c>
      <c r="E108" s="1">
        <v>28</v>
      </c>
      <c r="F108" s="2">
        <v>52657.179999999993</v>
      </c>
    </row>
    <row r="109" spans="1:6" x14ac:dyDescent="0.25">
      <c r="A109" t="s">
        <v>6</v>
      </c>
      <c r="B109">
        <v>2020</v>
      </c>
      <c r="C109">
        <v>1</v>
      </c>
      <c r="D109" t="s">
        <v>10</v>
      </c>
      <c r="E109" s="1">
        <v>1</v>
      </c>
      <c r="F109" s="2">
        <v>1490.51</v>
      </c>
    </row>
    <row r="110" spans="1:6" x14ac:dyDescent="0.25">
      <c r="A110" t="s">
        <v>6</v>
      </c>
      <c r="B110">
        <v>2020</v>
      </c>
      <c r="C110">
        <v>1</v>
      </c>
      <c r="D110" t="s">
        <v>11</v>
      </c>
      <c r="E110" s="1">
        <v>178</v>
      </c>
      <c r="F110" s="2">
        <v>272781.13</v>
      </c>
    </row>
    <row r="111" spans="1:6" x14ac:dyDescent="0.25">
      <c r="A111" t="s">
        <v>6</v>
      </c>
      <c r="B111">
        <v>2020</v>
      </c>
      <c r="C111">
        <v>2</v>
      </c>
      <c r="D111" t="s">
        <v>7</v>
      </c>
      <c r="E111" s="1">
        <v>25</v>
      </c>
      <c r="F111" s="2">
        <v>31275.599999999999</v>
      </c>
    </row>
    <row r="112" spans="1:6" x14ac:dyDescent="0.25">
      <c r="A112" t="s">
        <v>6</v>
      </c>
      <c r="B112">
        <v>2020</v>
      </c>
      <c r="C112">
        <v>2</v>
      </c>
      <c r="D112" t="s">
        <v>8</v>
      </c>
      <c r="E112" s="1">
        <v>12</v>
      </c>
      <c r="F112" s="2">
        <v>11764.689999999999</v>
      </c>
    </row>
    <row r="113" spans="1:6" x14ac:dyDescent="0.25">
      <c r="A113" t="s">
        <v>6</v>
      </c>
      <c r="B113">
        <v>2020</v>
      </c>
      <c r="C113">
        <v>2</v>
      </c>
      <c r="D113" t="s">
        <v>9</v>
      </c>
      <c r="E113" s="1">
        <v>43</v>
      </c>
      <c r="F113" s="2">
        <v>83387.170000000013</v>
      </c>
    </row>
    <row r="114" spans="1:6" x14ac:dyDescent="0.25">
      <c r="A114" t="s">
        <v>6</v>
      </c>
      <c r="B114">
        <v>2020</v>
      </c>
      <c r="C114">
        <v>2</v>
      </c>
      <c r="D114" t="s">
        <v>10</v>
      </c>
      <c r="E114" s="1">
        <v>1</v>
      </c>
      <c r="F114" s="2">
        <v>2665.25</v>
      </c>
    </row>
    <row r="115" spans="1:6" x14ac:dyDescent="0.25">
      <c r="A115" t="s">
        <v>6</v>
      </c>
      <c r="B115">
        <v>2020</v>
      </c>
      <c r="C115">
        <v>2</v>
      </c>
      <c r="D115" t="s">
        <v>11</v>
      </c>
      <c r="E115" s="1">
        <v>182</v>
      </c>
      <c r="F115" s="2">
        <v>288085.47000000003</v>
      </c>
    </row>
    <row r="116" spans="1:6" x14ac:dyDescent="0.25">
      <c r="A116" t="s">
        <v>6</v>
      </c>
      <c r="B116">
        <v>2020</v>
      </c>
      <c r="C116">
        <v>3</v>
      </c>
      <c r="D116" t="s">
        <v>7</v>
      </c>
      <c r="E116" s="1">
        <v>18</v>
      </c>
      <c r="F116" s="2">
        <v>22386.66</v>
      </c>
    </row>
    <row r="117" spans="1:6" x14ac:dyDescent="0.25">
      <c r="A117" t="s">
        <v>6</v>
      </c>
      <c r="B117">
        <v>2020</v>
      </c>
      <c r="C117">
        <v>3</v>
      </c>
      <c r="D117" t="s">
        <v>8</v>
      </c>
      <c r="E117" s="1">
        <v>8</v>
      </c>
      <c r="F117" s="2">
        <v>7852.8899999999994</v>
      </c>
    </row>
    <row r="118" spans="1:6" x14ac:dyDescent="0.25">
      <c r="A118" t="s">
        <v>6</v>
      </c>
      <c r="B118">
        <v>2020</v>
      </c>
      <c r="C118">
        <v>3</v>
      </c>
      <c r="D118" t="s">
        <v>9</v>
      </c>
      <c r="E118" s="1">
        <v>46</v>
      </c>
      <c r="F118" s="2">
        <v>87938.13</v>
      </c>
    </row>
    <row r="119" spans="1:6" x14ac:dyDescent="0.25">
      <c r="A119" t="s">
        <v>6</v>
      </c>
      <c r="B119">
        <v>2020</v>
      </c>
      <c r="C119">
        <v>3</v>
      </c>
      <c r="D119" t="s">
        <v>10</v>
      </c>
      <c r="E119" s="1">
        <v>6</v>
      </c>
      <c r="F119" s="2">
        <v>14466.710000000001</v>
      </c>
    </row>
    <row r="120" spans="1:6" x14ac:dyDescent="0.25">
      <c r="A120" t="s">
        <v>6</v>
      </c>
      <c r="B120">
        <v>2020</v>
      </c>
      <c r="C120">
        <v>3</v>
      </c>
      <c r="D120" t="s">
        <v>11</v>
      </c>
      <c r="E120" s="1">
        <v>173</v>
      </c>
      <c r="F120" s="2">
        <v>270693.63</v>
      </c>
    </row>
    <row r="121" spans="1:6" x14ac:dyDescent="0.25">
      <c r="A121" t="s">
        <v>6</v>
      </c>
      <c r="B121">
        <v>2020</v>
      </c>
      <c r="C121">
        <v>4</v>
      </c>
      <c r="D121" t="s">
        <v>7</v>
      </c>
      <c r="E121" s="1">
        <v>21</v>
      </c>
      <c r="F121" s="2">
        <v>22056.18</v>
      </c>
    </row>
    <row r="122" spans="1:6" x14ac:dyDescent="0.25">
      <c r="A122" t="s">
        <v>6</v>
      </c>
      <c r="B122">
        <v>2020</v>
      </c>
      <c r="C122">
        <v>4</v>
      </c>
      <c r="D122" t="s">
        <v>8</v>
      </c>
      <c r="E122" s="1">
        <v>1</v>
      </c>
      <c r="F122" s="2">
        <v>884.71</v>
      </c>
    </row>
    <row r="123" spans="1:6" x14ac:dyDescent="0.25">
      <c r="A123" t="s">
        <v>6</v>
      </c>
      <c r="B123">
        <v>2020</v>
      </c>
      <c r="C123">
        <v>4</v>
      </c>
      <c r="D123" t="s">
        <v>9</v>
      </c>
      <c r="E123" s="1">
        <v>27</v>
      </c>
      <c r="F123" s="2">
        <v>52708.240000000005</v>
      </c>
    </row>
    <row r="124" spans="1:6" x14ac:dyDescent="0.25">
      <c r="A124" t="s">
        <v>6</v>
      </c>
      <c r="B124">
        <v>2020</v>
      </c>
      <c r="C124">
        <v>4</v>
      </c>
      <c r="D124" t="s">
        <v>10</v>
      </c>
      <c r="E124" s="1">
        <v>9</v>
      </c>
      <c r="F124" s="2">
        <v>21448.350000000002</v>
      </c>
    </row>
    <row r="125" spans="1:6" x14ac:dyDescent="0.25">
      <c r="A125" t="s">
        <v>6</v>
      </c>
      <c r="B125">
        <v>2020</v>
      </c>
      <c r="C125">
        <v>4</v>
      </c>
      <c r="D125" t="s">
        <v>11</v>
      </c>
      <c r="E125" s="1">
        <v>152</v>
      </c>
      <c r="F125" s="2">
        <v>229389.00999999998</v>
      </c>
    </row>
    <row r="126" spans="1:6" x14ac:dyDescent="0.25">
      <c r="A126" t="s">
        <v>6</v>
      </c>
      <c r="B126">
        <v>2020</v>
      </c>
      <c r="C126">
        <v>5</v>
      </c>
      <c r="D126" t="s">
        <v>7</v>
      </c>
      <c r="E126" s="1">
        <v>45</v>
      </c>
      <c r="F126" s="2">
        <v>48105.8</v>
      </c>
    </row>
    <row r="127" spans="1:6" x14ac:dyDescent="0.25">
      <c r="A127" t="s">
        <v>6</v>
      </c>
      <c r="B127">
        <v>2020</v>
      </c>
      <c r="C127">
        <v>5</v>
      </c>
      <c r="D127" t="s">
        <v>8</v>
      </c>
      <c r="E127" s="1">
        <v>6</v>
      </c>
      <c r="F127" s="2">
        <v>9704.9599999999991</v>
      </c>
    </row>
    <row r="128" spans="1:6" x14ac:dyDescent="0.25">
      <c r="A128" t="s">
        <v>6</v>
      </c>
      <c r="B128">
        <v>2020</v>
      </c>
      <c r="C128">
        <v>5</v>
      </c>
      <c r="D128" t="s">
        <v>9</v>
      </c>
      <c r="E128" s="1">
        <v>45</v>
      </c>
      <c r="F128" s="2">
        <v>81597.900000000009</v>
      </c>
    </row>
    <row r="129" spans="1:6" x14ac:dyDescent="0.25">
      <c r="A129" t="s">
        <v>6</v>
      </c>
      <c r="B129">
        <v>2020</v>
      </c>
      <c r="C129">
        <v>5</v>
      </c>
      <c r="D129" t="s">
        <v>10</v>
      </c>
      <c r="E129" s="1">
        <v>9</v>
      </c>
      <c r="F129" s="2">
        <v>20816.52</v>
      </c>
    </row>
    <row r="130" spans="1:6" x14ac:dyDescent="0.25">
      <c r="A130" t="s">
        <v>6</v>
      </c>
      <c r="B130">
        <v>2020</v>
      </c>
      <c r="C130">
        <v>5</v>
      </c>
      <c r="D130" t="s">
        <v>11</v>
      </c>
      <c r="E130" s="1">
        <v>129</v>
      </c>
      <c r="F130" s="2">
        <v>205105.00000000003</v>
      </c>
    </row>
    <row r="131" spans="1:6" x14ac:dyDescent="0.25">
      <c r="A131" t="s">
        <v>6</v>
      </c>
      <c r="B131">
        <v>2020</v>
      </c>
      <c r="C131">
        <v>6</v>
      </c>
      <c r="D131" t="s">
        <v>7</v>
      </c>
      <c r="E131" s="1">
        <v>63</v>
      </c>
      <c r="F131" s="2">
        <v>63807.54</v>
      </c>
    </row>
    <row r="132" spans="1:6" x14ac:dyDescent="0.25">
      <c r="A132" t="s">
        <v>6</v>
      </c>
      <c r="B132">
        <v>2020</v>
      </c>
      <c r="C132">
        <v>6</v>
      </c>
      <c r="D132" t="s">
        <v>8</v>
      </c>
      <c r="E132" s="1">
        <v>7</v>
      </c>
      <c r="F132" s="2">
        <v>9758.18</v>
      </c>
    </row>
    <row r="133" spans="1:6" x14ac:dyDescent="0.25">
      <c r="A133" t="s">
        <v>6</v>
      </c>
      <c r="B133">
        <v>2020</v>
      </c>
      <c r="C133">
        <v>6</v>
      </c>
      <c r="D133" t="s">
        <v>9</v>
      </c>
      <c r="E133" s="1">
        <v>69</v>
      </c>
      <c r="F133" s="2">
        <v>121799.76000000001</v>
      </c>
    </row>
    <row r="134" spans="1:6" x14ac:dyDescent="0.25">
      <c r="A134" t="s">
        <v>6</v>
      </c>
      <c r="B134">
        <v>2020</v>
      </c>
      <c r="C134">
        <v>6</v>
      </c>
      <c r="D134" t="s">
        <v>10</v>
      </c>
      <c r="E134" s="1">
        <v>14</v>
      </c>
      <c r="F134" s="2">
        <v>29299.119999999999</v>
      </c>
    </row>
    <row r="135" spans="1:6" x14ac:dyDescent="0.25">
      <c r="A135" t="s">
        <v>6</v>
      </c>
      <c r="B135">
        <v>2020</v>
      </c>
      <c r="C135">
        <v>6</v>
      </c>
      <c r="D135" t="s">
        <v>11</v>
      </c>
      <c r="E135" s="1">
        <v>227</v>
      </c>
      <c r="F135" s="2">
        <v>351005.38000000012</v>
      </c>
    </row>
    <row r="136" spans="1:6" x14ac:dyDescent="0.25">
      <c r="A136" t="s">
        <v>6</v>
      </c>
      <c r="B136">
        <v>2020</v>
      </c>
      <c r="C136">
        <v>7</v>
      </c>
      <c r="D136" t="s">
        <v>7</v>
      </c>
      <c r="E136" s="1">
        <v>37</v>
      </c>
      <c r="F136" s="2">
        <v>39614.94999999999</v>
      </c>
    </row>
    <row r="137" spans="1:6" x14ac:dyDescent="0.25">
      <c r="A137" t="s">
        <v>6</v>
      </c>
      <c r="B137">
        <v>2020</v>
      </c>
      <c r="C137">
        <v>7</v>
      </c>
      <c r="D137" t="s">
        <v>8</v>
      </c>
      <c r="E137" s="1">
        <v>5</v>
      </c>
      <c r="F137" s="2">
        <v>7019.34</v>
      </c>
    </row>
    <row r="138" spans="1:6" x14ac:dyDescent="0.25">
      <c r="A138" t="s">
        <v>6</v>
      </c>
      <c r="B138">
        <v>2020</v>
      </c>
      <c r="C138">
        <v>7</v>
      </c>
      <c r="D138" t="s">
        <v>9</v>
      </c>
      <c r="E138" s="1">
        <v>38</v>
      </c>
      <c r="F138" s="2">
        <v>64950.639999999985</v>
      </c>
    </row>
    <row r="139" spans="1:6" x14ac:dyDescent="0.25">
      <c r="A139" t="s">
        <v>6</v>
      </c>
      <c r="B139">
        <v>2020</v>
      </c>
      <c r="C139">
        <v>7</v>
      </c>
      <c r="D139" t="s">
        <v>10</v>
      </c>
      <c r="E139" s="1">
        <v>5</v>
      </c>
      <c r="F139" s="2">
        <v>10567.24</v>
      </c>
    </row>
    <row r="140" spans="1:6" x14ac:dyDescent="0.25">
      <c r="A140" t="s">
        <v>6</v>
      </c>
      <c r="B140">
        <v>2020</v>
      </c>
      <c r="C140">
        <v>7</v>
      </c>
      <c r="D140" t="s">
        <v>11</v>
      </c>
      <c r="E140" s="1">
        <v>101</v>
      </c>
      <c r="F140" s="2">
        <v>150138.13000000006</v>
      </c>
    </row>
    <row r="141" spans="1:6" x14ac:dyDescent="0.25">
      <c r="A141" t="s">
        <v>6</v>
      </c>
      <c r="B141">
        <v>2020</v>
      </c>
      <c r="C141">
        <v>8</v>
      </c>
      <c r="D141" t="s">
        <v>7</v>
      </c>
      <c r="E141" s="1">
        <v>31</v>
      </c>
      <c r="F141" s="2">
        <v>32567.68</v>
      </c>
    </row>
    <row r="142" spans="1:6" x14ac:dyDescent="0.25">
      <c r="A142" t="s">
        <v>6</v>
      </c>
      <c r="B142">
        <v>2020</v>
      </c>
      <c r="C142">
        <v>8</v>
      </c>
      <c r="D142" t="s">
        <v>8</v>
      </c>
      <c r="E142" s="1">
        <v>11</v>
      </c>
      <c r="F142" s="2">
        <v>12087.32</v>
      </c>
    </row>
    <row r="143" spans="1:6" x14ac:dyDescent="0.25">
      <c r="A143" t="s">
        <v>6</v>
      </c>
      <c r="B143">
        <v>2020</v>
      </c>
      <c r="C143">
        <v>8</v>
      </c>
      <c r="D143" t="s">
        <v>9</v>
      </c>
      <c r="E143" s="1">
        <v>40</v>
      </c>
      <c r="F143" s="2">
        <v>73558.439999999988</v>
      </c>
    </row>
    <row r="144" spans="1:6" x14ac:dyDescent="0.25">
      <c r="A144" t="s">
        <v>6</v>
      </c>
      <c r="B144">
        <v>2020</v>
      </c>
      <c r="C144">
        <v>8</v>
      </c>
      <c r="D144" t="s">
        <v>10</v>
      </c>
      <c r="E144" s="1">
        <v>5</v>
      </c>
      <c r="F144" s="2">
        <v>9982.4500000000007</v>
      </c>
    </row>
    <row r="145" spans="1:6" x14ac:dyDescent="0.25">
      <c r="A145" t="s">
        <v>6</v>
      </c>
      <c r="B145">
        <v>2020</v>
      </c>
      <c r="C145">
        <v>8</v>
      </c>
      <c r="D145" t="s">
        <v>11</v>
      </c>
      <c r="E145" s="1">
        <v>103</v>
      </c>
      <c r="F145" s="2">
        <v>147647.33999999997</v>
      </c>
    </row>
    <row r="146" spans="1:6" x14ac:dyDescent="0.25">
      <c r="A146" t="s">
        <v>6</v>
      </c>
      <c r="B146">
        <v>2020</v>
      </c>
      <c r="C146">
        <v>9</v>
      </c>
      <c r="D146" t="s">
        <v>7</v>
      </c>
      <c r="E146" s="1">
        <v>61</v>
      </c>
      <c r="F146" s="2">
        <v>63408.150000000009</v>
      </c>
    </row>
    <row r="147" spans="1:6" x14ac:dyDescent="0.25">
      <c r="A147" t="s">
        <v>6</v>
      </c>
      <c r="B147">
        <v>2020</v>
      </c>
      <c r="C147">
        <v>9</v>
      </c>
      <c r="D147" t="s">
        <v>8</v>
      </c>
      <c r="E147" s="1">
        <v>28</v>
      </c>
      <c r="F147" s="2">
        <v>29976.81</v>
      </c>
    </row>
    <row r="148" spans="1:6" x14ac:dyDescent="0.25">
      <c r="A148" t="s">
        <v>6</v>
      </c>
      <c r="B148">
        <v>2020</v>
      </c>
      <c r="C148">
        <v>9</v>
      </c>
      <c r="D148" t="s">
        <v>9</v>
      </c>
      <c r="E148" s="1">
        <v>29</v>
      </c>
      <c r="F148" s="2">
        <v>51403.85</v>
      </c>
    </row>
    <row r="149" spans="1:6" x14ac:dyDescent="0.25">
      <c r="A149" t="s">
        <v>6</v>
      </c>
      <c r="B149">
        <v>2020</v>
      </c>
      <c r="C149">
        <v>9</v>
      </c>
      <c r="D149" t="s">
        <v>10</v>
      </c>
      <c r="E149" s="1">
        <v>22</v>
      </c>
      <c r="F149" s="2">
        <v>43837.799999999996</v>
      </c>
    </row>
    <row r="150" spans="1:6" x14ac:dyDescent="0.25">
      <c r="A150" t="s">
        <v>6</v>
      </c>
      <c r="B150">
        <v>2020</v>
      </c>
      <c r="C150">
        <v>9</v>
      </c>
      <c r="D150" t="s">
        <v>11</v>
      </c>
      <c r="E150" s="1">
        <v>159</v>
      </c>
      <c r="F150" s="2">
        <v>229632.2000000001</v>
      </c>
    </row>
    <row r="151" spans="1:6" x14ac:dyDescent="0.25">
      <c r="A151" t="s">
        <v>6</v>
      </c>
      <c r="B151">
        <v>2020</v>
      </c>
      <c r="C151">
        <v>10</v>
      </c>
      <c r="D151" t="s">
        <v>7</v>
      </c>
      <c r="E151" s="1">
        <v>15</v>
      </c>
      <c r="F151" s="2">
        <v>15452.79</v>
      </c>
    </row>
    <row r="152" spans="1:6" x14ac:dyDescent="0.25">
      <c r="A152" t="s">
        <v>6</v>
      </c>
      <c r="B152">
        <v>2020</v>
      </c>
      <c r="C152">
        <v>10</v>
      </c>
      <c r="D152" t="s">
        <v>8</v>
      </c>
      <c r="E152" s="1">
        <v>12</v>
      </c>
      <c r="F152" s="2">
        <v>13227.880000000001</v>
      </c>
    </row>
    <row r="153" spans="1:6" x14ac:dyDescent="0.25">
      <c r="A153" t="s">
        <v>6</v>
      </c>
      <c r="B153">
        <v>2020</v>
      </c>
      <c r="C153">
        <v>10</v>
      </c>
      <c r="D153" t="s">
        <v>9</v>
      </c>
      <c r="E153" s="1">
        <v>4</v>
      </c>
      <c r="F153" s="2">
        <v>6543.34</v>
      </c>
    </row>
    <row r="154" spans="1:6" x14ac:dyDescent="0.25">
      <c r="A154" t="s">
        <v>6</v>
      </c>
      <c r="B154">
        <v>2020</v>
      </c>
      <c r="C154">
        <v>10</v>
      </c>
      <c r="D154" t="s">
        <v>10</v>
      </c>
      <c r="E154" s="1">
        <v>8</v>
      </c>
      <c r="F154" s="2">
        <v>16070.009999999998</v>
      </c>
    </row>
    <row r="155" spans="1:6" x14ac:dyDescent="0.25">
      <c r="A155" t="s">
        <v>6</v>
      </c>
      <c r="B155">
        <v>2020</v>
      </c>
      <c r="C155">
        <v>10</v>
      </c>
      <c r="D155" t="s">
        <v>11</v>
      </c>
      <c r="E155" s="1">
        <v>92</v>
      </c>
      <c r="F155" s="2">
        <v>121117.15999999999</v>
      </c>
    </row>
    <row r="156" spans="1:6" x14ac:dyDescent="0.25">
      <c r="A156" t="s">
        <v>6</v>
      </c>
      <c r="B156">
        <v>2020</v>
      </c>
      <c r="C156">
        <v>11</v>
      </c>
      <c r="D156" t="s">
        <v>7</v>
      </c>
      <c r="E156" s="1">
        <v>19</v>
      </c>
      <c r="F156" s="2">
        <v>18710.04</v>
      </c>
    </row>
    <row r="157" spans="1:6" x14ac:dyDescent="0.25">
      <c r="A157" t="s">
        <v>6</v>
      </c>
      <c r="B157">
        <v>2020</v>
      </c>
      <c r="C157">
        <v>11</v>
      </c>
      <c r="D157" t="s">
        <v>8</v>
      </c>
      <c r="E157" s="1">
        <v>9</v>
      </c>
      <c r="F157" s="2">
        <v>9150.57</v>
      </c>
    </row>
    <row r="158" spans="1:6" x14ac:dyDescent="0.25">
      <c r="A158" t="s">
        <v>6</v>
      </c>
      <c r="B158">
        <v>2020</v>
      </c>
      <c r="C158">
        <v>11</v>
      </c>
      <c r="D158" t="s">
        <v>9</v>
      </c>
      <c r="E158" s="1">
        <v>13</v>
      </c>
      <c r="F158" s="2">
        <v>22741.29</v>
      </c>
    </row>
    <row r="159" spans="1:6" x14ac:dyDescent="0.25">
      <c r="A159" t="s">
        <v>6</v>
      </c>
      <c r="B159">
        <v>2020</v>
      </c>
      <c r="C159">
        <v>11</v>
      </c>
      <c r="D159" t="s">
        <v>10</v>
      </c>
      <c r="E159" s="1">
        <v>7</v>
      </c>
      <c r="F159" s="2">
        <v>13845.560000000001</v>
      </c>
    </row>
    <row r="160" spans="1:6" x14ac:dyDescent="0.25">
      <c r="A160" t="s">
        <v>6</v>
      </c>
      <c r="B160">
        <v>2020</v>
      </c>
      <c r="C160">
        <v>11</v>
      </c>
      <c r="D160" t="s">
        <v>11</v>
      </c>
      <c r="E160" s="1">
        <v>126</v>
      </c>
      <c r="F160" s="2">
        <v>165938.05000000005</v>
      </c>
    </row>
    <row r="161" spans="1:6" x14ac:dyDescent="0.25">
      <c r="A161" t="s">
        <v>6</v>
      </c>
      <c r="B161">
        <v>2020</v>
      </c>
      <c r="C161">
        <v>12</v>
      </c>
      <c r="D161" t="s">
        <v>7</v>
      </c>
      <c r="E161" s="1">
        <v>16</v>
      </c>
      <c r="F161" s="2">
        <v>21307.53</v>
      </c>
    </row>
    <row r="162" spans="1:6" x14ac:dyDescent="0.25">
      <c r="A162" t="s">
        <v>6</v>
      </c>
      <c r="B162">
        <v>2020</v>
      </c>
      <c r="C162">
        <v>12</v>
      </c>
      <c r="D162" t="s">
        <v>8</v>
      </c>
      <c r="E162" s="1">
        <v>12</v>
      </c>
      <c r="F162" s="2">
        <v>13652.93</v>
      </c>
    </row>
    <row r="163" spans="1:6" x14ac:dyDescent="0.25">
      <c r="A163" t="s">
        <v>6</v>
      </c>
      <c r="B163">
        <v>2020</v>
      </c>
      <c r="C163">
        <v>12</v>
      </c>
      <c r="D163" t="s">
        <v>9</v>
      </c>
      <c r="E163" s="1">
        <v>16</v>
      </c>
      <c r="F163" s="2">
        <v>27695.07</v>
      </c>
    </row>
    <row r="164" spans="1:6" x14ac:dyDescent="0.25">
      <c r="A164" t="s">
        <v>6</v>
      </c>
      <c r="B164">
        <v>2020</v>
      </c>
      <c r="C164">
        <v>12</v>
      </c>
      <c r="D164" t="s">
        <v>10</v>
      </c>
      <c r="E164" s="1">
        <v>11</v>
      </c>
      <c r="F164" s="2">
        <v>22912.469999999994</v>
      </c>
    </row>
    <row r="165" spans="1:6" x14ac:dyDescent="0.25">
      <c r="A165" t="s">
        <v>6</v>
      </c>
      <c r="B165">
        <v>2020</v>
      </c>
      <c r="C165">
        <v>12</v>
      </c>
      <c r="D165" t="s">
        <v>11</v>
      </c>
      <c r="E165" s="1">
        <v>176</v>
      </c>
      <c r="F165" s="2">
        <v>235388.33999999994</v>
      </c>
    </row>
    <row r="166" spans="1:6" x14ac:dyDescent="0.25">
      <c r="A166" t="s">
        <v>15</v>
      </c>
      <c r="B166">
        <v>2018</v>
      </c>
      <c r="C166">
        <v>1</v>
      </c>
      <c r="D166" t="s">
        <v>7</v>
      </c>
      <c r="E166" s="1">
        <v>90</v>
      </c>
      <c r="F166" s="2">
        <v>66827.08</v>
      </c>
    </row>
    <row r="167" spans="1:6" x14ac:dyDescent="0.25">
      <c r="A167" t="s">
        <v>15</v>
      </c>
      <c r="B167">
        <v>2018</v>
      </c>
      <c r="C167">
        <v>1</v>
      </c>
      <c r="D167" t="s">
        <v>8</v>
      </c>
      <c r="E167" s="1">
        <v>22</v>
      </c>
      <c r="F167" s="2">
        <v>14200</v>
      </c>
    </row>
    <row r="168" spans="1:6" x14ac:dyDescent="0.25">
      <c r="A168" t="s">
        <v>15</v>
      </c>
      <c r="B168">
        <v>2018</v>
      </c>
      <c r="C168">
        <v>1</v>
      </c>
      <c r="D168" t="s">
        <v>9</v>
      </c>
      <c r="E168" s="1">
        <v>45</v>
      </c>
      <c r="F168" s="2">
        <v>46230.25</v>
      </c>
    </row>
    <row r="169" spans="1:6" x14ac:dyDescent="0.25">
      <c r="A169" t="s">
        <v>15</v>
      </c>
      <c r="B169">
        <v>2018</v>
      </c>
      <c r="C169">
        <v>1</v>
      </c>
      <c r="D169" t="s">
        <v>10</v>
      </c>
      <c r="E169" s="1">
        <v>1</v>
      </c>
      <c r="F169" s="2">
        <v>1495</v>
      </c>
    </row>
    <row r="170" spans="1:6" x14ac:dyDescent="0.25">
      <c r="A170" t="s">
        <v>15</v>
      </c>
      <c r="B170">
        <v>2018</v>
      </c>
      <c r="C170">
        <v>1</v>
      </c>
      <c r="D170" t="s">
        <v>11</v>
      </c>
      <c r="E170" s="1">
        <v>17</v>
      </c>
      <c r="F170" s="2">
        <v>13609.11</v>
      </c>
    </row>
    <row r="171" spans="1:6" x14ac:dyDescent="0.25">
      <c r="A171" t="s">
        <v>15</v>
      </c>
      <c r="B171">
        <v>2018</v>
      </c>
      <c r="C171">
        <v>2</v>
      </c>
      <c r="D171" t="s">
        <v>7</v>
      </c>
      <c r="E171" s="1">
        <v>100</v>
      </c>
      <c r="F171" s="2">
        <v>73234.25</v>
      </c>
    </row>
    <row r="172" spans="1:6" x14ac:dyDescent="0.25">
      <c r="A172" t="s">
        <v>15</v>
      </c>
      <c r="B172">
        <v>2018</v>
      </c>
      <c r="C172">
        <v>2</v>
      </c>
      <c r="D172" t="s">
        <v>8</v>
      </c>
      <c r="E172" s="1">
        <v>21</v>
      </c>
      <c r="F172" s="2">
        <v>13730</v>
      </c>
    </row>
    <row r="173" spans="1:6" x14ac:dyDescent="0.25">
      <c r="A173" t="s">
        <v>15</v>
      </c>
      <c r="B173">
        <v>2018</v>
      </c>
      <c r="C173">
        <v>2</v>
      </c>
      <c r="D173" t="s">
        <v>9</v>
      </c>
      <c r="E173" s="1">
        <v>44</v>
      </c>
      <c r="F173" s="2">
        <v>42257.659999999996</v>
      </c>
    </row>
    <row r="174" spans="1:6" x14ac:dyDescent="0.25">
      <c r="A174" t="s">
        <v>15</v>
      </c>
      <c r="B174">
        <v>2018</v>
      </c>
      <c r="C174">
        <v>2</v>
      </c>
      <c r="D174" t="s">
        <v>11</v>
      </c>
      <c r="E174" s="1">
        <v>25</v>
      </c>
      <c r="F174" s="2">
        <v>18444.989999999998</v>
      </c>
    </row>
    <row r="175" spans="1:6" x14ac:dyDescent="0.25">
      <c r="A175" t="s">
        <v>15</v>
      </c>
      <c r="B175">
        <v>2018</v>
      </c>
      <c r="C175">
        <v>3</v>
      </c>
      <c r="D175" t="s">
        <v>7</v>
      </c>
      <c r="E175" s="1">
        <v>101</v>
      </c>
      <c r="F175" s="2">
        <v>84416.58</v>
      </c>
    </row>
    <row r="176" spans="1:6" x14ac:dyDescent="0.25">
      <c r="A176" t="s">
        <v>15</v>
      </c>
      <c r="B176">
        <v>2018</v>
      </c>
      <c r="C176">
        <v>3</v>
      </c>
      <c r="D176" t="s">
        <v>8</v>
      </c>
      <c r="E176" s="1">
        <v>30</v>
      </c>
      <c r="F176" s="2">
        <v>19199.23</v>
      </c>
    </row>
    <row r="177" spans="1:6" x14ac:dyDescent="0.25">
      <c r="A177" t="s">
        <v>15</v>
      </c>
      <c r="B177">
        <v>2018</v>
      </c>
      <c r="C177">
        <v>3</v>
      </c>
      <c r="D177" t="s">
        <v>9</v>
      </c>
      <c r="E177" s="1">
        <v>53</v>
      </c>
      <c r="F177" s="2">
        <v>50284.74</v>
      </c>
    </row>
    <row r="178" spans="1:6" x14ac:dyDescent="0.25">
      <c r="A178" t="s">
        <v>15</v>
      </c>
      <c r="B178">
        <v>2018</v>
      </c>
      <c r="C178">
        <v>3</v>
      </c>
      <c r="D178" t="s">
        <v>10</v>
      </c>
      <c r="E178" s="1">
        <v>1</v>
      </c>
      <c r="F178" s="2">
        <v>1495</v>
      </c>
    </row>
    <row r="179" spans="1:6" x14ac:dyDescent="0.25">
      <c r="A179" t="s">
        <v>15</v>
      </c>
      <c r="B179">
        <v>2018</v>
      </c>
      <c r="C179">
        <v>3</v>
      </c>
      <c r="D179" t="s">
        <v>11</v>
      </c>
      <c r="E179" s="1">
        <v>27</v>
      </c>
      <c r="F179" s="2">
        <v>25441.59</v>
      </c>
    </row>
    <row r="180" spans="1:6" x14ac:dyDescent="0.25">
      <c r="A180" t="s">
        <v>15</v>
      </c>
      <c r="B180">
        <v>2018</v>
      </c>
      <c r="C180">
        <v>4</v>
      </c>
      <c r="D180" t="s">
        <v>7</v>
      </c>
      <c r="E180" s="1">
        <v>112</v>
      </c>
      <c r="F180" s="2">
        <v>68567.06</v>
      </c>
    </row>
    <row r="181" spans="1:6" x14ac:dyDescent="0.25">
      <c r="A181" t="s">
        <v>15</v>
      </c>
      <c r="B181">
        <v>2018</v>
      </c>
      <c r="C181">
        <v>4</v>
      </c>
      <c r="D181" t="s">
        <v>8</v>
      </c>
      <c r="E181" s="1">
        <v>30</v>
      </c>
      <c r="F181" s="2">
        <v>20597.75</v>
      </c>
    </row>
    <row r="182" spans="1:6" x14ac:dyDescent="0.25">
      <c r="A182" t="s">
        <v>15</v>
      </c>
      <c r="B182">
        <v>2018</v>
      </c>
      <c r="C182">
        <v>4</v>
      </c>
      <c r="D182" t="s">
        <v>9</v>
      </c>
      <c r="E182" s="1">
        <v>46</v>
      </c>
      <c r="F182" s="2">
        <v>45334.75</v>
      </c>
    </row>
    <row r="183" spans="1:6" x14ac:dyDescent="0.25">
      <c r="A183" t="s">
        <v>15</v>
      </c>
      <c r="B183">
        <v>2018</v>
      </c>
      <c r="C183">
        <v>4</v>
      </c>
      <c r="D183" t="s">
        <v>11</v>
      </c>
      <c r="E183" s="1">
        <v>47</v>
      </c>
      <c r="F183" s="2">
        <v>38960.379999999997</v>
      </c>
    </row>
    <row r="184" spans="1:6" x14ac:dyDescent="0.25">
      <c r="A184" t="s">
        <v>15</v>
      </c>
      <c r="B184">
        <v>2018</v>
      </c>
      <c r="C184">
        <v>5</v>
      </c>
      <c r="D184" t="s">
        <v>7</v>
      </c>
      <c r="E184" s="1">
        <v>101</v>
      </c>
      <c r="F184" s="2">
        <v>80533.19</v>
      </c>
    </row>
    <row r="185" spans="1:6" x14ac:dyDescent="0.25">
      <c r="A185" t="s">
        <v>15</v>
      </c>
      <c r="B185">
        <v>2018</v>
      </c>
      <c r="C185">
        <v>5</v>
      </c>
      <c r="D185" t="s">
        <v>8</v>
      </c>
      <c r="E185" s="1">
        <v>19</v>
      </c>
      <c r="F185" s="2">
        <v>12542.48</v>
      </c>
    </row>
    <row r="186" spans="1:6" x14ac:dyDescent="0.25">
      <c r="A186" t="s">
        <v>15</v>
      </c>
      <c r="B186">
        <v>2018</v>
      </c>
      <c r="C186">
        <v>5</v>
      </c>
      <c r="D186" t="s">
        <v>9</v>
      </c>
      <c r="E186" s="1">
        <v>52</v>
      </c>
      <c r="F186" s="2">
        <v>64891.839999999997</v>
      </c>
    </row>
    <row r="187" spans="1:6" x14ac:dyDescent="0.25">
      <c r="A187" t="s">
        <v>15</v>
      </c>
      <c r="B187">
        <v>2018</v>
      </c>
      <c r="C187">
        <v>5</v>
      </c>
      <c r="D187" t="s">
        <v>11</v>
      </c>
      <c r="E187" s="1">
        <v>18</v>
      </c>
      <c r="F187" s="2">
        <v>17249.62</v>
      </c>
    </row>
    <row r="188" spans="1:6" x14ac:dyDescent="0.25">
      <c r="A188" t="s">
        <v>15</v>
      </c>
      <c r="B188">
        <v>2018</v>
      </c>
      <c r="C188">
        <v>6</v>
      </c>
      <c r="D188" t="s">
        <v>7</v>
      </c>
      <c r="E188" s="1">
        <v>104</v>
      </c>
      <c r="F188" s="2">
        <v>81611.540000000008</v>
      </c>
    </row>
    <row r="189" spans="1:6" x14ac:dyDescent="0.25">
      <c r="A189" t="s">
        <v>15</v>
      </c>
      <c r="B189">
        <v>2018</v>
      </c>
      <c r="C189">
        <v>6</v>
      </c>
      <c r="D189" t="s">
        <v>8</v>
      </c>
      <c r="E189" s="1">
        <v>28</v>
      </c>
      <c r="F189" s="2">
        <v>18774.349999999999</v>
      </c>
    </row>
    <row r="190" spans="1:6" x14ac:dyDescent="0.25">
      <c r="A190" t="s">
        <v>15</v>
      </c>
      <c r="B190">
        <v>2018</v>
      </c>
      <c r="C190">
        <v>6</v>
      </c>
      <c r="D190" t="s">
        <v>9</v>
      </c>
      <c r="E190" s="1">
        <v>74</v>
      </c>
      <c r="F190" s="2">
        <v>91093.62</v>
      </c>
    </row>
    <row r="191" spans="1:6" x14ac:dyDescent="0.25">
      <c r="A191" t="s">
        <v>15</v>
      </c>
      <c r="B191">
        <v>2018</v>
      </c>
      <c r="C191">
        <v>6</v>
      </c>
      <c r="D191" t="s">
        <v>11</v>
      </c>
      <c r="E191" s="1">
        <v>33</v>
      </c>
      <c r="F191" s="2">
        <v>26916.430000000004</v>
      </c>
    </row>
    <row r="192" spans="1:6" x14ac:dyDescent="0.25">
      <c r="A192" t="s">
        <v>15</v>
      </c>
      <c r="B192">
        <v>2018</v>
      </c>
      <c r="C192">
        <v>7</v>
      </c>
      <c r="D192" t="s">
        <v>7</v>
      </c>
      <c r="E192" s="1">
        <v>102</v>
      </c>
      <c r="F192" s="2">
        <v>83083.17</v>
      </c>
    </row>
    <row r="193" spans="1:6" x14ac:dyDescent="0.25">
      <c r="A193" t="s">
        <v>15</v>
      </c>
      <c r="B193">
        <v>2018</v>
      </c>
      <c r="C193">
        <v>7</v>
      </c>
      <c r="D193" t="s">
        <v>8</v>
      </c>
      <c r="E193" s="1">
        <v>22</v>
      </c>
      <c r="F193" s="2">
        <v>16304.35</v>
      </c>
    </row>
    <row r="194" spans="1:6" x14ac:dyDescent="0.25">
      <c r="A194" t="s">
        <v>15</v>
      </c>
      <c r="B194">
        <v>2018</v>
      </c>
      <c r="C194">
        <v>7</v>
      </c>
      <c r="D194" t="s">
        <v>9</v>
      </c>
      <c r="E194" s="1">
        <v>38</v>
      </c>
      <c r="F194" s="2">
        <v>39468.25</v>
      </c>
    </row>
    <row r="195" spans="1:6" x14ac:dyDescent="0.25">
      <c r="A195" t="s">
        <v>15</v>
      </c>
      <c r="B195">
        <v>2018</v>
      </c>
      <c r="C195">
        <v>7</v>
      </c>
      <c r="D195" t="s">
        <v>11</v>
      </c>
      <c r="E195" s="1">
        <v>17</v>
      </c>
      <c r="F195" s="2">
        <v>14784.98</v>
      </c>
    </row>
    <row r="196" spans="1:6" x14ac:dyDescent="0.25">
      <c r="A196" t="s">
        <v>15</v>
      </c>
      <c r="B196">
        <v>2018</v>
      </c>
      <c r="C196">
        <v>8</v>
      </c>
      <c r="D196" t="s">
        <v>7</v>
      </c>
      <c r="E196" s="1">
        <v>94</v>
      </c>
      <c r="F196" s="2">
        <v>76244.66</v>
      </c>
    </row>
    <row r="197" spans="1:6" x14ac:dyDescent="0.25">
      <c r="A197" t="s">
        <v>15</v>
      </c>
      <c r="B197">
        <v>2018</v>
      </c>
      <c r="C197">
        <v>8</v>
      </c>
      <c r="D197" t="s">
        <v>8</v>
      </c>
      <c r="E197" s="1">
        <v>19</v>
      </c>
      <c r="F197" s="2">
        <v>14460</v>
      </c>
    </row>
    <row r="198" spans="1:6" x14ac:dyDescent="0.25">
      <c r="A198" t="s">
        <v>15</v>
      </c>
      <c r="B198">
        <v>2018</v>
      </c>
      <c r="C198">
        <v>8</v>
      </c>
      <c r="D198" t="s">
        <v>9</v>
      </c>
      <c r="E198" s="1">
        <v>28</v>
      </c>
      <c r="F198" s="2">
        <v>27642.5</v>
      </c>
    </row>
    <row r="199" spans="1:6" x14ac:dyDescent="0.25">
      <c r="A199" t="s">
        <v>15</v>
      </c>
      <c r="B199">
        <v>2018</v>
      </c>
      <c r="C199">
        <v>8</v>
      </c>
      <c r="D199" t="s">
        <v>11</v>
      </c>
      <c r="E199" s="1">
        <v>43</v>
      </c>
      <c r="F199" s="2">
        <v>34782.559999999998</v>
      </c>
    </row>
    <row r="200" spans="1:6" x14ac:dyDescent="0.25">
      <c r="A200" t="s">
        <v>15</v>
      </c>
      <c r="B200">
        <v>2018</v>
      </c>
      <c r="C200">
        <v>9</v>
      </c>
      <c r="D200" t="s">
        <v>7</v>
      </c>
      <c r="E200" s="1">
        <v>115</v>
      </c>
      <c r="F200" s="2">
        <v>87373.47</v>
      </c>
    </row>
    <row r="201" spans="1:6" x14ac:dyDescent="0.25">
      <c r="A201" t="s">
        <v>15</v>
      </c>
      <c r="B201">
        <v>2018</v>
      </c>
      <c r="C201">
        <v>9</v>
      </c>
      <c r="D201" t="s">
        <v>8</v>
      </c>
      <c r="E201" s="1">
        <v>28</v>
      </c>
      <c r="F201" s="2">
        <v>20543</v>
      </c>
    </row>
    <row r="202" spans="1:6" x14ac:dyDescent="0.25">
      <c r="A202" t="s">
        <v>15</v>
      </c>
      <c r="B202">
        <v>2018</v>
      </c>
      <c r="C202">
        <v>9</v>
      </c>
      <c r="D202" t="s">
        <v>9</v>
      </c>
      <c r="E202" s="1">
        <v>60</v>
      </c>
      <c r="F202" s="2">
        <v>67014.75</v>
      </c>
    </row>
    <row r="203" spans="1:6" x14ac:dyDescent="0.25">
      <c r="A203" t="s">
        <v>15</v>
      </c>
      <c r="B203">
        <v>2018</v>
      </c>
      <c r="C203">
        <v>9</v>
      </c>
      <c r="D203" t="s">
        <v>11</v>
      </c>
      <c r="E203" s="1">
        <v>48</v>
      </c>
      <c r="F203" s="2">
        <v>44617.47</v>
      </c>
    </row>
    <row r="204" spans="1:6" x14ac:dyDescent="0.25">
      <c r="A204" t="s">
        <v>15</v>
      </c>
      <c r="B204">
        <v>2018</v>
      </c>
      <c r="C204">
        <v>10</v>
      </c>
      <c r="D204" t="s">
        <v>7</v>
      </c>
      <c r="E204" s="1">
        <v>57</v>
      </c>
      <c r="F204" s="2">
        <v>39122.740000000005</v>
      </c>
    </row>
    <row r="205" spans="1:6" x14ac:dyDescent="0.25">
      <c r="A205" t="s">
        <v>15</v>
      </c>
      <c r="B205">
        <v>2018</v>
      </c>
      <c r="C205">
        <v>10</v>
      </c>
      <c r="D205" t="s">
        <v>8</v>
      </c>
      <c r="E205" s="1">
        <v>12</v>
      </c>
      <c r="F205" s="2">
        <v>9181.7900000000009</v>
      </c>
    </row>
    <row r="206" spans="1:6" x14ac:dyDescent="0.25">
      <c r="A206" t="s">
        <v>15</v>
      </c>
      <c r="B206">
        <v>2018</v>
      </c>
      <c r="C206">
        <v>10</v>
      </c>
      <c r="D206" t="s">
        <v>9</v>
      </c>
      <c r="E206" s="1">
        <v>24</v>
      </c>
      <c r="F206" s="2">
        <v>27255</v>
      </c>
    </row>
    <row r="207" spans="1:6" x14ac:dyDescent="0.25">
      <c r="A207" t="s">
        <v>15</v>
      </c>
      <c r="B207">
        <v>2018</v>
      </c>
      <c r="C207">
        <v>10</v>
      </c>
      <c r="D207" t="s">
        <v>11</v>
      </c>
      <c r="E207" s="1">
        <v>18</v>
      </c>
      <c r="F207" s="2">
        <v>16289.25</v>
      </c>
    </row>
    <row r="208" spans="1:6" x14ac:dyDescent="0.25">
      <c r="A208" t="s">
        <v>15</v>
      </c>
      <c r="B208">
        <v>2018</v>
      </c>
      <c r="C208">
        <v>11</v>
      </c>
      <c r="D208" t="s">
        <v>7</v>
      </c>
      <c r="E208" s="1">
        <v>77</v>
      </c>
      <c r="F208" s="2">
        <v>56305.04</v>
      </c>
    </row>
    <row r="209" spans="1:6" x14ac:dyDescent="0.25">
      <c r="A209" t="s">
        <v>15</v>
      </c>
      <c r="B209">
        <v>2018</v>
      </c>
      <c r="C209">
        <v>11</v>
      </c>
      <c r="D209" t="s">
        <v>8</v>
      </c>
      <c r="E209" s="1">
        <v>19</v>
      </c>
      <c r="F209" s="2">
        <v>15459.619999999999</v>
      </c>
    </row>
    <row r="210" spans="1:6" x14ac:dyDescent="0.25">
      <c r="A210" t="s">
        <v>15</v>
      </c>
      <c r="B210">
        <v>2018</v>
      </c>
      <c r="C210">
        <v>11</v>
      </c>
      <c r="D210" t="s">
        <v>9</v>
      </c>
      <c r="E210" s="1">
        <v>17</v>
      </c>
      <c r="F210" s="2">
        <v>19484.330000000002</v>
      </c>
    </row>
    <row r="211" spans="1:6" x14ac:dyDescent="0.25">
      <c r="A211" t="s">
        <v>15</v>
      </c>
      <c r="B211">
        <v>2018</v>
      </c>
      <c r="C211">
        <v>11</v>
      </c>
      <c r="D211" t="s">
        <v>11</v>
      </c>
      <c r="E211" s="1">
        <v>10</v>
      </c>
      <c r="F211" s="2">
        <v>7522.7800000000007</v>
      </c>
    </row>
    <row r="212" spans="1:6" x14ac:dyDescent="0.25">
      <c r="A212" t="s">
        <v>15</v>
      </c>
      <c r="B212">
        <v>2018</v>
      </c>
      <c r="C212">
        <v>12</v>
      </c>
      <c r="D212" t="s">
        <v>7</v>
      </c>
      <c r="E212" s="1">
        <v>121</v>
      </c>
      <c r="F212" s="2">
        <v>95581.16</v>
      </c>
    </row>
    <row r="213" spans="1:6" x14ac:dyDescent="0.25">
      <c r="A213" t="s">
        <v>15</v>
      </c>
      <c r="B213">
        <v>2018</v>
      </c>
      <c r="C213">
        <v>12</v>
      </c>
      <c r="D213" t="s">
        <v>8</v>
      </c>
      <c r="E213" s="1">
        <v>30</v>
      </c>
      <c r="F213" s="2">
        <v>20608.03</v>
      </c>
    </row>
    <row r="214" spans="1:6" x14ac:dyDescent="0.25">
      <c r="A214" t="s">
        <v>15</v>
      </c>
      <c r="B214">
        <v>2018</v>
      </c>
      <c r="C214">
        <v>12</v>
      </c>
      <c r="D214" t="s">
        <v>9</v>
      </c>
      <c r="E214" s="1">
        <v>36</v>
      </c>
      <c r="F214" s="2">
        <v>36726.58</v>
      </c>
    </row>
    <row r="215" spans="1:6" x14ac:dyDescent="0.25">
      <c r="A215" t="s">
        <v>15</v>
      </c>
      <c r="B215">
        <v>2018</v>
      </c>
      <c r="C215">
        <v>12</v>
      </c>
      <c r="D215" t="s">
        <v>11</v>
      </c>
      <c r="E215" s="1">
        <v>27</v>
      </c>
      <c r="F215" s="2">
        <v>25211.59</v>
      </c>
    </row>
    <row r="216" spans="1:6" x14ac:dyDescent="0.25">
      <c r="A216" t="s">
        <v>15</v>
      </c>
      <c r="B216">
        <v>2019</v>
      </c>
      <c r="C216">
        <v>1</v>
      </c>
      <c r="D216" t="s">
        <v>7</v>
      </c>
      <c r="E216" s="1">
        <v>118</v>
      </c>
      <c r="F216" s="2">
        <v>88438.84</v>
      </c>
    </row>
    <row r="217" spans="1:6" x14ac:dyDescent="0.25">
      <c r="A217" t="s">
        <v>15</v>
      </c>
      <c r="B217">
        <v>2019</v>
      </c>
      <c r="C217">
        <v>1</v>
      </c>
      <c r="D217" t="s">
        <v>8</v>
      </c>
      <c r="E217" s="1">
        <v>18</v>
      </c>
      <c r="F217" s="2">
        <v>12020.18</v>
      </c>
    </row>
    <row r="218" spans="1:6" x14ac:dyDescent="0.25">
      <c r="A218" t="s">
        <v>15</v>
      </c>
      <c r="B218">
        <v>2019</v>
      </c>
      <c r="C218">
        <v>1</v>
      </c>
      <c r="D218" t="s">
        <v>9</v>
      </c>
      <c r="E218" s="1">
        <v>24</v>
      </c>
      <c r="F218" s="2">
        <v>26995.83</v>
      </c>
    </row>
    <row r="219" spans="1:6" x14ac:dyDescent="0.25">
      <c r="A219" t="s">
        <v>15</v>
      </c>
      <c r="B219">
        <v>2019</v>
      </c>
      <c r="C219">
        <v>1</v>
      </c>
      <c r="D219" t="s">
        <v>11</v>
      </c>
      <c r="E219" s="1">
        <v>8</v>
      </c>
      <c r="F219" s="2">
        <v>7070</v>
      </c>
    </row>
    <row r="220" spans="1:6" x14ac:dyDescent="0.25">
      <c r="A220" t="s">
        <v>15</v>
      </c>
      <c r="B220">
        <v>2019</v>
      </c>
      <c r="C220">
        <v>2</v>
      </c>
      <c r="D220" t="s">
        <v>7</v>
      </c>
      <c r="E220" s="1">
        <v>136</v>
      </c>
      <c r="F220" s="2">
        <v>99305.75</v>
      </c>
    </row>
    <row r="221" spans="1:6" x14ac:dyDescent="0.25">
      <c r="A221" t="s">
        <v>15</v>
      </c>
      <c r="B221">
        <v>2019</v>
      </c>
      <c r="C221">
        <v>2</v>
      </c>
      <c r="D221" t="s">
        <v>8</v>
      </c>
      <c r="E221" s="1">
        <v>17</v>
      </c>
      <c r="F221" s="2">
        <v>11032.58</v>
      </c>
    </row>
    <row r="222" spans="1:6" x14ac:dyDescent="0.25">
      <c r="A222" t="s">
        <v>15</v>
      </c>
      <c r="B222">
        <v>2019</v>
      </c>
      <c r="C222">
        <v>2</v>
      </c>
      <c r="D222" t="s">
        <v>9</v>
      </c>
      <c r="E222" s="1">
        <v>28</v>
      </c>
      <c r="F222" s="2">
        <v>25864.43</v>
      </c>
    </row>
    <row r="223" spans="1:6" x14ac:dyDescent="0.25">
      <c r="A223" t="s">
        <v>15</v>
      </c>
      <c r="B223">
        <v>2019</v>
      </c>
      <c r="C223">
        <v>2</v>
      </c>
      <c r="D223" t="s">
        <v>11</v>
      </c>
      <c r="E223" s="1">
        <v>12</v>
      </c>
      <c r="F223" s="2">
        <v>11165.52</v>
      </c>
    </row>
    <row r="224" spans="1:6" x14ac:dyDescent="0.25">
      <c r="A224" t="s">
        <v>15</v>
      </c>
      <c r="B224">
        <v>2019</v>
      </c>
      <c r="C224">
        <v>3</v>
      </c>
      <c r="D224" t="s">
        <v>7</v>
      </c>
      <c r="E224" s="1">
        <v>186</v>
      </c>
      <c r="F224" s="2">
        <v>133830.57</v>
      </c>
    </row>
    <row r="225" spans="1:6" x14ac:dyDescent="0.25">
      <c r="A225" t="s">
        <v>15</v>
      </c>
      <c r="B225">
        <v>2019</v>
      </c>
      <c r="C225">
        <v>3</v>
      </c>
      <c r="D225" t="s">
        <v>8</v>
      </c>
      <c r="E225" s="1">
        <v>28</v>
      </c>
      <c r="F225" s="2">
        <v>19766.59</v>
      </c>
    </row>
    <row r="226" spans="1:6" x14ac:dyDescent="0.25">
      <c r="A226" t="s">
        <v>15</v>
      </c>
      <c r="B226">
        <v>2019</v>
      </c>
      <c r="C226">
        <v>3</v>
      </c>
      <c r="D226" t="s">
        <v>9</v>
      </c>
      <c r="E226" s="1">
        <v>14</v>
      </c>
      <c r="F226" s="2">
        <v>11382.89</v>
      </c>
    </row>
    <row r="227" spans="1:6" x14ac:dyDescent="0.25">
      <c r="A227" t="s">
        <v>15</v>
      </c>
      <c r="B227">
        <v>2019</v>
      </c>
      <c r="C227">
        <v>3</v>
      </c>
      <c r="D227" t="s">
        <v>11</v>
      </c>
      <c r="E227" s="1">
        <v>12</v>
      </c>
      <c r="F227" s="2">
        <v>9688.4500000000007</v>
      </c>
    </row>
    <row r="228" spans="1:6" x14ac:dyDescent="0.25">
      <c r="A228" t="s">
        <v>15</v>
      </c>
      <c r="B228">
        <v>2019</v>
      </c>
      <c r="C228">
        <v>4</v>
      </c>
      <c r="D228" t="s">
        <v>7</v>
      </c>
      <c r="E228" s="1">
        <v>114</v>
      </c>
      <c r="F228" s="2">
        <v>94620.900000000009</v>
      </c>
    </row>
    <row r="229" spans="1:6" x14ac:dyDescent="0.25">
      <c r="A229" t="s">
        <v>15</v>
      </c>
      <c r="B229">
        <v>2019</v>
      </c>
      <c r="C229">
        <v>4</v>
      </c>
      <c r="D229" t="s">
        <v>8</v>
      </c>
      <c r="E229" s="1">
        <v>16</v>
      </c>
      <c r="F229" s="2">
        <v>11731</v>
      </c>
    </row>
    <row r="230" spans="1:6" x14ac:dyDescent="0.25">
      <c r="A230" t="s">
        <v>15</v>
      </c>
      <c r="B230">
        <v>2019</v>
      </c>
      <c r="C230">
        <v>4</v>
      </c>
      <c r="D230" t="s">
        <v>9</v>
      </c>
      <c r="E230" s="1">
        <v>25</v>
      </c>
      <c r="F230" s="2">
        <v>27734.48</v>
      </c>
    </row>
    <row r="231" spans="1:6" x14ac:dyDescent="0.25">
      <c r="A231" t="s">
        <v>15</v>
      </c>
      <c r="B231">
        <v>2019</v>
      </c>
      <c r="C231">
        <v>4</v>
      </c>
      <c r="D231" t="s">
        <v>11</v>
      </c>
      <c r="E231" s="1">
        <v>6</v>
      </c>
      <c r="F231" s="2">
        <v>5231.25</v>
      </c>
    </row>
    <row r="232" spans="1:6" x14ac:dyDescent="0.25">
      <c r="A232" t="s">
        <v>15</v>
      </c>
      <c r="B232">
        <v>2019</v>
      </c>
      <c r="C232">
        <v>5</v>
      </c>
      <c r="D232" t="s">
        <v>7</v>
      </c>
      <c r="E232" s="1">
        <v>143</v>
      </c>
      <c r="F232" s="2">
        <v>123091.31</v>
      </c>
    </row>
    <row r="233" spans="1:6" x14ac:dyDescent="0.25">
      <c r="A233" t="s">
        <v>15</v>
      </c>
      <c r="B233">
        <v>2019</v>
      </c>
      <c r="C233">
        <v>5</v>
      </c>
      <c r="D233" t="s">
        <v>8</v>
      </c>
      <c r="E233" s="1">
        <v>21</v>
      </c>
      <c r="F233" s="2">
        <v>18701.88</v>
      </c>
    </row>
    <row r="234" spans="1:6" x14ac:dyDescent="0.25">
      <c r="A234" t="s">
        <v>15</v>
      </c>
      <c r="B234">
        <v>2019</v>
      </c>
      <c r="C234">
        <v>5</v>
      </c>
      <c r="D234" t="s">
        <v>9</v>
      </c>
      <c r="E234" s="1">
        <v>21</v>
      </c>
      <c r="F234" s="2">
        <v>25850.65</v>
      </c>
    </row>
    <row r="235" spans="1:6" x14ac:dyDescent="0.25">
      <c r="A235" t="s">
        <v>15</v>
      </c>
      <c r="B235">
        <v>2019</v>
      </c>
      <c r="C235">
        <v>5</v>
      </c>
      <c r="D235" t="s">
        <v>11</v>
      </c>
      <c r="E235" s="1">
        <v>4</v>
      </c>
      <c r="F235" s="2">
        <v>3415</v>
      </c>
    </row>
    <row r="236" spans="1:6" x14ac:dyDescent="0.25">
      <c r="A236" t="s">
        <v>15</v>
      </c>
      <c r="B236">
        <v>2019</v>
      </c>
      <c r="C236">
        <v>6</v>
      </c>
      <c r="D236" t="s">
        <v>7</v>
      </c>
      <c r="E236" s="1">
        <v>151</v>
      </c>
      <c r="F236" s="2">
        <v>135870.66</v>
      </c>
    </row>
    <row r="237" spans="1:6" x14ac:dyDescent="0.25">
      <c r="A237" t="s">
        <v>15</v>
      </c>
      <c r="B237">
        <v>2019</v>
      </c>
      <c r="C237">
        <v>6</v>
      </c>
      <c r="D237" t="s">
        <v>8</v>
      </c>
      <c r="E237" s="1">
        <v>27</v>
      </c>
      <c r="F237" s="2">
        <v>21836.75</v>
      </c>
    </row>
    <row r="238" spans="1:6" x14ac:dyDescent="0.25">
      <c r="A238" t="s">
        <v>15</v>
      </c>
      <c r="B238">
        <v>2019</v>
      </c>
      <c r="C238">
        <v>6</v>
      </c>
      <c r="D238" t="s">
        <v>9</v>
      </c>
      <c r="E238" s="1">
        <v>24</v>
      </c>
      <c r="F238" s="2">
        <v>27292.739999999998</v>
      </c>
    </row>
    <row r="239" spans="1:6" x14ac:dyDescent="0.25">
      <c r="A239" t="s">
        <v>15</v>
      </c>
      <c r="B239">
        <v>2019</v>
      </c>
      <c r="C239">
        <v>6</v>
      </c>
      <c r="D239" t="s">
        <v>10</v>
      </c>
      <c r="E239" s="1">
        <v>1</v>
      </c>
      <c r="F239" s="2">
        <v>1163.75</v>
      </c>
    </row>
    <row r="240" spans="1:6" x14ac:dyDescent="0.25">
      <c r="A240" t="s">
        <v>15</v>
      </c>
      <c r="B240">
        <v>2019</v>
      </c>
      <c r="C240">
        <v>6</v>
      </c>
      <c r="D240" t="s">
        <v>11</v>
      </c>
      <c r="E240" s="1">
        <v>14</v>
      </c>
      <c r="F240" s="2">
        <v>11511.25</v>
      </c>
    </row>
    <row r="241" spans="1:6" x14ac:dyDescent="0.25">
      <c r="A241" t="s">
        <v>15</v>
      </c>
      <c r="B241">
        <v>2019</v>
      </c>
      <c r="C241">
        <v>7</v>
      </c>
      <c r="D241" t="s">
        <v>7</v>
      </c>
      <c r="E241" s="1">
        <v>122</v>
      </c>
      <c r="F241" s="2">
        <v>91996.069999999992</v>
      </c>
    </row>
    <row r="242" spans="1:6" x14ac:dyDescent="0.25">
      <c r="A242" t="s">
        <v>15</v>
      </c>
      <c r="B242">
        <v>2019</v>
      </c>
      <c r="C242">
        <v>7</v>
      </c>
      <c r="D242" t="s">
        <v>8</v>
      </c>
      <c r="E242" s="1">
        <v>17</v>
      </c>
      <c r="F242" s="2">
        <v>13173.99</v>
      </c>
    </row>
    <row r="243" spans="1:6" x14ac:dyDescent="0.25">
      <c r="A243" t="s">
        <v>15</v>
      </c>
      <c r="B243">
        <v>2019</v>
      </c>
      <c r="C243">
        <v>7</v>
      </c>
      <c r="D243" t="s">
        <v>9</v>
      </c>
      <c r="E243" s="1">
        <v>23</v>
      </c>
      <c r="F243" s="2">
        <v>23585.059999999998</v>
      </c>
    </row>
    <row r="244" spans="1:6" x14ac:dyDescent="0.25">
      <c r="A244" t="s">
        <v>15</v>
      </c>
      <c r="B244">
        <v>2019</v>
      </c>
      <c r="C244">
        <v>7</v>
      </c>
      <c r="D244" t="s">
        <v>10</v>
      </c>
      <c r="E244" s="1">
        <v>1</v>
      </c>
      <c r="F244" s="2">
        <v>1295</v>
      </c>
    </row>
    <row r="245" spans="1:6" x14ac:dyDescent="0.25">
      <c r="A245" t="s">
        <v>15</v>
      </c>
      <c r="B245">
        <v>2019</v>
      </c>
      <c r="C245">
        <v>7</v>
      </c>
      <c r="D245" t="s">
        <v>11</v>
      </c>
      <c r="E245" s="1">
        <v>11</v>
      </c>
      <c r="F245" s="2">
        <v>9793.66</v>
      </c>
    </row>
    <row r="246" spans="1:6" x14ac:dyDescent="0.25">
      <c r="A246" t="s">
        <v>15</v>
      </c>
      <c r="B246">
        <v>2019</v>
      </c>
      <c r="C246">
        <v>8</v>
      </c>
      <c r="D246" t="s">
        <v>7</v>
      </c>
      <c r="E246" s="1">
        <v>123</v>
      </c>
      <c r="F246" s="2">
        <v>101831.47</v>
      </c>
    </row>
    <row r="247" spans="1:6" x14ac:dyDescent="0.25">
      <c r="A247" t="s">
        <v>15</v>
      </c>
      <c r="B247">
        <v>2019</v>
      </c>
      <c r="C247">
        <v>8</v>
      </c>
      <c r="D247" t="s">
        <v>8</v>
      </c>
      <c r="E247" s="1">
        <v>27</v>
      </c>
      <c r="F247" s="2">
        <v>17612.91</v>
      </c>
    </row>
    <row r="248" spans="1:6" x14ac:dyDescent="0.25">
      <c r="A248" t="s">
        <v>15</v>
      </c>
      <c r="B248">
        <v>2019</v>
      </c>
      <c r="C248">
        <v>8</v>
      </c>
      <c r="D248" t="s">
        <v>9</v>
      </c>
      <c r="E248" s="1">
        <v>18</v>
      </c>
      <c r="F248" s="2">
        <v>15263.47</v>
      </c>
    </row>
    <row r="249" spans="1:6" x14ac:dyDescent="0.25">
      <c r="A249" t="s">
        <v>15</v>
      </c>
      <c r="B249">
        <v>2019</v>
      </c>
      <c r="C249">
        <v>8</v>
      </c>
      <c r="D249" t="s">
        <v>10</v>
      </c>
      <c r="E249" s="1">
        <v>3</v>
      </c>
      <c r="F249" s="2">
        <v>3753.75</v>
      </c>
    </row>
    <row r="250" spans="1:6" x14ac:dyDescent="0.25">
      <c r="A250" t="s">
        <v>15</v>
      </c>
      <c r="B250">
        <v>2019</v>
      </c>
      <c r="C250">
        <v>8</v>
      </c>
      <c r="D250" t="s">
        <v>11</v>
      </c>
      <c r="E250" s="1">
        <v>6</v>
      </c>
      <c r="F250" s="2">
        <v>7245.08</v>
      </c>
    </row>
    <row r="251" spans="1:6" x14ac:dyDescent="0.25">
      <c r="A251" t="s">
        <v>15</v>
      </c>
      <c r="B251">
        <v>2019</v>
      </c>
      <c r="C251">
        <v>9</v>
      </c>
      <c r="D251" t="s">
        <v>7</v>
      </c>
      <c r="E251" s="1">
        <v>182</v>
      </c>
      <c r="F251" s="2">
        <v>134902.06000000003</v>
      </c>
    </row>
    <row r="252" spans="1:6" x14ac:dyDescent="0.25">
      <c r="A252" t="s">
        <v>15</v>
      </c>
      <c r="B252">
        <v>2019</v>
      </c>
      <c r="C252">
        <v>9</v>
      </c>
      <c r="D252" t="s">
        <v>8</v>
      </c>
      <c r="E252" s="1">
        <v>62</v>
      </c>
      <c r="F252" s="2">
        <v>39090.559999999998</v>
      </c>
    </row>
    <row r="253" spans="1:6" x14ac:dyDescent="0.25">
      <c r="A253" t="s">
        <v>15</v>
      </c>
      <c r="B253">
        <v>2019</v>
      </c>
      <c r="C253">
        <v>9</v>
      </c>
      <c r="D253" t="s">
        <v>9</v>
      </c>
      <c r="E253" s="1">
        <v>31</v>
      </c>
      <c r="F253" s="2">
        <v>27860.989999999998</v>
      </c>
    </row>
    <row r="254" spans="1:6" x14ac:dyDescent="0.25">
      <c r="A254" t="s">
        <v>15</v>
      </c>
      <c r="B254">
        <v>2019</v>
      </c>
      <c r="C254">
        <v>9</v>
      </c>
      <c r="D254" t="s">
        <v>10</v>
      </c>
      <c r="E254" s="1">
        <v>6</v>
      </c>
      <c r="F254" s="2">
        <v>9286.7999999999993</v>
      </c>
    </row>
    <row r="255" spans="1:6" x14ac:dyDescent="0.25">
      <c r="A255" t="s">
        <v>15</v>
      </c>
      <c r="B255">
        <v>2019</v>
      </c>
      <c r="C255">
        <v>9</v>
      </c>
      <c r="D255" t="s">
        <v>11</v>
      </c>
      <c r="E255" s="1">
        <v>8</v>
      </c>
      <c r="F255" s="2">
        <v>5884.8099999999995</v>
      </c>
    </row>
    <row r="256" spans="1:6" x14ac:dyDescent="0.25">
      <c r="A256" t="s">
        <v>15</v>
      </c>
      <c r="B256">
        <v>2019</v>
      </c>
      <c r="C256">
        <v>10</v>
      </c>
      <c r="D256" t="s">
        <v>7</v>
      </c>
      <c r="E256" s="1">
        <v>67</v>
      </c>
      <c r="F256" s="2">
        <v>51703.8</v>
      </c>
    </row>
    <row r="257" spans="1:6" x14ac:dyDescent="0.25">
      <c r="A257" t="s">
        <v>15</v>
      </c>
      <c r="B257">
        <v>2019</v>
      </c>
      <c r="C257">
        <v>10</v>
      </c>
      <c r="D257" t="s">
        <v>8</v>
      </c>
      <c r="E257" s="1">
        <v>12</v>
      </c>
      <c r="F257" s="2">
        <v>7592.71</v>
      </c>
    </row>
    <row r="258" spans="1:6" x14ac:dyDescent="0.25">
      <c r="A258" t="s">
        <v>15</v>
      </c>
      <c r="B258">
        <v>2019</v>
      </c>
      <c r="C258">
        <v>10</v>
      </c>
      <c r="D258" t="s">
        <v>9</v>
      </c>
      <c r="E258" s="1">
        <v>5</v>
      </c>
      <c r="F258" s="2">
        <v>4352.9699999999993</v>
      </c>
    </row>
    <row r="259" spans="1:6" x14ac:dyDescent="0.25">
      <c r="A259" t="s">
        <v>15</v>
      </c>
      <c r="B259">
        <v>2019</v>
      </c>
      <c r="C259">
        <v>10</v>
      </c>
      <c r="D259" t="s">
        <v>11</v>
      </c>
      <c r="E259" s="1">
        <v>1</v>
      </c>
      <c r="F259" s="2">
        <v>500.15999999999997</v>
      </c>
    </row>
    <row r="260" spans="1:6" x14ac:dyDescent="0.25">
      <c r="A260" t="s">
        <v>15</v>
      </c>
      <c r="B260">
        <v>2019</v>
      </c>
      <c r="C260">
        <v>11</v>
      </c>
      <c r="D260" t="s">
        <v>7</v>
      </c>
      <c r="E260" s="1">
        <v>99</v>
      </c>
      <c r="F260" s="2">
        <v>68783.570000000007</v>
      </c>
    </row>
    <row r="261" spans="1:6" x14ac:dyDescent="0.25">
      <c r="A261" t="s">
        <v>15</v>
      </c>
      <c r="B261">
        <v>2019</v>
      </c>
      <c r="C261">
        <v>11</v>
      </c>
      <c r="D261" t="s">
        <v>8</v>
      </c>
      <c r="E261" s="1">
        <v>25</v>
      </c>
      <c r="F261" s="2">
        <v>16246.18</v>
      </c>
    </row>
    <row r="262" spans="1:6" x14ac:dyDescent="0.25">
      <c r="A262" t="s">
        <v>15</v>
      </c>
      <c r="B262">
        <v>2019</v>
      </c>
      <c r="C262">
        <v>11</v>
      </c>
      <c r="D262" t="s">
        <v>9</v>
      </c>
      <c r="E262" s="1">
        <v>16</v>
      </c>
      <c r="F262" s="2">
        <v>19095.25</v>
      </c>
    </row>
    <row r="263" spans="1:6" x14ac:dyDescent="0.25">
      <c r="A263" t="s">
        <v>15</v>
      </c>
      <c r="B263">
        <v>2019</v>
      </c>
      <c r="C263">
        <v>11</v>
      </c>
      <c r="D263" t="s">
        <v>11</v>
      </c>
      <c r="E263" s="1">
        <v>5</v>
      </c>
      <c r="F263" s="2">
        <v>6243</v>
      </c>
    </row>
    <row r="264" spans="1:6" x14ac:dyDescent="0.25">
      <c r="A264" t="s">
        <v>15</v>
      </c>
      <c r="B264">
        <v>2019</v>
      </c>
      <c r="C264">
        <v>12</v>
      </c>
      <c r="D264" t="s">
        <v>7</v>
      </c>
      <c r="E264" s="1">
        <v>143</v>
      </c>
      <c r="F264" s="2">
        <v>99268.280000000013</v>
      </c>
    </row>
    <row r="265" spans="1:6" x14ac:dyDescent="0.25">
      <c r="A265" t="s">
        <v>15</v>
      </c>
      <c r="B265">
        <v>2019</v>
      </c>
      <c r="C265">
        <v>12</v>
      </c>
      <c r="D265" t="s">
        <v>8</v>
      </c>
      <c r="E265" s="1">
        <v>39</v>
      </c>
      <c r="F265" s="2">
        <v>23018</v>
      </c>
    </row>
    <row r="266" spans="1:6" x14ac:dyDescent="0.25">
      <c r="A266" t="s">
        <v>15</v>
      </c>
      <c r="B266">
        <v>2019</v>
      </c>
      <c r="C266">
        <v>12</v>
      </c>
      <c r="D266" t="s">
        <v>9</v>
      </c>
      <c r="E266" s="1">
        <v>17</v>
      </c>
      <c r="F266" s="2">
        <v>21297.489999999998</v>
      </c>
    </row>
    <row r="267" spans="1:6" x14ac:dyDescent="0.25">
      <c r="A267" t="s">
        <v>15</v>
      </c>
      <c r="B267">
        <v>2019</v>
      </c>
      <c r="C267">
        <v>12</v>
      </c>
      <c r="D267" t="s">
        <v>11</v>
      </c>
      <c r="E267" s="1">
        <v>10</v>
      </c>
      <c r="F267" s="2">
        <v>9126.75</v>
      </c>
    </row>
    <row r="268" spans="1:6" x14ac:dyDescent="0.25">
      <c r="A268" t="s">
        <v>15</v>
      </c>
      <c r="B268">
        <v>2020</v>
      </c>
      <c r="C268">
        <v>1</v>
      </c>
      <c r="D268" t="s">
        <v>7</v>
      </c>
      <c r="E268" s="1">
        <v>117</v>
      </c>
      <c r="F268" s="2">
        <v>88598.18</v>
      </c>
    </row>
    <row r="269" spans="1:6" x14ac:dyDescent="0.25">
      <c r="A269" t="s">
        <v>15</v>
      </c>
      <c r="B269">
        <v>2020</v>
      </c>
      <c r="C269">
        <v>1</v>
      </c>
      <c r="D269" t="s">
        <v>8</v>
      </c>
      <c r="E269" s="1">
        <v>24</v>
      </c>
      <c r="F269" s="2">
        <v>15797.5</v>
      </c>
    </row>
    <row r="270" spans="1:6" x14ac:dyDescent="0.25">
      <c r="A270" t="s">
        <v>15</v>
      </c>
      <c r="B270">
        <v>2020</v>
      </c>
      <c r="C270">
        <v>1</v>
      </c>
      <c r="D270" t="s">
        <v>9</v>
      </c>
      <c r="E270" s="1">
        <v>13</v>
      </c>
      <c r="F270" s="2">
        <v>14434.31</v>
      </c>
    </row>
    <row r="271" spans="1:6" x14ac:dyDescent="0.25">
      <c r="A271" t="s">
        <v>15</v>
      </c>
      <c r="B271">
        <v>2020</v>
      </c>
      <c r="C271">
        <v>1</v>
      </c>
      <c r="D271" t="s">
        <v>10</v>
      </c>
      <c r="E271" s="1">
        <v>4</v>
      </c>
      <c r="F271" s="2">
        <v>5085</v>
      </c>
    </row>
    <row r="272" spans="1:6" x14ac:dyDescent="0.25">
      <c r="A272" t="s">
        <v>15</v>
      </c>
      <c r="B272">
        <v>2020</v>
      </c>
      <c r="C272">
        <v>1</v>
      </c>
      <c r="D272" t="s">
        <v>11</v>
      </c>
      <c r="E272" s="1">
        <v>3</v>
      </c>
      <c r="F272" s="2">
        <v>3285</v>
      </c>
    </row>
    <row r="273" spans="1:6" x14ac:dyDescent="0.25">
      <c r="A273" t="s">
        <v>15</v>
      </c>
      <c r="B273">
        <v>2020</v>
      </c>
      <c r="C273">
        <v>2</v>
      </c>
      <c r="D273" t="s">
        <v>7</v>
      </c>
      <c r="E273" s="1">
        <v>124</v>
      </c>
      <c r="F273" s="2">
        <v>92995.339999999982</v>
      </c>
    </row>
    <row r="274" spans="1:6" x14ac:dyDescent="0.25">
      <c r="A274" t="s">
        <v>15</v>
      </c>
      <c r="B274">
        <v>2020</v>
      </c>
      <c r="C274">
        <v>2</v>
      </c>
      <c r="D274" t="s">
        <v>8</v>
      </c>
      <c r="E274" s="1">
        <v>16</v>
      </c>
      <c r="F274" s="2">
        <v>9487.19</v>
      </c>
    </row>
    <row r="275" spans="1:6" x14ac:dyDescent="0.25">
      <c r="A275" t="s">
        <v>15</v>
      </c>
      <c r="B275">
        <v>2020</v>
      </c>
      <c r="C275">
        <v>2</v>
      </c>
      <c r="D275" t="s">
        <v>9</v>
      </c>
      <c r="E275" s="1">
        <v>20</v>
      </c>
      <c r="F275" s="2">
        <v>22818.61</v>
      </c>
    </row>
    <row r="276" spans="1:6" x14ac:dyDescent="0.25">
      <c r="A276" t="s">
        <v>15</v>
      </c>
      <c r="B276">
        <v>2020</v>
      </c>
      <c r="C276">
        <v>2</v>
      </c>
      <c r="D276" t="s">
        <v>10</v>
      </c>
      <c r="E276" s="1">
        <v>9</v>
      </c>
      <c r="F276" s="2">
        <v>14056.630000000001</v>
      </c>
    </row>
    <row r="277" spans="1:6" x14ac:dyDescent="0.25">
      <c r="A277" t="s">
        <v>15</v>
      </c>
      <c r="B277">
        <v>2020</v>
      </c>
      <c r="C277">
        <v>2</v>
      </c>
      <c r="D277" t="s">
        <v>11</v>
      </c>
      <c r="E277" s="1">
        <v>6</v>
      </c>
      <c r="F277" s="2">
        <v>6944.58</v>
      </c>
    </row>
    <row r="278" spans="1:6" x14ac:dyDescent="0.25">
      <c r="A278" t="s">
        <v>15</v>
      </c>
      <c r="B278">
        <v>2020</v>
      </c>
      <c r="C278">
        <v>3</v>
      </c>
      <c r="D278" t="s">
        <v>7</v>
      </c>
      <c r="E278" s="1">
        <v>174</v>
      </c>
      <c r="F278" s="2">
        <v>129806.69</v>
      </c>
    </row>
    <row r="279" spans="1:6" x14ac:dyDescent="0.25">
      <c r="A279" t="s">
        <v>15</v>
      </c>
      <c r="B279">
        <v>2020</v>
      </c>
      <c r="C279">
        <v>3</v>
      </c>
      <c r="D279" t="s">
        <v>8</v>
      </c>
      <c r="E279" s="1">
        <v>20</v>
      </c>
      <c r="F279" s="2">
        <v>10271.200000000001</v>
      </c>
    </row>
    <row r="280" spans="1:6" x14ac:dyDescent="0.25">
      <c r="A280" t="s">
        <v>15</v>
      </c>
      <c r="B280">
        <v>2020</v>
      </c>
      <c r="C280">
        <v>3</v>
      </c>
      <c r="D280" t="s">
        <v>9</v>
      </c>
      <c r="E280" s="1">
        <v>23</v>
      </c>
      <c r="F280" s="2">
        <v>24983.38</v>
      </c>
    </row>
    <row r="281" spans="1:6" x14ac:dyDescent="0.25">
      <c r="A281" t="s">
        <v>15</v>
      </c>
      <c r="B281">
        <v>2020</v>
      </c>
      <c r="C281">
        <v>3</v>
      </c>
      <c r="D281" t="s">
        <v>10</v>
      </c>
      <c r="E281" s="1">
        <v>15</v>
      </c>
      <c r="F281" s="2">
        <v>23331.08</v>
      </c>
    </row>
    <row r="282" spans="1:6" x14ac:dyDescent="0.25">
      <c r="A282" t="s">
        <v>15</v>
      </c>
      <c r="B282">
        <v>2020</v>
      </c>
      <c r="C282">
        <v>3</v>
      </c>
      <c r="D282" t="s">
        <v>11</v>
      </c>
      <c r="E282" s="1">
        <v>8</v>
      </c>
      <c r="F282" s="2">
        <v>3445.2</v>
      </c>
    </row>
    <row r="283" spans="1:6" x14ac:dyDescent="0.25">
      <c r="A283" t="s">
        <v>15</v>
      </c>
      <c r="B283">
        <v>2020</v>
      </c>
      <c r="C283">
        <v>4</v>
      </c>
      <c r="D283" t="s">
        <v>7</v>
      </c>
      <c r="E283" s="1">
        <v>149</v>
      </c>
      <c r="F283" s="2">
        <v>119556.54000000001</v>
      </c>
    </row>
    <row r="284" spans="1:6" x14ac:dyDescent="0.25">
      <c r="A284" t="s">
        <v>15</v>
      </c>
      <c r="B284">
        <v>2020</v>
      </c>
      <c r="C284">
        <v>4</v>
      </c>
      <c r="D284" t="s">
        <v>8</v>
      </c>
      <c r="E284" s="1">
        <v>13</v>
      </c>
      <c r="F284" s="2">
        <v>7766.59</v>
      </c>
    </row>
    <row r="285" spans="1:6" x14ac:dyDescent="0.25">
      <c r="A285" t="s">
        <v>15</v>
      </c>
      <c r="B285">
        <v>2020</v>
      </c>
      <c r="C285">
        <v>4</v>
      </c>
      <c r="D285" t="s">
        <v>9</v>
      </c>
      <c r="E285" s="1">
        <v>16</v>
      </c>
      <c r="F285" s="2">
        <v>17178.060000000001</v>
      </c>
    </row>
    <row r="286" spans="1:6" x14ac:dyDescent="0.25">
      <c r="A286" t="s">
        <v>15</v>
      </c>
      <c r="B286">
        <v>2020</v>
      </c>
      <c r="C286">
        <v>4</v>
      </c>
      <c r="D286" s="3" t="s">
        <v>10</v>
      </c>
      <c r="E286" s="4">
        <v>10</v>
      </c>
      <c r="F286" s="5">
        <v>13455</v>
      </c>
    </row>
    <row r="287" spans="1:6" x14ac:dyDescent="0.25">
      <c r="A287" t="s">
        <v>15</v>
      </c>
      <c r="B287">
        <v>2020</v>
      </c>
      <c r="C287">
        <v>4</v>
      </c>
      <c r="D287" s="3" t="s">
        <v>11</v>
      </c>
      <c r="E287" s="4">
        <v>4</v>
      </c>
      <c r="F287" s="5">
        <v>3305</v>
      </c>
    </row>
    <row r="288" spans="1:6" x14ac:dyDescent="0.25">
      <c r="A288" t="s">
        <v>15</v>
      </c>
      <c r="B288">
        <v>2020</v>
      </c>
      <c r="C288">
        <v>5</v>
      </c>
      <c r="D288" s="3" t="s">
        <v>7</v>
      </c>
      <c r="E288" s="4">
        <v>278</v>
      </c>
      <c r="F288" s="5">
        <v>239261</v>
      </c>
    </row>
    <row r="289" spans="1:6" x14ac:dyDescent="0.25">
      <c r="A289" t="s">
        <v>15</v>
      </c>
      <c r="B289">
        <v>2020</v>
      </c>
      <c r="C289">
        <v>5</v>
      </c>
      <c r="D289" s="3" t="s">
        <v>8</v>
      </c>
      <c r="E289" s="4">
        <v>18</v>
      </c>
      <c r="F289" s="5">
        <v>13382</v>
      </c>
    </row>
    <row r="290" spans="1:6" x14ac:dyDescent="0.25">
      <c r="A290" t="s">
        <v>15</v>
      </c>
      <c r="B290">
        <v>2020</v>
      </c>
      <c r="C290">
        <v>5</v>
      </c>
      <c r="D290" s="3" t="s">
        <v>9</v>
      </c>
      <c r="E290" s="4">
        <v>22</v>
      </c>
      <c r="F290" s="5">
        <v>29406.67</v>
      </c>
    </row>
    <row r="291" spans="1:6" x14ac:dyDescent="0.25">
      <c r="A291" t="s">
        <v>15</v>
      </c>
      <c r="B291">
        <v>2020</v>
      </c>
      <c r="C291">
        <v>5</v>
      </c>
      <c r="D291" s="3" t="s">
        <v>10</v>
      </c>
      <c r="E291" s="4">
        <v>9</v>
      </c>
      <c r="F291" s="5">
        <v>11670.5</v>
      </c>
    </row>
    <row r="292" spans="1:6" x14ac:dyDescent="0.25">
      <c r="A292" t="s">
        <v>15</v>
      </c>
      <c r="B292">
        <v>2020</v>
      </c>
      <c r="C292">
        <v>5</v>
      </c>
      <c r="D292" s="3" t="s">
        <v>11</v>
      </c>
      <c r="E292" s="4">
        <v>2</v>
      </c>
      <c r="F292" s="5">
        <v>1219</v>
      </c>
    </row>
    <row r="293" spans="1:6" x14ac:dyDescent="0.25">
      <c r="A293" t="s">
        <v>15</v>
      </c>
      <c r="B293">
        <v>2020</v>
      </c>
      <c r="C293">
        <v>6</v>
      </c>
      <c r="D293" s="3" t="s">
        <v>7</v>
      </c>
      <c r="E293" s="4">
        <v>316</v>
      </c>
      <c r="F293" s="5">
        <v>247992</v>
      </c>
    </row>
    <row r="294" spans="1:6" x14ac:dyDescent="0.25">
      <c r="A294" t="s">
        <v>15</v>
      </c>
      <c r="B294">
        <v>2020</v>
      </c>
      <c r="C294">
        <v>6</v>
      </c>
      <c r="D294" s="3" t="s">
        <v>8</v>
      </c>
      <c r="E294" s="4">
        <v>17</v>
      </c>
      <c r="F294" s="5">
        <v>14287</v>
      </c>
    </row>
    <row r="295" spans="1:6" x14ac:dyDescent="0.25">
      <c r="A295" t="s">
        <v>15</v>
      </c>
      <c r="B295">
        <v>2020</v>
      </c>
      <c r="C295">
        <v>6</v>
      </c>
      <c r="D295" s="3" t="s">
        <v>9</v>
      </c>
      <c r="E295" s="4">
        <v>19</v>
      </c>
      <c r="F295" s="5">
        <v>20497.47</v>
      </c>
    </row>
    <row r="296" spans="1:6" x14ac:dyDescent="0.25">
      <c r="A296" t="s">
        <v>15</v>
      </c>
      <c r="B296">
        <v>2020</v>
      </c>
      <c r="C296">
        <v>6</v>
      </c>
      <c r="D296" s="3" t="s">
        <v>10</v>
      </c>
      <c r="E296" s="4">
        <v>10</v>
      </c>
      <c r="F296" s="5">
        <v>14086.65</v>
      </c>
    </row>
    <row r="297" spans="1:6" x14ac:dyDescent="0.25">
      <c r="A297" t="s">
        <v>15</v>
      </c>
      <c r="B297">
        <v>2020</v>
      </c>
      <c r="C297">
        <v>6</v>
      </c>
      <c r="D297" s="3" t="s">
        <v>11</v>
      </c>
      <c r="E297" s="4">
        <v>0</v>
      </c>
      <c r="F297" s="5">
        <v>0</v>
      </c>
    </row>
    <row r="298" spans="1:6" x14ac:dyDescent="0.25">
      <c r="A298" t="s">
        <v>15</v>
      </c>
      <c r="B298">
        <v>2020</v>
      </c>
      <c r="C298">
        <v>7</v>
      </c>
      <c r="D298" s="3" t="s">
        <v>7</v>
      </c>
      <c r="E298" s="4">
        <v>221</v>
      </c>
      <c r="F298" s="5">
        <v>189480</v>
      </c>
    </row>
    <row r="299" spans="1:6" x14ac:dyDescent="0.25">
      <c r="A299" t="s">
        <v>15</v>
      </c>
      <c r="B299">
        <v>2020</v>
      </c>
      <c r="C299">
        <v>7</v>
      </c>
      <c r="D299" s="3" t="s">
        <v>8</v>
      </c>
      <c r="E299" s="4">
        <v>14</v>
      </c>
      <c r="F299" s="5">
        <v>11775</v>
      </c>
    </row>
    <row r="300" spans="1:6" x14ac:dyDescent="0.25">
      <c r="A300" t="s">
        <v>15</v>
      </c>
      <c r="B300">
        <v>2020</v>
      </c>
      <c r="C300">
        <v>7</v>
      </c>
      <c r="D300" s="3" t="s">
        <v>9</v>
      </c>
      <c r="E300" s="4">
        <v>19</v>
      </c>
      <c r="F300" s="5">
        <v>22811.77</v>
      </c>
    </row>
    <row r="301" spans="1:6" x14ac:dyDescent="0.25">
      <c r="A301" t="s">
        <v>15</v>
      </c>
      <c r="B301">
        <v>2020</v>
      </c>
      <c r="C301">
        <v>7</v>
      </c>
      <c r="D301" s="3" t="s">
        <v>10</v>
      </c>
      <c r="E301" s="4">
        <v>4</v>
      </c>
      <c r="F301" s="5">
        <v>6197.5</v>
      </c>
    </row>
    <row r="302" spans="1:6" x14ac:dyDescent="0.25">
      <c r="A302" t="s">
        <v>15</v>
      </c>
      <c r="B302">
        <v>2020</v>
      </c>
      <c r="C302">
        <v>8</v>
      </c>
      <c r="D302" s="3" t="s">
        <v>7</v>
      </c>
      <c r="E302" s="4">
        <v>190</v>
      </c>
      <c r="F302" s="5">
        <v>142538.81</v>
      </c>
    </row>
    <row r="303" spans="1:6" x14ac:dyDescent="0.25">
      <c r="A303" t="s">
        <v>15</v>
      </c>
      <c r="B303">
        <v>2020</v>
      </c>
      <c r="C303">
        <v>8</v>
      </c>
      <c r="D303" s="3" t="s">
        <v>8</v>
      </c>
      <c r="E303" s="4">
        <v>19</v>
      </c>
      <c r="F303" s="5">
        <v>12167.22</v>
      </c>
    </row>
    <row r="304" spans="1:6" x14ac:dyDescent="0.25">
      <c r="A304" t="s">
        <v>15</v>
      </c>
      <c r="B304">
        <v>2020</v>
      </c>
      <c r="C304">
        <v>8</v>
      </c>
      <c r="D304" s="3" t="s">
        <v>9</v>
      </c>
      <c r="E304" s="4">
        <v>10</v>
      </c>
      <c r="F304" s="5">
        <v>13535.89</v>
      </c>
    </row>
    <row r="305" spans="1:6" x14ac:dyDescent="0.25">
      <c r="A305" t="s">
        <v>15</v>
      </c>
      <c r="B305">
        <v>2020</v>
      </c>
      <c r="C305">
        <v>8</v>
      </c>
      <c r="D305" s="3" t="s">
        <v>10</v>
      </c>
      <c r="E305" s="4">
        <v>11</v>
      </c>
      <c r="F305" s="5">
        <v>15074.25</v>
      </c>
    </row>
    <row r="306" spans="1:6" x14ac:dyDescent="0.25">
      <c r="A306" t="s">
        <v>15</v>
      </c>
      <c r="B306">
        <v>2020</v>
      </c>
      <c r="C306">
        <v>9</v>
      </c>
      <c r="D306" s="3" t="s">
        <v>7</v>
      </c>
      <c r="E306" s="4">
        <v>160</v>
      </c>
      <c r="F306" s="5">
        <v>201433</v>
      </c>
    </row>
    <row r="307" spans="1:6" x14ac:dyDescent="0.25">
      <c r="A307" t="s">
        <v>15</v>
      </c>
      <c r="B307">
        <v>2020</v>
      </c>
      <c r="C307">
        <v>9</v>
      </c>
      <c r="D307" s="3" t="s">
        <v>8</v>
      </c>
      <c r="E307" s="4">
        <v>51</v>
      </c>
      <c r="F307" s="5">
        <v>32193</v>
      </c>
    </row>
    <row r="308" spans="1:6" x14ac:dyDescent="0.25">
      <c r="A308" t="s">
        <v>15</v>
      </c>
      <c r="B308">
        <v>2020</v>
      </c>
      <c r="C308">
        <v>9</v>
      </c>
      <c r="D308" s="3" t="s">
        <v>9</v>
      </c>
      <c r="E308" s="4">
        <v>15</v>
      </c>
      <c r="F308" s="5">
        <v>13218.99</v>
      </c>
    </row>
    <row r="309" spans="1:6" x14ac:dyDescent="0.25">
      <c r="A309" t="s">
        <v>15</v>
      </c>
      <c r="B309">
        <v>2020</v>
      </c>
      <c r="C309">
        <v>9</v>
      </c>
      <c r="D309" s="3" t="s">
        <v>10</v>
      </c>
      <c r="E309" s="4">
        <v>5</v>
      </c>
      <c r="F309" s="5">
        <v>7902.5</v>
      </c>
    </row>
    <row r="310" spans="1:6" x14ac:dyDescent="0.25">
      <c r="A310" t="s">
        <v>15</v>
      </c>
      <c r="B310">
        <v>2020</v>
      </c>
      <c r="C310">
        <v>9</v>
      </c>
      <c r="D310" s="3" t="s">
        <v>11</v>
      </c>
      <c r="E310" s="4">
        <v>6</v>
      </c>
      <c r="F310" s="5">
        <v>4540</v>
      </c>
    </row>
    <row r="311" spans="1:6" x14ac:dyDescent="0.25">
      <c r="A311" t="s">
        <v>15</v>
      </c>
      <c r="B311">
        <v>2020</v>
      </c>
      <c r="C311">
        <v>10</v>
      </c>
      <c r="D311" s="3" t="s">
        <v>7</v>
      </c>
      <c r="E311" s="4">
        <v>120</v>
      </c>
      <c r="F311" s="5">
        <v>109739</v>
      </c>
    </row>
    <row r="312" spans="1:6" x14ac:dyDescent="0.25">
      <c r="A312" t="s">
        <v>15</v>
      </c>
      <c r="B312">
        <v>2020</v>
      </c>
      <c r="C312">
        <v>10</v>
      </c>
      <c r="D312" s="3" t="s">
        <v>8</v>
      </c>
      <c r="E312" s="4">
        <v>5</v>
      </c>
      <c r="F312" s="5">
        <v>2665</v>
      </c>
    </row>
    <row r="313" spans="1:6" x14ac:dyDescent="0.25">
      <c r="A313" t="s">
        <v>15</v>
      </c>
      <c r="B313">
        <v>2020</v>
      </c>
      <c r="C313">
        <v>10</v>
      </c>
      <c r="D313" s="3" t="s">
        <v>9</v>
      </c>
      <c r="E313" s="4">
        <v>3</v>
      </c>
      <c r="F313" s="5">
        <v>3382.76</v>
      </c>
    </row>
    <row r="314" spans="1:6" x14ac:dyDescent="0.25">
      <c r="A314" t="s">
        <v>15</v>
      </c>
      <c r="B314">
        <v>2020</v>
      </c>
      <c r="C314">
        <v>10</v>
      </c>
      <c r="D314" s="3" t="s">
        <v>10</v>
      </c>
      <c r="E314" s="4">
        <v>5</v>
      </c>
      <c r="F314" s="5">
        <v>7598.75</v>
      </c>
    </row>
    <row r="315" spans="1:6" x14ac:dyDescent="0.25">
      <c r="A315" t="s">
        <v>15</v>
      </c>
      <c r="B315">
        <v>2020</v>
      </c>
      <c r="C315">
        <v>10</v>
      </c>
      <c r="D315" s="3" t="s">
        <v>11</v>
      </c>
      <c r="E315" s="4">
        <v>1</v>
      </c>
      <c r="F315" s="5">
        <v>1795</v>
      </c>
    </row>
    <row r="316" spans="1:6" x14ac:dyDescent="0.25">
      <c r="A316" t="s">
        <v>15</v>
      </c>
      <c r="B316">
        <v>2020</v>
      </c>
      <c r="C316">
        <v>11</v>
      </c>
      <c r="D316" s="3" t="s">
        <v>7</v>
      </c>
      <c r="E316" s="4">
        <v>132</v>
      </c>
      <c r="F316" s="5">
        <v>115607</v>
      </c>
    </row>
    <row r="317" spans="1:6" x14ac:dyDescent="0.25">
      <c r="A317" t="s">
        <v>15</v>
      </c>
      <c r="B317">
        <v>2020</v>
      </c>
      <c r="C317">
        <v>11</v>
      </c>
      <c r="D317" s="3" t="s">
        <v>8</v>
      </c>
      <c r="E317" s="4">
        <v>4</v>
      </c>
      <c r="F317" s="5">
        <v>2058</v>
      </c>
    </row>
    <row r="318" spans="1:6" x14ac:dyDescent="0.25">
      <c r="A318" t="s">
        <v>15</v>
      </c>
      <c r="B318">
        <v>2020</v>
      </c>
      <c r="C318">
        <v>11</v>
      </c>
      <c r="D318" s="3" t="s">
        <v>9</v>
      </c>
      <c r="E318" s="4">
        <v>3</v>
      </c>
      <c r="F318" s="5">
        <v>3885</v>
      </c>
    </row>
    <row r="319" spans="1:6" x14ac:dyDescent="0.25">
      <c r="A319" t="s">
        <v>15</v>
      </c>
      <c r="B319">
        <v>2020</v>
      </c>
      <c r="C319">
        <v>11</v>
      </c>
      <c r="D319" s="3" t="s">
        <v>10</v>
      </c>
      <c r="E319" s="4">
        <v>10</v>
      </c>
      <c r="F319" s="5">
        <v>15450</v>
      </c>
    </row>
    <row r="320" spans="1:6" x14ac:dyDescent="0.25">
      <c r="A320" t="s">
        <v>15</v>
      </c>
      <c r="B320">
        <v>2020</v>
      </c>
      <c r="C320">
        <v>11</v>
      </c>
      <c r="D320" s="3" t="s">
        <v>11</v>
      </c>
      <c r="E320" s="4">
        <v>2</v>
      </c>
      <c r="F320" s="5">
        <v>1720</v>
      </c>
    </row>
    <row r="321" spans="1:6" x14ac:dyDescent="0.25">
      <c r="A321" t="s">
        <v>15</v>
      </c>
      <c r="B321">
        <v>2020</v>
      </c>
      <c r="C321">
        <v>12</v>
      </c>
      <c r="D321" s="3" t="s">
        <v>7</v>
      </c>
      <c r="E321" s="4">
        <v>97</v>
      </c>
      <c r="F321" s="5">
        <v>86543</v>
      </c>
    </row>
    <row r="322" spans="1:6" x14ac:dyDescent="0.25">
      <c r="A322" t="s">
        <v>15</v>
      </c>
      <c r="B322">
        <v>2020</v>
      </c>
      <c r="C322">
        <v>12</v>
      </c>
      <c r="D322" s="3" t="s">
        <v>8</v>
      </c>
      <c r="E322" s="4">
        <v>3</v>
      </c>
      <c r="F322" s="5">
        <v>1565</v>
      </c>
    </row>
    <row r="323" spans="1:6" x14ac:dyDescent="0.25">
      <c r="A323" t="s">
        <v>15</v>
      </c>
      <c r="B323">
        <v>2020</v>
      </c>
      <c r="C323">
        <v>12</v>
      </c>
      <c r="D323" s="3" t="s">
        <v>9</v>
      </c>
      <c r="E323" s="4">
        <v>3</v>
      </c>
      <c r="F323" s="5">
        <v>3037.5</v>
      </c>
    </row>
    <row r="324" spans="1:6" x14ac:dyDescent="0.25">
      <c r="A324" t="s">
        <v>15</v>
      </c>
      <c r="B324">
        <v>2020</v>
      </c>
      <c r="C324">
        <v>12</v>
      </c>
      <c r="D324" t="s">
        <v>10</v>
      </c>
      <c r="E324" s="1">
        <v>8</v>
      </c>
      <c r="F324" s="2">
        <v>10920.5</v>
      </c>
    </row>
    <row r="325" spans="1:6" x14ac:dyDescent="0.25">
      <c r="A325" t="s">
        <v>15</v>
      </c>
      <c r="B325">
        <v>2020</v>
      </c>
      <c r="C325">
        <v>12</v>
      </c>
      <c r="D325" t="s">
        <v>11</v>
      </c>
      <c r="E325" s="1">
        <v>3</v>
      </c>
      <c r="F325" s="2">
        <v>2188.33</v>
      </c>
    </row>
    <row r="326" spans="1:6" x14ac:dyDescent="0.25">
      <c r="A326" t="s">
        <v>16</v>
      </c>
      <c r="B326">
        <v>2018</v>
      </c>
      <c r="C326">
        <v>1</v>
      </c>
      <c r="D326" t="s">
        <v>7</v>
      </c>
      <c r="E326">
        <v>131</v>
      </c>
      <c r="F326" s="2">
        <v>132155.75999999998</v>
      </c>
    </row>
    <row r="327" spans="1:6" x14ac:dyDescent="0.25">
      <c r="A327" t="s">
        <v>16</v>
      </c>
      <c r="B327">
        <v>2018</v>
      </c>
      <c r="C327">
        <v>1</v>
      </c>
      <c r="D327" t="s">
        <v>8</v>
      </c>
      <c r="E327">
        <v>42</v>
      </c>
      <c r="F327" s="2">
        <v>40361.010000000009</v>
      </c>
    </row>
    <row r="328" spans="1:6" x14ac:dyDescent="0.25">
      <c r="A328" t="s">
        <v>16</v>
      </c>
      <c r="B328">
        <v>2018</v>
      </c>
      <c r="C328">
        <v>1</v>
      </c>
      <c r="D328" t="s">
        <v>9</v>
      </c>
      <c r="E328">
        <v>111</v>
      </c>
      <c r="F328" s="2">
        <v>149436.38999999996</v>
      </c>
    </row>
    <row r="329" spans="1:6" x14ac:dyDescent="0.25">
      <c r="A329" t="s">
        <v>16</v>
      </c>
      <c r="B329">
        <v>2018</v>
      </c>
      <c r="C329">
        <v>1</v>
      </c>
      <c r="D329" t="s">
        <v>11</v>
      </c>
      <c r="E329">
        <v>88</v>
      </c>
      <c r="F329" s="2">
        <v>104620.38000000002</v>
      </c>
    </row>
    <row r="330" spans="1:6" x14ac:dyDescent="0.25">
      <c r="A330" t="s">
        <v>16</v>
      </c>
      <c r="B330">
        <v>2018</v>
      </c>
      <c r="C330">
        <v>2</v>
      </c>
      <c r="D330" t="s">
        <v>7</v>
      </c>
      <c r="E330">
        <v>127</v>
      </c>
      <c r="F330" s="2">
        <v>132656.58999999997</v>
      </c>
    </row>
    <row r="331" spans="1:6" x14ac:dyDescent="0.25">
      <c r="A331" t="s">
        <v>16</v>
      </c>
      <c r="B331">
        <v>2018</v>
      </c>
      <c r="C331">
        <v>2</v>
      </c>
      <c r="D331" t="s">
        <v>8</v>
      </c>
      <c r="E331">
        <v>45</v>
      </c>
      <c r="F331" s="2">
        <v>45185.479999999996</v>
      </c>
    </row>
    <row r="332" spans="1:6" x14ac:dyDescent="0.25">
      <c r="A332" t="s">
        <v>16</v>
      </c>
      <c r="B332">
        <v>2018</v>
      </c>
      <c r="C332">
        <v>2</v>
      </c>
      <c r="D332" t="s">
        <v>9</v>
      </c>
      <c r="E332">
        <v>88</v>
      </c>
      <c r="F332" s="2">
        <v>120464.26999999999</v>
      </c>
    </row>
    <row r="333" spans="1:6" x14ac:dyDescent="0.25">
      <c r="A333" t="s">
        <v>16</v>
      </c>
      <c r="B333">
        <v>2018</v>
      </c>
      <c r="C333">
        <v>2</v>
      </c>
      <c r="D333" t="s">
        <v>10</v>
      </c>
      <c r="E333">
        <v>1</v>
      </c>
      <c r="F333" s="2">
        <v>2362.46</v>
      </c>
    </row>
    <row r="334" spans="1:6" x14ac:dyDescent="0.25">
      <c r="A334" t="s">
        <v>16</v>
      </c>
      <c r="B334">
        <v>2018</v>
      </c>
      <c r="C334">
        <v>2</v>
      </c>
      <c r="D334" t="s">
        <v>11</v>
      </c>
      <c r="E334">
        <v>100</v>
      </c>
      <c r="F334" s="2">
        <v>131843.15999999997</v>
      </c>
    </row>
    <row r="335" spans="1:6" x14ac:dyDescent="0.25">
      <c r="A335" t="s">
        <v>16</v>
      </c>
      <c r="B335">
        <v>2018</v>
      </c>
      <c r="C335">
        <v>3</v>
      </c>
      <c r="D335" t="s">
        <v>7</v>
      </c>
      <c r="E335">
        <v>81</v>
      </c>
      <c r="F335" s="2">
        <v>74594.87999999999</v>
      </c>
    </row>
    <row r="336" spans="1:6" x14ac:dyDescent="0.25">
      <c r="A336" t="s">
        <v>16</v>
      </c>
      <c r="B336">
        <v>2018</v>
      </c>
      <c r="C336">
        <v>3</v>
      </c>
      <c r="D336" t="s">
        <v>8</v>
      </c>
      <c r="E336">
        <v>30</v>
      </c>
      <c r="F336" s="2">
        <v>26706.930000000004</v>
      </c>
    </row>
    <row r="337" spans="1:6" x14ac:dyDescent="0.25">
      <c r="A337" t="s">
        <v>16</v>
      </c>
      <c r="B337">
        <v>2018</v>
      </c>
      <c r="C337">
        <v>3</v>
      </c>
      <c r="D337" t="s">
        <v>9</v>
      </c>
      <c r="E337">
        <v>64</v>
      </c>
      <c r="F337" s="2">
        <v>79270.600000000006</v>
      </c>
    </row>
    <row r="338" spans="1:6" x14ac:dyDescent="0.25">
      <c r="A338" t="s">
        <v>16</v>
      </c>
      <c r="B338">
        <v>2018</v>
      </c>
      <c r="C338">
        <v>3</v>
      </c>
      <c r="D338" t="s">
        <v>10</v>
      </c>
      <c r="E338">
        <v>6</v>
      </c>
      <c r="F338" s="2">
        <v>5859.9500000000007</v>
      </c>
    </row>
    <row r="339" spans="1:6" x14ac:dyDescent="0.25">
      <c r="A339" t="s">
        <v>16</v>
      </c>
      <c r="B339">
        <v>2018</v>
      </c>
      <c r="C339">
        <v>3</v>
      </c>
      <c r="D339" t="s">
        <v>11</v>
      </c>
      <c r="E339">
        <v>88</v>
      </c>
      <c r="F339" s="2">
        <v>104024.55000000003</v>
      </c>
    </row>
    <row r="340" spans="1:6" x14ac:dyDescent="0.25">
      <c r="A340" t="s">
        <v>16</v>
      </c>
      <c r="B340">
        <v>2018</v>
      </c>
      <c r="C340">
        <v>4</v>
      </c>
      <c r="D340" t="s">
        <v>7</v>
      </c>
      <c r="E340">
        <v>58</v>
      </c>
      <c r="F340" s="2">
        <v>51647.21</v>
      </c>
    </row>
    <row r="341" spans="1:6" x14ac:dyDescent="0.25">
      <c r="A341" t="s">
        <v>16</v>
      </c>
      <c r="B341">
        <v>2018</v>
      </c>
      <c r="C341">
        <v>4</v>
      </c>
      <c r="D341" t="s">
        <v>8</v>
      </c>
      <c r="E341">
        <v>22</v>
      </c>
      <c r="F341" s="2">
        <v>21341.84</v>
      </c>
    </row>
    <row r="342" spans="1:6" x14ac:dyDescent="0.25">
      <c r="A342" t="s">
        <v>16</v>
      </c>
      <c r="B342">
        <v>2018</v>
      </c>
      <c r="C342">
        <v>4</v>
      </c>
      <c r="D342" t="s">
        <v>9</v>
      </c>
      <c r="E342">
        <v>50</v>
      </c>
      <c r="F342" s="2">
        <v>68284.760000000009</v>
      </c>
    </row>
    <row r="343" spans="1:6" x14ac:dyDescent="0.25">
      <c r="A343" t="s">
        <v>16</v>
      </c>
      <c r="B343">
        <v>2018</v>
      </c>
      <c r="C343">
        <v>4</v>
      </c>
      <c r="D343" t="s">
        <v>10</v>
      </c>
      <c r="E343">
        <v>1</v>
      </c>
      <c r="F343" s="2">
        <v>911.09</v>
      </c>
    </row>
    <row r="344" spans="1:6" x14ac:dyDescent="0.25">
      <c r="A344" t="s">
        <v>16</v>
      </c>
      <c r="B344">
        <v>2018</v>
      </c>
      <c r="C344">
        <v>4</v>
      </c>
      <c r="D344" t="s">
        <v>11</v>
      </c>
      <c r="E344">
        <v>58</v>
      </c>
      <c r="F344" s="2">
        <v>72205.469999999987</v>
      </c>
    </row>
    <row r="345" spans="1:6" x14ac:dyDescent="0.25">
      <c r="A345" s="3" t="s">
        <v>16</v>
      </c>
      <c r="B345" s="3">
        <v>2018</v>
      </c>
      <c r="C345" s="3">
        <v>4</v>
      </c>
      <c r="D345" s="3" t="s">
        <v>17</v>
      </c>
      <c r="E345" s="3">
        <v>10</v>
      </c>
      <c r="F345" s="5">
        <v>2500</v>
      </c>
    </row>
    <row r="346" spans="1:6" x14ac:dyDescent="0.25">
      <c r="A346" t="s">
        <v>16</v>
      </c>
      <c r="B346">
        <v>2018</v>
      </c>
      <c r="C346">
        <v>5</v>
      </c>
      <c r="D346" t="s">
        <v>7</v>
      </c>
      <c r="E346">
        <v>84</v>
      </c>
      <c r="F346" s="2">
        <v>88268.09</v>
      </c>
    </row>
    <row r="347" spans="1:6" x14ac:dyDescent="0.25">
      <c r="A347" t="s">
        <v>16</v>
      </c>
      <c r="B347">
        <v>2018</v>
      </c>
      <c r="C347">
        <v>5</v>
      </c>
      <c r="D347" t="s">
        <v>8</v>
      </c>
      <c r="E347">
        <v>27</v>
      </c>
      <c r="F347" s="2">
        <v>26962.029999999995</v>
      </c>
    </row>
    <row r="348" spans="1:6" x14ac:dyDescent="0.25">
      <c r="A348" t="s">
        <v>16</v>
      </c>
      <c r="B348">
        <v>2018</v>
      </c>
      <c r="C348">
        <v>5</v>
      </c>
      <c r="D348" t="s">
        <v>9</v>
      </c>
      <c r="E348">
        <v>81</v>
      </c>
      <c r="F348" s="2">
        <v>110681.81000000001</v>
      </c>
    </row>
    <row r="349" spans="1:6" x14ac:dyDescent="0.25">
      <c r="A349" t="s">
        <v>16</v>
      </c>
      <c r="B349">
        <v>2018</v>
      </c>
      <c r="C349">
        <v>5</v>
      </c>
      <c r="D349" t="s">
        <v>11</v>
      </c>
      <c r="E349">
        <v>94</v>
      </c>
      <c r="F349" s="2">
        <v>128997.64</v>
      </c>
    </row>
    <row r="350" spans="1:6" x14ac:dyDescent="0.25">
      <c r="A350" t="s">
        <v>16</v>
      </c>
      <c r="B350">
        <v>2018</v>
      </c>
      <c r="C350">
        <v>6</v>
      </c>
      <c r="D350" t="s">
        <v>7</v>
      </c>
      <c r="E350">
        <v>126</v>
      </c>
      <c r="F350" s="2">
        <v>137728.86000000002</v>
      </c>
    </row>
    <row r="351" spans="1:6" x14ac:dyDescent="0.25">
      <c r="A351" t="s">
        <v>16</v>
      </c>
      <c r="B351">
        <v>2018</v>
      </c>
      <c r="C351">
        <v>6</v>
      </c>
      <c r="D351" t="s">
        <v>8</v>
      </c>
      <c r="E351">
        <v>34</v>
      </c>
      <c r="F351" s="2">
        <v>33692.720000000001</v>
      </c>
    </row>
    <row r="352" spans="1:6" x14ac:dyDescent="0.25">
      <c r="A352" t="s">
        <v>16</v>
      </c>
      <c r="B352">
        <v>2018</v>
      </c>
      <c r="C352">
        <v>6</v>
      </c>
      <c r="D352" t="s">
        <v>9</v>
      </c>
      <c r="E352">
        <v>111</v>
      </c>
      <c r="F352" s="2">
        <v>162996.34999999998</v>
      </c>
    </row>
    <row r="353" spans="1:6" x14ac:dyDescent="0.25">
      <c r="A353" t="s">
        <v>16</v>
      </c>
      <c r="B353">
        <v>2018</v>
      </c>
      <c r="C353">
        <v>6</v>
      </c>
      <c r="D353" t="s">
        <v>11</v>
      </c>
      <c r="E353">
        <v>107</v>
      </c>
      <c r="F353" s="2">
        <v>160340.1399999999</v>
      </c>
    </row>
    <row r="354" spans="1:6" x14ac:dyDescent="0.25">
      <c r="A354" t="s">
        <v>16</v>
      </c>
      <c r="B354">
        <v>2018</v>
      </c>
      <c r="C354">
        <v>7</v>
      </c>
      <c r="D354" t="s">
        <v>7</v>
      </c>
      <c r="E354">
        <v>112</v>
      </c>
      <c r="F354" s="2">
        <v>108240.92</v>
      </c>
    </row>
    <row r="355" spans="1:6" x14ac:dyDescent="0.25">
      <c r="A355" t="s">
        <v>16</v>
      </c>
      <c r="B355">
        <v>2018</v>
      </c>
      <c r="C355">
        <v>7</v>
      </c>
      <c r="D355" t="s">
        <v>8</v>
      </c>
      <c r="E355">
        <v>40</v>
      </c>
      <c r="F355" s="2">
        <v>41477.639999999992</v>
      </c>
    </row>
    <row r="356" spans="1:6" x14ac:dyDescent="0.25">
      <c r="A356" t="s">
        <v>16</v>
      </c>
      <c r="B356">
        <v>2018</v>
      </c>
      <c r="C356">
        <v>7</v>
      </c>
      <c r="D356" t="s">
        <v>9</v>
      </c>
      <c r="E356">
        <v>99</v>
      </c>
      <c r="F356" s="2">
        <v>137865.25999999998</v>
      </c>
    </row>
    <row r="357" spans="1:6" x14ac:dyDescent="0.25">
      <c r="A357" t="s">
        <v>16</v>
      </c>
      <c r="B357">
        <v>2018</v>
      </c>
      <c r="C357">
        <v>7</v>
      </c>
      <c r="D357" t="s">
        <v>10</v>
      </c>
      <c r="E357">
        <v>1</v>
      </c>
      <c r="F357" s="2">
        <v>1920.66</v>
      </c>
    </row>
    <row r="358" spans="1:6" x14ac:dyDescent="0.25">
      <c r="A358" t="s">
        <v>16</v>
      </c>
      <c r="B358">
        <v>2018</v>
      </c>
      <c r="C358">
        <v>7</v>
      </c>
      <c r="D358" t="s">
        <v>11</v>
      </c>
      <c r="E358">
        <v>71</v>
      </c>
      <c r="F358" s="2">
        <v>93038.389999999956</v>
      </c>
    </row>
    <row r="359" spans="1:6" x14ac:dyDescent="0.25">
      <c r="A359" t="s">
        <v>16</v>
      </c>
      <c r="B359">
        <v>2018</v>
      </c>
      <c r="C359">
        <v>8</v>
      </c>
      <c r="D359" t="s">
        <v>7</v>
      </c>
      <c r="E359">
        <v>112</v>
      </c>
      <c r="F359" s="2">
        <v>106015.23000000004</v>
      </c>
    </row>
    <row r="360" spans="1:6" x14ac:dyDescent="0.25">
      <c r="A360" t="s">
        <v>16</v>
      </c>
      <c r="B360">
        <v>2018</v>
      </c>
      <c r="C360">
        <v>8</v>
      </c>
      <c r="D360" t="s">
        <v>8</v>
      </c>
      <c r="E360">
        <v>27</v>
      </c>
      <c r="F360" s="2">
        <v>27349.64</v>
      </c>
    </row>
    <row r="361" spans="1:6" x14ac:dyDescent="0.25">
      <c r="A361" t="s">
        <v>16</v>
      </c>
      <c r="B361">
        <v>2018</v>
      </c>
      <c r="C361">
        <v>8</v>
      </c>
      <c r="D361" t="s">
        <v>9</v>
      </c>
      <c r="E361">
        <v>72</v>
      </c>
      <c r="F361" s="2">
        <v>93861.369999999981</v>
      </c>
    </row>
    <row r="362" spans="1:6" x14ac:dyDescent="0.25">
      <c r="A362" t="s">
        <v>16</v>
      </c>
      <c r="B362">
        <v>2018</v>
      </c>
      <c r="C362">
        <v>8</v>
      </c>
      <c r="D362" t="s">
        <v>11</v>
      </c>
      <c r="E362">
        <v>111</v>
      </c>
      <c r="F362" s="2">
        <v>125998.42999999996</v>
      </c>
    </row>
    <row r="363" spans="1:6" x14ac:dyDescent="0.25">
      <c r="A363" t="s">
        <v>16</v>
      </c>
      <c r="B363">
        <v>2018</v>
      </c>
      <c r="C363">
        <v>9</v>
      </c>
      <c r="D363" t="s">
        <v>7</v>
      </c>
      <c r="E363">
        <v>137</v>
      </c>
      <c r="F363" s="2">
        <v>129588.94</v>
      </c>
    </row>
    <row r="364" spans="1:6" x14ac:dyDescent="0.25">
      <c r="A364" t="s">
        <v>16</v>
      </c>
      <c r="B364">
        <v>2018</v>
      </c>
      <c r="C364">
        <v>9</v>
      </c>
      <c r="D364" t="s">
        <v>8</v>
      </c>
      <c r="E364">
        <v>48</v>
      </c>
      <c r="F364" s="2">
        <v>58383.8</v>
      </c>
    </row>
    <row r="365" spans="1:6" x14ac:dyDescent="0.25">
      <c r="A365" t="s">
        <v>16</v>
      </c>
      <c r="B365">
        <v>2018</v>
      </c>
      <c r="C365">
        <v>9</v>
      </c>
      <c r="D365" t="s">
        <v>9</v>
      </c>
      <c r="E365">
        <v>83</v>
      </c>
      <c r="F365" s="2">
        <v>100736.51</v>
      </c>
    </row>
    <row r="366" spans="1:6" x14ac:dyDescent="0.25">
      <c r="A366" t="s">
        <v>16</v>
      </c>
      <c r="B366">
        <v>2018</v>
      </c>
      <c r="C366">
        <v>9</v>
      </c>
      <c r="D366" t="s">
        <v>10</v>
      </c>
      <c r="E366">
        <v>2</v>
      </c>
      <c r="F366" s="2">
        <v>3443.85</v>
      </c>
    </row>
    <row r="367" spans="1:6" x14ac:dyDescent="0.25">
      <c r="A367" t="s">
        <v>16</v>
      </c>
      <c r="B367">
        <v>2018</v>
      </c>
      <c r="C367">
        <v>9</v>
      </c>
      <c r="D367" t="s">
        <v>11</v>
      </c>
      <c r="E367">
        <v>104</v>
      </c>
      <c r="F367" s="2">
        <v>120520.26</v>
      </c>
    </row>
    <row r="368" spans="1:6" x14ac:dyDescent="0.25">
      <c r="A368" t="s">
        <v>16</v>
      </c>
      <c r="B368">
        <v>2018</v>
      </c>
      <c r="C368">
        <v>10</v>
      </c>
      <c r="D368" t="s">
        <v>7</v>
      </c>
      <c r="E368">
        <v>75</v>
      </c>
      <c r="F368" s="2">
        <v>66991.649999999994</v>
      </c>
    </row>
    <row r="369" spans="1:6" x14ac:dyDescent="0.25">
      <c r="A369" t="s">
        <v>16</v>
      </c>
      <c r="B369">
        <v>2018</v>
      </c>
      <c r="C369">
        <v>10</v>
      </c>
      <c r="D369" t="s">
        <v>8</v>
      </c>
      <c r="E369">
        <v>21</v>
      </c>
      <c r="F369" s="2">
        <v>22385.019999999997</v>
      </c>
    </row>
    <row r="370" spans="1:6" x14ac:dyDescent="0.25">
      <c r="A370" t="s">
        <v>16</v>
      </c>
      <c r="B370">
        <v>2018</v>
      </c>
      <c r="C370">
        <v>10</v>
      </c>
      <c r="D370" t="s">
        <v>9</v>
      </c>
      <c r="E370">
        <v>40</v>
      </c>
      <c r="F370" s="2">
        <v>49941.450000000012</v>
      </c>
    </row>
    <row r="371" spans="1:6" x14ac:dyDescent="0.25">
      <c r="A371" t="s">
        <v>16</v>
      </c>
      <c r="B371">
        <v>2018</v>
      </c>
      <c r="C371">
        <v>10</v>
      </c>
      <c r="D371" t="s">
        <v>11</v>
      </c>
      <c r="E371">
        <v>86</v>
      </c>
      <c r="F371" s="2">
        <v>96035.549999999945</v>
      </c>
    </row>
    <row r="372" spans="1:6" x14ac:dyDescent="0.25">
      <c r="A372" t="s">
        <v>16</v>
      </c>
      <c r="B372">
        <v>2018</v>
      </c>
      <c r="C372">
        <v>11</v>
      </c>
      <c r="D372" t="s">
        <v>7</v>
      </c>
      <c r="E372">
        <v>99</v>
      </c>
      <c r="F372" s="2">
        <v>86027.709999999992</v>
      </c>
    </row>
    <row r="373" spans="1:6" x14ac:dyDescent="0.25">
      <c r="A373" t="s">
        <v>16</v>
      </c>
      <c r="B373">
        <v>2018</v>
      </c>
      <c r="C373">
        <v>11</v>
      </c>
      <c r="D373" t="s">
        <v>8</v>
      </c>
      <c r="E373">
        <v>37</v>
      </c>
      <c r="F373" s="2">
        <v>40787.049999999996</v>
      </c>
    </row>
    <row r="374" spans="1:6" x14ac:dyDescent="0.25">
      <c r="A374" t="s">
        <v>16</v>
      </c>
      <c r="B374">
        <v>2018</v>
      </c>
      <c r="C374">
        <v>11</v>
      </c>
      <c r="D374" t="s">
        <v>9</v>
      </c>
      <c r="E374">
        <v>75</v>
      </c>
      <c r="F374" s="2">
        <v>95897.35</v>
      </c>
    </row>
    <row r="375" spans="1:6" x14ac:dyDescent="0.25">
      <c r="A375" t="s">
        <v>16</v>
      </c>
      <c r="B375">
        <v>2018</v>
      </c>
      <c r="C375">
        <v>11</v>
      </c>
      <c r="D375" t="s">
        <v>10</v>
      </c>
      <c r="E375">
        <v>1</v>
      </c>
      <c r="F375" s="2">
        <v>1806.16</v>
      </c>
    </row>
    <row r="376" spans="1:6" x14ac:dyDescent="0.25">
      <c r="A376" t="s">
        <v>16</v>
      </c>
      <c r="B376">
        <v>2018</v>
      </c>
      <c r="C376">
        <v>11</v>
      </c>
      <c r="D376" t="s">
        <v>11</v>
      </c>
      <c r="E376">
        <v>107</v>
      </c>
      <c r="F376" s="2">
        <v>121820.27</v>
      </c>
    </row>
    <row r="377" spans="1:6" x14ac:dyDescent="0.25">
      <c r="A377" t="s">
        <v>16</v>
      </c>
      <c r="B377">
        <v>2018</v>
      </c>
      <c r="C377">
        <v>12</v>
      </c>
      <c r="D377" t="s">
        <v>7</v>
      </c>
      <c r="E377">
        <v>128</v>
      </c>
      <c r="F377" s="2">
        <v>118663.35999999999</v>
      </c>
    </row>
    <row r="378" spans="1:6" x14ac:dyDescent="0.25">
      <c r="A378" t="s">
        <v>16</v>
      </c>
      <c r="B378">
        <v>2018</v>
      </c>
      <c r="C378">
        <v>12</v>
      </c>
      <c r="D378" t="s">
        <v>8</v>
      </c>
      <c r="E378">
        <v>58</v>
      </c>
      <c r="F378" s="2">
        <v>61824.31</v>
      </c>
    </row>
    <row r="379" spans="1:6" x14ac:dyDescent="0.25">
      <c r="A379" t="s">
        <v>16</v>
      </c>
      <c r="B379">
        <v>2018</v>
      </c>
      <c r="C379">
        <v>12</v>
      </c>
      <c r="D379" t="s">
        <v>9</v>
      </c>
      <c r="E379">
        <v>68</v>
      </c>
      <c r="F379" s="2">
        <v>94461.809999999983</v>
      </c>
    </row>
    <row r="380" spans="1:6" x14ac:dyDescent="0.25">
      <c r="A380" t="s">
        <v>16</v>
      </c>
      <c r="B380">
        <v>2018</v>
      </c>
      <c r="C380">
        <v>12</v>
      </c>
      <c r="D380" t="s">
        <v>10</v>
      </c>
      <c r="E380">
        <v>1</v>
      </c>
      <c r="F380" s="2">
        <v>2017.31</v>
      </c>
    </row>
    <row r="381" spans="1:6" x14ac:dyDescent="0.25">
      <c r="A381" t="s">
        <v>16</v>
      </c>
      <c r="B381">
        <v>2018</v>
      </c>
      <c r="C381">
        <v>12</v>
      </c>
      <c r="D381" t="s">
        <v>11</v>
      </c>
      <c r="E381">
        <v>175</v>
      </c>
      <c r="F381" s="2">
        <v>198335.77999999997</v>
      </c>
    </row>
    <row r="382" spans="1:6" x14ac:dyDescent="0.25">
      <c r="A382" t="s">
        <v>16</v>
      </c>
      <c r="B382">
        <v>2019</v>
      </c>
      <c r="C382">
        <v>1</v>
      </c>
      <c r="D382" t="s">
        <v>7</v>
      </c>
      <c r="E382">
        <v>113</v>
      </c>
      <c r="F382" s="2">
        <v>103199.90000000002</v>
      </c>
    </row>
    <row r="383" spans="1:6" x14ac:dyDescent="0.25">
      <c r="A383" t="s">
        <v>16</v>
      </c>
      <c r="B383">
        <v>2019</v>
      </c>
      <c r="C383">
        <v>1</v>
      </c>
      <c r="D383" t="s">
        <v>8</v>
      </c>
      <c r="E383">
        <v>42</v>
      </c>
      <c r="F383" s="2">
        <v>46657.350000000006</v>
      </c>
    </row>
    <row r="384" spans="1:6" x14ac:dyDescent="0.25">
      <c r="A384" t="s">
        <v>16</v>
      </c>
      <c r="B384">
        <v>2019</v>
      </c>
      <c r="C384">
        <v>1</v>
      </c>
      <c r="D384" t="s">
        <v>9</v>
      </c>
      <c r="E384">
        <v>57</v>
      </c>
      <c r="F384" s="2">
        <v>69873.38</v>
      </c>
    </row>
    <row r="385" spans="1:6" x14ac:dyDescent="0.25">
      <c r="A385" t="s">
        <v>16</v>
      </c>
      <c r="B385">
        <v>2019</v>
      </c>
      <c r="C385">
        <v>1</v>
      </c>
      <c r="D385" t="s">
        <v>10</v>
      </c>
      <c r="E385">
        <v>1</v>
      </c>
      <c r="F385" s="2">
        <v>2073.58</v>
      </c>
    </row>
    <row r="386" spans="1:6" x14ac:dyDescent="0.25">
      <c r="A386" s="3" t="s">
        <v>16</v>
      </c>
      <c r="B386" s="3">
        <v>2019</v>
      </c>
      <c r="C386" s="3">
        <v>1</v>
      </c>
      <c r="D386" s="3" t="s">
        <v>10</v>
      </c>
      <c r="E386" s="3">
        <v>1</v>
      </c>
      <c r="F386" s="5">
        <v>2073.58</v>
      </c>
    </row>
    <row r="387" spans="1:6" x14ac:dyDescent="0.25">
      <c r="A387" t="s">
        <v>16</v>
      </c>
      <c r="B387">
        <v>2019</v>
      </c>
      <c r="C387">
        <v>1</v>
      </c>
      <c r="D387" t="s">
        <v>11</v>
      </c>
      <c r="E387">
        <v>108</v>
      </c>
      <c r="F387" s="2">
        <v>130009.05999999997</v>
      </c>
    </row>
    <row r="388" spans="1:6" x14ac:dyDescent="0.25">
      <c r="A388" t="s">
        <v>16</v>
      </c>
      <c r="B388">
        <v>2019</v>
      </c>
      <c r="C388">
        <v>2</v>
      </c>
      <c r="D388" t="s">
        <v>7</v>
      </c>
      <c r="E388">
        <v>165</v>
      </c>
      <c r="F388" s="2">
        <v>155806.82999999993</v>
      </c>
    </row>
    <row r="389" spans="1:6" x14ac:dyDescent="0.25">
      <c r="A389" t="s">
        <v>16</v>
      </c>
      <c r="B389">
        <v>2019</v>
      </c>
      <c r="C389">
        <v>2</v>
      </c>
      <c r="D389" t="s">
        <v>8</v>
      </c>
      <c r="E389">
        <v>51</v>
      </c>
      <c r="F389" s="2">
        <v>51212.819999999992</v>
      </c>
    </row>
    <row r="390" spans="1:6" x14ac:dyDescent="0.25">
      <c r="A390" t="s">
        <v>16</v>
      </c>
      <c r="B390">
        <v>2019</v>
      </c>
      <c r="C390">
        <v>2</v>
      </c>
      <c r="D390" t="s">
        <v>9</v>
      </c>
      <c r="E390">
        <v>73</v>
      </c>
      <c r="F390" s="2">
        <v>91243.45</v>
      </c>
    </row>
    <row r="391" spans="1:6" x14ac:dyDescent="0.25">
      <c r="A391" t="s">
        <v>16</v>
      </c>
      <c r="B391">
        <v>2019</v>
      </c>
      <c r="C391">
        <v>2</v>
      </c>
      <c r="D391" t="s">
        <v>11</v>
      </c>
      <c r="E391">
        <v>108</v>
      </c>
      <c r="F391" s="2">
        <v>130059.53</v>
      </c>
    </row>
    <row r="392" spans="1:6" x14ac:dyDescent="0.25">
      <c r="A392" t="s">
        <v>16</v>
      </c>
      <c r="B392">
        <v>2019</v>
      </c>
      <c r="C392">
        <v>3</v>
      </c>
      <c r="D392" t="s">
        <v>7</v>
      </c>
      <c r="E392">
        <v>153</v>
      </c>
      <c r="F392" s="2">
        <v>150146.40000000002</v>
      </c>
    </row>
    <row r="393" spans="1:6" x14ac:dyDescent="0.25">
      <c r="A393" t="s">
        <v>16</v>
      </c>
      <c r="B393">
        <v>2019</v>
      </c>
      <c r="C393">
        <v>3</v>
      </c>
      <c r="D393" t="s">
        <v>8</v>
      </c>
      <c r="E393">
        <v>25</v>
      </c>
      <c r="F393" s="2">
        <v>27009.699999999997</v>
      </c>
    </row>
    <row r="394" spans="1:6" x14ac:dyDescent="0.25">
      <c r="A394" t="s">
        <v>16</v>
      </c>
      <c r="B394">
        <v>2019</v>
      </c>
      <c r="C394">
        <v>3</v>
      </c>
      <c r="D394" t="s">
        <v>9</v>
      </c>
      <c r="E394">
        <v>38</v>
      </c>
      <c r="F394" s="2">
        <v>45653.879999999983</v>
      </c>
    </row>
    <row r="395" spans="1:6" x14ac:dyDescent="0.25">
      <c r="A395" t="s">
        <v>16</v>
      </c>
      <c r="B395">
        <v>2019</v>
      </c>
      <c r="C395">
        <v>3</v>
      </c>
      <c r="D395" t="s">
        <v>11</v>
      </c>
      <c r="E395">
        <v>73</v>
      </c>
      <c r="F395" s="2">
        <v>76449.209999999992</v>
      </c>
    </row>
    <row r="396" spans="1:6" x14ac:dyDescent="0.25">
      <c r="A396" t="s">
        <v>16</v>
      </c>
      <c r="B396">
        <v>2019</v>
      </c>
      <c r="C396">
        <v>4</v>
      </c>
      <c r="D396" t="s">
        <v>7</v>
      </c>
      <c r="E396">
        <v>117</v>
      </c>
      <c r="F396" s="2">
        <v>116107.78</v>
      </c>
    </row>
    <row r="397" spans="1:6" x14ac:dyDescent="0.25">
      <c r="A397" t="s">
        <v>16</v>
      </c>
      <c r="B397">
        <v>2019</v>
      </c>
      <c r="C397">
        <v>4</v>
      </c>
      <c r="D397" t="s">
        <v>8</v>
      </c>
      <c r="E397">
        <v>23</v>
      </c>
      <c r="F397" s="2">
        <v>23537.969999999998</v>
      </c>
    </row>
    <row r="398" spans="1:6" x14ac:dyDescent="0.25">
      <c r="A398" t="s">
        <v>16</v>
      </c>
      <c r="B398">
        <v>2019</v>
      </c>
      <c r="C398">
        <v>4</v>
      </c>
      <c r="D398" t="s">
        <v>9</v>
      </c>
      <c r="E398">
        <v>24</v>
      </c>
      <c r="F398" s="2">
        <v>48183.310000000005</v>
      </c>
    </row>
    <row r="399" spans="1:6" x14ac:dyDescent="0.25">
      <c r="A399" t="s">
        <v>16</v>
      </c>
      <c r="B399">
        <v>2019</v>
      </c>
      <c r="C399">
        <v>4</v>
      </c>
      <c r="D399" t="s">
        <v>11</v>
      </c>
      <c r="E399">
        <v>67</v>
      </c>
      <c r="F399" s="2">
        <v>74839.819999999992</v>
      </c>
    </row>
    <row r="400" spans="1:6" x14ac:dyDescent="0.25">
      <c r="A400" t="s">
        <v>16</v>
      </c>
      <c r="B400">
        <v>2019</v>
      </c>
      <c r="C400">
        <v>5</v>
      </c>
      <c r="D400" t="s">
        <v>7</v>
      </c>
      <c r="E400">
        <v>141</v>
      </c>
      <c r="F400" s="2">
        <v>142034.97000000003</v>
      </c>
    </row>
    <row r="401" spans="1:6" x14ac:dyDescent="0.25">
      <c r="A401" t="s">
        <v>16</v>
      </c>
      <c r="B401">
        <v>2019</v>
      </c>
      <c r="C401">
        <v>5</v>
      </c>
      <c r="D401" t="s">
        <v>8</v>
      </c>
      <c r="E401">
        <v>43</v>
      </c>
      <c r="F401" s="2">
        <v>46634.280000000006</v>
      </c>
    </row>
    <row r="402" spans="1:6" x14ac:dyDescent="0.25">
      <c r="A402" t="s">
        <v>16</v>
      </c>
      <c r="B402">
        <v>2019</v>
      </c>
      <c r="C402">
        <v>5</v>
      </c>
      <c r="D402" t="s">
        <v>9</v>
      </c>
      <c r="E402">
        <v>39</v>
      </c>
      <c r="F402" s="2">
        <v>50363.82</v>
      </c>
    </row>
    <row r="403" spans="1:6" x14ac:dyDescent="0.25">
      <c r="A403" t="s">
        <v>16</v>
      </c>
      <c r="B403">
        <v>2019</v>
      </c>
      <c r="C403">
        <v>5</v>
      </c>
      <c r="D403" t="s">
        <v>11</v>
      </c>
      <c r="E403">
        <v>131</v>
      </c>
      <c r="F403" s="2">
        <v>145293.20000000001</v>
      </c>
    </row>
    <row r="404" spans="1:6" x14ac:dyDescent="0.25">
      <c r="A404" t="s">
        <v>16</v>
      </c>
      <c r="B404">
        <v>2019</v>
      </c>
      <c r="C404">
        <v>6</v>
      </c>
      <c r="D404" t="s">
        <v>7</v>
      </c>
      <c r="E404">
        <v>178</v>
      </c>
      <c r="F404" s="2">
        <v>160486.24999999991</v>
      </c>
    </row>
    <row r="405" spans="1:6" x14ac:dyDescent="0.25">
      <c r="A405" t="s">
        <v>16</v>
      </c>
      <c r="B405">
        <v>2019</v>
      </c>
      <c r="C405">
        <v>6</v>
      </c>
      <c r="D405" t="s">
        <v>8</v>
      </c>
      <c r="E405">
        <v>52</v>
      </c>
      <c r="F405" s="2">
        <v>51371.279999999984</v>
      </c>
    </row>
    <row r="406" spans="1:6" x14ac:dyDescent="0.25">
      <c r="A406" t="s">
        <v>16</v>
      </c>
      <c r="B406">
        <v>2019</v>
      </c>
      <c r="C406">
        <v>6</v>
      </c>
      <c r="D406" t="s">
        <v>9</v>
      </c>
      <c r="E406">
        <v>61</v>
      </c>
      <c r="F406" s="2">
        <v>78957.650000000009</v>
      </c>
    </row>
    <row r="407" spans="1:6" x14ac:dyDescent="0.25">
      <c r="A407" t="s">
        <v>16</v>
      </c>
      <c r="B407">
        <v>2019</v>
      </c>
      <c r="C407">
        <v>6</v>
      </c>
      <c r="D407" t="s">
        <v>10</v>
      </c>
      <c r="E407">
        <v>8</v>
      </c>
      <c r="F407" s="2">
        <v>15170.14</v>
      </c>
    </row>
    <row r="408" spans="1:6" x14ac:dyDescent="0.25">
      <c r="A408" t="s">
        <v>16</v>
      </c>
      <c r="B408">
        <v>2019</v>
      </c>
      <c r="C408">
        <v>6</v>
      </c>
      <c r="D408" t="s">
        <v>11</v>
      </c>
      <c r="E408">
        <v>112</v>
      </c>
      <c r="F408" s="2">
        <v>130388.80000000002</v>
      </c>
    </row>
    <row r="409" spans="1:6" x14ac:dyDescent="0.25">
      <c r="A409" t="s">
        <v>16</v>
      </c>
      <c r="B409">
        <v>2019</v>
      </c>
      <c r="C409">
        <v>7</v>
      </c>
      <c r="D409" t="s">
        <v>7</v>
      </c>
      <c r="E409">
        <v>160</v>
      </c>
      <c r="F409" s="2">
        <v>139814.12999999995</v>
      </c>
    </row>
    <row r="410" spans="1:6" x14ac:dyDescent="0.25">
      <c r="A410" t="s">
        <v>16</v>
      </c>
      <c r="B410">
        <v>2019</v>
      </c>
      <c r="C410">
        <v>7</v>
      </c>
      <c r="D410" t="s">
        <v>8</v>
      </c>
      <c r="E410">
        <v>34</v>
      </c>
      <c r="F410" s="2">
        <v>35885.130000000005</v>
      </c>
    </row>
    <row r="411" spans="1:6" x14ac:dyDescent="0.25">
      <c r="A411" t="s">
        <v>16</v>
      </c>
      <c r="B411">
        <v>2019</v>
      </c>
      <c r="C411">
        <v>7</v>
      </c>
      <c r="D411" t="s">
        <v>9</v>
      </c>
      <c r="E411">
        <v>57</v>
      </c>
      <c r="F411" s="2">
        <v>77491.050000000017</v>
      </c>
    </row>
    <row r="412" spans="1:6" x14ac:dyDescent="0.25">
      <c r="A412" t="s">
        <v>16</v>
      </c>
      <c r="B412">
        <v>2019</v>
      </c>
      <c r="C412">
        <v>7</v>
      </c>
      <c r="D412" t="s">
        <v>10</v>
      </c>
      <c r="E412">
        <v>7</v>
      </c>
      <c r="F412" s="2">
        <v>11083.26</v>
      </c>
    </row>
    <row r="413" spans="1:6" x14ac:dyDescent="0.25">
      <c r="A413" t="s">
        <v>16</v>
      </c>
      <c r="B413">
        <v>2019</v>
      </c>
      <c r="C413">
        <v>7</v>
      </c>
      <c r="D413" t="s">
        <v>11</v>
      </c>
      <c r="E413">
        <v>69</v>
      </c>
      <c r="F413" s="2">
        <v>80652.389999999985</v>
      </c>
    </row>
    <row r="414" spans="1:6" x14ac:dyDescent="0.25">
      <c r="A414" t="s">
        <v>16</v>
      </c>
      <c r="B414">
        <v>2019</v>
      </c>
      <c r="C414">
        <v>8</v>
      </c>
      <c r="D414" t="s">
        <v>7</v>
      </c>
      <c r="E414">
        <v>137</v>
      </c>
      <c r="F414" s="2">
        <v>122940.55</v>
      </c>
    </row>
    <row r="415" spans="1:6" x14ac:dyDescent="0.25">
      <c r="A415" t="s">
        <v>16</v>
      </c>
      <c r="B415">
        <v>2019</v>
      </c>
      <c r="C415">
        <v>8</v>
      </c>
      <c r="D415" t="s">
        <v>8</v>
      </c>
      <c r="E415">
        <v>27</v>
      </c>
      <c r="F415" s="2">
        <v>30380.36</v>
      </c>
    </row>
    <row r="416" spans="1:6" x14ac:dyDescent="0.25">
      <c r="A416" t="s">
        <v>16</v>
      </c>
      <c r="B416">
        <v>2019</v>
      </c>
      <c r="C416">
        <v>8</v>
      </c>
      <c r="D416" t="s">
        <v>9</v>
      </c>
      <c r="E416">
        <v>35</v>
      </c>
      <c r="F416" s="2">
        <v>71614.14999999998</v>
      </c>
    </row>
    <row r="417" spans="1:6" x14ac:dyDescent="0.25">
      <c r="A417" t="s">
        <v>16</v>
      </c>
      <c r="B417">
        <v>2019</v>
      </c>
      <c r="C417">
        <v>8</v>
      </c>
      <c r="D417" t="s">
        <v>10</v>
      </c>
      <c r="E417">
        <v>10</v>
      </c>
      <c r="F417" s="2">
        <v>19917.79</v>
      </c>
    </row>
    <row r="418" spans="1:6" x14ac:dyDescent="0.25">
      <c r="A418" t="s">
        <v>16</v>
      </c>
      <c r="B418">
        <v>2019</v>
      </c>
      <c r="C418">
        <v>8</v>
      </c>
      <c r="D418" t="s">
        <v>11</v>
      </c>
      <c r="E418">
        <v>89</v>
      </c>
      <c r="F418" s="2">
        <v>95601.459999999992</v>
      </c>
    </row>
    <row r="419" spans="1:6" x14ac:dyDescent="0.25">
      <c r="A419" t="s">
        <v>16</v>
      </c>
      <c r="B419">
        <v>2019</v>
      </c>
      <c r="C419">
        <v>9</v>
      </c>
      <c r="D419" t="s">
        <v>7</v>
      </c>
      <c r="E419">
        <v>140</v>
      </c>
      <c r="F419" s="2">
        <v>134080.31999999998</v>
      </c>
    </row>
    <row r="420" spans="1:6" x14ac:dyDescent="0.25">
      <c r="A420" t="s">
        <v>16</v>
      </c>
      <c r="B420">
        <v>2019</v>
      </c>
      <c r="C420">
        <v>9</v>
      </c>
      <c r="D420" t="s">
        <v>8</v>
      </c>
      <c r="E420">
        <v>31</v>
      </c>
      <c r="F420" s="2">
        <v>26190.46</v>
      </c>
    </row>
    <row r="421" spans="1:6" x14ac:dyDescent="0.25">
      <c r="A421" t="s">
        <v>16</v>
      </c>
      <c r="B421">
        <v>2019</v>
      </c>
      <c r="C421">
        <v>9</v>
      </c>
      <c r="D421" t="s">
        <v>9</v>
      </c>
      <c r="E421">
        <v>43</v>
      </c>
      <c r="F421" s="2">
        <v>49680.62</v>
      </c>
    </row>
    <row r="422" spans="1:6" x14ac:dyDescent="0.25">
      <c r="A422" t="s">
        <v>16</v>
      </c>
      <c r="B422">
        <v>2019</v>
      </c>
      <c r="C422">
        <v>9</v>
      </c>
      <c r="D422" t="s">
        <v>10</v>
      </c>
      <c r="E422">
        <v>19</v>
      </c>
      <c r="F422" s="2">
        <v>36142.33</v>
      </c>
    </row>
    <row r="423" spans="1:6" x14ac:dyDescent="0.25">
      <c r="A423" t="s">
        <v>16</v>
      </c>
      <c r="B423">
        <v>2019</v>
      </c>
      <c r="C423">
        <v>9</v>
      </c>
      <c r="D423" t="s">
        <v>11</v>
      </c>
      <c r="E423">
        <v>43</v>
      </c>
      <c r="F423" s="2">
        <v>46886.52</v>
      </c>
    </row>
    <row r="424" spans="1:6" x14ac:dyDescent="0.25">
      <c r="A424" t="s">
        <v>16</v>
      </c>
      <c r="B424">
        <v>2019</v>
      </c>
      <c r="C424">
        <v>10</v>
      </c>
      <c r="D424" t="s">
        <v>7</v>
      </c>
      <c r="E424">
        <v>122</v>
      </c>
      <c r="F424" s="2">
        <v>119049.04999999999</v>
      </c>
    </row>
    <row r="425" spans="1:6" x14ac:dyDescent="0.25">
      <c r="A425" t="s">
        <v>16</v>
      </c>
      <c r="B425">
        <v>2019</v>
      </c>
      <c r="C425">
        <v>10</v>
      </c>
      <c r="D425" t="s">
        <v>8</v>
      </c>
      <c r="E425">
        <v>13</v>
      </c>
      <c r="F425" s="2">
        <v>10584.240000000002</v>
      </c>
    </row>
    <row r="426" spans="1:6" x14ac:dyDescent="0.25">
      <c r="A426" t="s">
        <v>16</v>
      </c>
      <c r="B426">
        <v>2019</v>
      </c>
      <c r="C426">
        <v>10</v>
      </c>
      <c r="D426" t="s">
        <v>9</v>
      </c>
      <c r="E426">
        <v>18</v>
      </c>
      <c r="F426" s="2">
        <v>20558.670000000002</v>
      </c>
    </row>
    <row r="427" spans="1:6" x14ac:dyDescent="0.25">
      <c r="A427" t="s">
        <v>16</v>
      </c>
      <c r="B427">
        <v>2019</v>
      </c>
      <c r="C427">
        <v>10</v>
      </c>
      <c r="D427" t="s">
        <v>10</v>
      </c>
      <c r="E427">
        <v>5</v>
      </c>
      <c r="F427" s="2">
        <v>11302.04</v>
      </c>
    </row>
    <row r="428" spans="1:6" x14ac:dyDescent="0.25">
      <c r="A428" t="s">
        <v>16</v>
      </c>
      <c r="B428">
        <v>2019</v>
      </c>
      <c r="C428">
        <v>10</v>
      </c>
      <c r="D428" t="s">
        <v>11</v>
      </c>
      <c r="E428">
        <v>84</v>
      </c>
      <c r="F428" s="2">
        <v>87335.520000000019</v>
      </c>
    </row>
    <row r="429" spans="1:6" x14ac:dyDescent="0.25">
      <c r="A429" t="s">
        <v>16</v>
      </c>
      <c r="B429">
        <v>2019</v>
      </c>
      <c r="C429">
        <v>11</v>
      </c>
      <c r="D429" t="s">
        <v>7</v>
      </c>
      <c r="E429">
        <v>123</v>
      </c>
      <c r="F429" s="2">
        <v>114075.52999999998</v>
      </c>
    </row>
    <row r="430" spans="1:6" x14ac:dyDescent="0.25">
      <c r="A430" t="s">
        <v>16</v>
      </c>
      <c r="B430">
        <v>2019</v>
      </c>
      <c r="C430">
        <v>11</v>
      </c>
      <c r="D430" t="s">
        <v>8</v>
      </c>
      <c r="E430">
        <v>11</v>
      </c>
      <c r="F430" s="2">
        <v>9075.4</v>
      </c>
    </row>
    <row r="431" spans="1:6" x14ac:dyDescent="0.25">
      <c r="A431" t="s">
        <v>16</v>
      </c>
      <c r="B431">
        <v>2019</v>
      </c>
      <c r="C431">
        <v>11</v>
      </c>
      <c r="D431" t="s">
        <v>9</v>
      </c>
      <c r="E431">
        <v>39</v>
      </c>
      <c r="F431" s="2">
        <v>54093.609999999993</v>
      </c>
    </row>
    <row r="432" spans="1:6" x14ac:dyDescent="0.25">
      <c r="A432" t="s">
        <v>16</v>
      </c>
      <c r="B432">
        <v>2019</v>
      </c>
      <c r="C432">
        <v>11</v>
      </c>
      <c r="D432" t="s">
        <v>11</v>
      </c>
      <c r="E432">
        <v>54</v>
      </c>
      <c r="F432" s="2">
        <v>62558.73</v>
      </c>
    </row>
    <row r="433" spans="1:6" x14ac:dyDescent="0.25">
      <c r="A433" t="s">
        <v>16</v>
      </c>
      <c r="B433">
        <v>2019</v>
      </c>
      <c r="C433">
        <v>12</v>
      </c>
      <c r="D433" t="s">
        <v>7</v>
      </c>
      <c r="E433">
        <v>186</v>
      </c>
      <c r="F433" s="2">
        <v>177090.68000000002</v>
      </c>
    </row>
    <row r="434" spans="1:6" x14ac:dyDescent="0.25">
      <c r="A434" t="s">
        <v>16</v>
      </c>
      <c r="B434">
        <v>2019</v>
      </c>
      <c r="C434">
        <v>12</v>
      </c>
      <c r="D434" t="s">
        <v>8</v>
      </c>
      <c r="E434">
        <v>17</v>
      </c>
      <c r="F434" s="2">
        <v>15715.36</v>
      </c>
    </row>
    <row r="435" spans="1:6" x14ac:dyDescent="0.25">
      <c r="A435" t="s">
        <v>16</v>
      </c>
      <c r="B435">
        <v>2019</v>
      </c>
      <c r="C435">
        <v>12</v>
      </c>
      <c r="D435" t="s">
        <v>9</v>
      </c>
      <c r="E435">
        <v>64</v>
      </c>
      <c r="F435" s="2">
        <v>89338.13</v>
      </c>
    </row>
    <row r="436" spans="1:6" x14ac:dyDescent="0.25">
      <c r="A436" t="s">
        <v>16</v>
      </c>
      <c r="B436">
        <v>2019</v>
      </c>
      <c r="C436">
        <v>12</v>
      </c>
      <c r="D436" t="s">
        <v>10</v>
      </c>
      <c r="E436">
        <v>2</v>
      </c>
      <c r="F436" s="2">
        <v>5463.43</v>
      </c>
    </row>
    <row r="437" spans="1:6" x14ac:dyDescent="0.25">
      <c r="A437" t="s">
        <v>16</v>
      </c>
      <c r="B437">
        <v>2019</v>
      </c>
      <c r="C437">
        <v>12</v>
      </c>
      <c r="D437" t="s">
        <v>11</v>
      </c>
      <c r="E437">
        <v>61</v>
      </c>
      <c r="F437" s="2">
        <v>75011.67</v>
      </c>
    </row>
    <row r="438" spans="1:6" x14ac:dyDescent="0.25">
      <c r="A438" t="s">
        <v>16</v>
      </c>
      <c r="B438">
        <v>2020</v>
      </c>
      <c r="C438">
        <v>1</v>
      </c>
      <c r="D438" t="s">
        <v>7</v>
      </c>
      <c r="E438">
        <v>172</v>
      </c>
      <c r="F438" s="2">
        <v>174856.08999999988</v>
      </c>
    </row>
    <row r="439" spans="1:6" x14ac:dyDescent="0.25">
      <c r="A439" t="s">
        <v>16</v>
      </c>
      <c r="B439">
        <v>2020</v>
      </c>
      <c r="C439">
        <v>1</v>
      </c>
      <c r="D439" t="s">
        <v>8</v>
      </c>
      <c r="E439">
        <v>4</v>
      </c>
      <c r="F439" s="2">
        <v>3004.37</v>
      </c>
    </row>
    <row r="440" spans="1:6" x14ac:dyDescent="0.25">
      <c r="A440" t="s">
        <v>18</v>
      </c>
      <c r="B440">
        <v>2020</v>
      </c>
      <c r="C440">
        <v>1</v>
      </c>
      <c r="D440" t="s">
        <v>9</v>
      </c>
      <c r="E440">
        <v>57</v>
      </c>
      <c r="F440" s="2">
        <v>81705.379999999976</v>
      </c>
    </row>
    <row r="441" spans="1:6" x14ac:dyDescent="0.25">
      <c r="A441" t="s">
        <v>18</v>
      </c>
      <c r="B441">
        <v>2020</v>
      </c>
      <c r="C441">
        <v>1</v>
      </c>
      <c r="D441" t="s">
        <v>10</v>
      </c>
      <c r="E441">
        <v>2</v>
      </c>
      <c r="F441" s="2">
        <v>4104.5499999999993</v>
      </c>
    </row>
    <row r="442" spans="1:6" x14ac:dyDescent="0.25">
      <c r="A442" t="s">
        <v>18</v>
      </c>
      <c r="B442">
        <v>2020</v>
      </c>
      <c r="C442">
        <v>1</v>
      </c>
      <c r="D442" t="s">
        <v>11</v>
      </c>
      <c r="E442">
        <v>42</v>
      </c>
      <c r="F442" s="2">
        <v>49620.560000000005</v>
      </c>
    </row>
    <row r="443" spans="1:6" x14ac:dyDescent="0.25">
      <c r="A443" t="s">
        <v>18</v>
      </c>
      <c r="B443">
        <v>2020</v>
      </c>
      <c r="C443">
        <v>2</v>
      </c>
      <c r="D443" t="s">
        <v>7</v>
      </c>
      <c r="E443">
        <v>212</v>
      </c>
      <c r="F443" s="11">
        <f>214390.18*0.8</f>
        <v>171512.144</v>
      </c>
    </row>
    <row r="444" spans="1:6" x14ac:dyDescent="0.25">
      <c r="A444" t="s">
        <v>18</v>
      </c>
      <c r="B444">
        <v>2020</v>
      </c>
      <c r="C444">
        <v>2</v>
      </c>
      <c r="D444" t="s">
        <v>8</v>
      </c>
      <c r="E444">
        <v>12</v>
      </c>
      <c r="F444" s="11">
        <f>9488.84*0.8</f>
        <v>7591.0720000000001</v>
      </c>
    </row>
    <row r="445" spans="1:6" x14ac:dyDescent="0.25">
      <c r="A445" t="s">
        <v>18</v>
      </c>
      <c r="B445">
        <v>2020</v>
      </c>
      <c r="C445">
        <v>2</v>
      </c>
      <c r="D445" t="s">
        <v>9</v>
      </c>
      <c r="E445">
        <v>71</v>
      </c>
      <c r="F445" s="11">
        <f>121497.55*0.8</f>
        <v>97198.040000000008</v>
      </c>
    </row>
    <row r="446" spans="1:6" x14ac:dyDescent="0.25">
      <c r="A446" t="s">
        <v>18</v>
      </c>
      <c r="B446">
        <v>2020</v>
      </c>
      <c r="C446">
        <v>2</v>
      </c>
      <c r="D446" t="s">
        <v>10</v>
      </c>
      <c r="E446">
        <v>29</v>
      </c>
      <c r="F446" s="11">
        <f>60302.78*0.8</f>
        <v>48242.224000000002</v>
      </c>
    </row>
    <row r="447" spans="1:6" x14ac:dyDescent="0.25">
      <c r="A447" t="s">
        <v>18</v>
      </c>
      <c r="B447">
        <v>2020</v>
      </c>
      <c r="C447">
        <v>2</v>
      </c>
      <c r="D447" t="s">
        <v>11</v>
      </c>
      <c r="E447">
        <v>53</v>
      </c>
      <c r="F447" s="11">
        <f>62957.6*0.8</f>
        <v>50366.080000000002</v>
      </c>
    </row>
    <row r="448" spans="1:6" x14ac:dyDescent="0.25">
      <c r="A448" t="s">
        <v>16</v>
      </c>
      <c r="B448">
        <v>2020</v>
      </c>
      <c r="C448">
        <v>3</v>
      </c>
      <c r="D448" t="s">
        <v>7</v>
      </c>
      <c r="E448">
        <v>188</v>
      </c>
      <c r="F448" s="11">
        <f>189640.18*0.8</f>
        <v>151712.144</v>
      </c>
    </row>
    <row r="449" spans="1:6" x14ac:dyDescent="0.25">
      <c r="A449" t="s">
        <v>16</v>
      </c>
      <c r="B449">
        <v>2020</v>
      </c>
      <c r="C449">
        <v>3</v>
      </c>
      <c r="D449" t="s">
        <v>8</v>
      </c>
      <c r="E449">
        <v>3</v>
      </c>
      <c r="F449" s="11">
        <f>3847.74*0.8</f>
        <v>3078.192</v>
      </c>
    </row>
    <row r="450" spans="1:6" x14ac:dyDescent="0.25">
      <c r="A450" t="s">
        <v>16</v>
      </c>
      <c r="B450">
        <v>2020</v>
      </c>
      <c r="C450">
        <v>3</v>
      </c>
      <c r="D450" t="s">
        <v>9</v>
      </c>
      <c r="E450">
        <v>66</v>
      </c>
      <c r="F450" s="2">
        <v>96497.48</v>
      </c>
    </row>
    <row r="451" spans="1:6" x14ac:dyDescent="0.25">
      <c r="A451" t="s">
        <v>16</v>
      </c>
      <c r="B451">
        <v>2020</v>
      </c>
      <c r="C451">
        <v>3</v>
      </c>
      <c r="D451" t="s">
        <v>10</v>
      </c>
      <c r="E451">
        <v>14</v>
      </c>
      <c r="F451" s="2">
        <v>26232.989999999998</v>
      </c>
    </row>
    <row r="452" spans="1:6" x14ac:dyDescent="0.25">
      <c r="A452" t="s">
        <v>16</v>
      </c>
      <c r="B452">
        <v>2020</v>
      </c>
      <c r="C452">
        <v>3</v>
      </c>
      <c r="D452" t="s">
        <v>11</v>
      </c>
      <c r="E452">
        <v>33</v>
      </c>
      <c r="F452" s="2">
        <v>36436.310000000005</v>
      </c>
    </row>
    <row r="453" spans="1:6" x14ac:dyDescent="0.25">
      <c r="A453" t="s">
        <v>16</v>
      </c>
      <c r="B453">
        <v>2020</v>
      </c>
      <c r="C453">
        <v>4</v>
      </c>
      <c r="D453" t="s">
        <v>8</v>
      </c>
      <c r="E453">
        <v>12</v>
      </c>
      <c r="F453" s="2">
        <v>14368.630000000001</v>
      </c>
    </row>
    <row r="454" spans="1:6" x14ac:dyDescent="0.25">
      <c r="A454" t="s">
        <v>16</v>
      </c>
      <c r="B454">
        <v>2020</v>
      </c>
      <c r="C454">
        <v>4</v>
      </c>
      <c r="D454" t="s">
        <v>9</v>
      </c>
      <c r="E454">
        <v>33</v>
      </c>
      <c r="F454" s="2">
        <v>46687.860000000008</v>
      </c>
    </row>
    <row r="455" spans="1:6" x14ac:dyDescent="0.25">
      <c r="A455" t="s">
        <v>16</v>
      </c>
      <c r="B455">
        <v>2020</v>
      </c>
      <c r="C455">
        <v>4</v>
      </c>
      <c r="D455" t="s">
        <v>10</v>
      </c>
      <c r="E455">
        <v>15</v>
      </c>
      <c r="F455" s="2">
        <v>25683.589999999997</v>
      </c>
    </row>
    <row r="456" spans="1:6" x14ac:dyDescent="0.25">
      <c r="A456" t="s">
        <v>16</v>
      </c>
      <c r="B456">
        <v>2020</v>
      </c>
      <c r="C456">
        <v>4</v>
      </c>
      <c r="D456" t="s">
        <v>11</v>
      </c>
      <c r="E456">
        <v>18</v>
      </c>
      <c r="F456" s="2">
        <v>20060.199999999997</v>
      </c>
    </row>
    <row r="457" spans="1:6" x14ac:dyDescent="0.25">
      <c r="A457" t="s">
        <v>16</v>
      </c>
      <c r="B457">
        <v>2020</v>
      </c>
      <c r="C457">
        <v>5</v>
      </c>
      <c r="D457" t="s">
        <v>7</v>
      </c>
      <c r="E457">
        <v>192</v>
      </c>
      <c r="F457" s="2">
        <v>189949.27999999997</v>
      </c>
    </row>
    <row r="458" spans="1:6" x14ac:dyDescent="0.25">
      <c r="A458" t="s">
        <v>16</v>
      </c>
      <c r="B458">
        <v>2020</v>
      </c>
      <c r="C458">
        <v>5</v>
      </c>
      <c r="D458" t="s">
        <v>8</v>
      </c>
      <c r="E458">
        <v>15</v>
      </c>
      <c r="F458" s="2">
        <v>18252.960000000003</v>
      </c>
    </row>
    <row r="459" spans="1:6" x14ac:dyDescent="0.25">
      <c r="A459" t="s">
        <v>16</v>
      </c>
      <c r="B459">
        <v>2020</v>
      </c>
      <c r="C459">
        <v>5</v>
      </c>
      <c r="D459" t="s">
        <v>9</v>
      </c>
      <c r="E459">
        <v>60</v>
      </c>
      <c r="F459" s="2">
        <v>90032.01</v>
      </c>
    </row>
    <row r="460" spans="1:6" x14ac:dyDescent="0.25">
      <c r="A460" t="s">
        <v>16</v>
      </c>
      <c r="B460">
        <v>2020</v>
      </c>
      <c r="C460">
        <v>5</v>
      </c>
      <c r="D460" t="s">
        <v>10</v>
      </c>
      <c r="E460">
        <v>26</v>
      </c>
      <c r="F460" s="2">
        <v>47912.44</v>
      </c>
    </row>
    <row r="461" spans="1:6" x14ac:dyDescent="0.25">
      <c r="A461" t="s">
        <v>16</v>
      </c>
      <c r="B461">
        <v>2020</v>
      </c>
      <c r="C461">
        <v>5</v>
      </c>
      <c r="D461" t="s">
        <v>11</v>
      </c>
      <c r="E461">
        <v>52</v>
      </c>
      <c r="F461" s="2">
        <v>53761.749999999993</v>
      </c>
    </row>
    <row r="462" spans="1:6" x14ac:dyDescent="0.25">
      <c r="A462" t="s">
        <v>16</v>
      </c>
      <c r="B462">
        <v>2020</v>
      </c>
      <c r="C462">
        <v>6</v>
      </c>
      <c r="D462" t="s">
        <v>7</v>
      </c>
      <c r="E462">
        <v>299</v>
      </c>
      <c r="F462" s="2">
        <v>301123.9600000002</v>
      </c>
    </row>
    <row r="463" spans="1:6" x14ac:dyDescent="0.25">
      <c r="A463" t="s">
        <v>16</v>
      </c>
      <c r="B463">
        <v>2020</v>
      </c>
      <c r="C463">
        <v>6</v>
      </c>
      <c r="D463" t="s">
        <v>8</v>
      </c>
      <c r="E463">
        <v>9</v>
      </c>
      <c r="F463" s="2">
        <v>10763.09</v>
      </c>
    </row>
    <row r="464" spans="1:6" x14ac:dyDescent="0.25">
      <c r="A464" t="s">
        <v>16</v>
      </c>
      <c r="B464">
        <v>2020</v>
      </c>
      <c r="C464">
        <v>6</v>
      </c>
      <c r="D464" t="s">
        <v>9</v>
      </c>
      <c r="E464">
        <v>92</v>
      </c>
      <c r="F464" s="2">
        <v>133501.04999999999</v>
      </c>
    </row>
    <row r="465" spans="1:6" x14ac:dyDescent="0.25">
      <c r="A465" t="s">
        <v>16</v>
      </c>
      <c r="B465">
        <v>2020</v>
      </c>
      <c r="C465">
        <v>6</v>
      </c>
      <c r="D465" t="s">
        <v>10</v>
      </c>
      <c r="E465">
        <v>36</v>
      </c>
      <c r="F465" s="2">
        <v>70119.33</v>
      </c>
    </row>
    <row r="466" spans="1:6" x14ac:dyDescent="0.25">
      <c r="A466" t="s">
        <v>16</v>
      </c>
      <c r="B466">
        <v>2020</v>
      </c>
      <c r="C466">
        <v>6</v>
      </c>
      <c r="D466" t="s">
        <v>11</v>
      </c>
      <c r="E466">
        <v>56</v>
      </c>
      <c r="F466" s="2">
        <v>58265.139999999992</v>
      </c>
    </row>
    <row r="467" spans="1:6" x14ac:dyDescent="0.25">
      <c r="A467" t="s">
        <v>16</v>
      </c>
      <c r="B467">
        <v>2020</v>
      </c>
      <c r="C467">
        <v>7</v>
      </c>
      <c r="D467" t="s">
        <v>7</v>
      </c>
      <c r="E467">
        <v>277</v>
      </c>
      <c r="F467" s="2">
        <v>278453.77999999997</v>
      </c>
    </row>
    <row r="468" spans="1:6" x14ac:dyDescent="0.25">
      <c r="A468" t="s">
        <v>16</v>
      </c>
      <c r="B468">
        <v>2020</v>
      </c>
      <c r="C468">
        <v>7</v>
      </c>
      <c r="D468" t="s">
        <v>8</v>
      </c>
      <c r="E468">
        <v>14</v>
      </c>
      <c r="F468" s="2">
        <v>14512.45</v>
      </c>
    </row>
    <row r="469" spans="1:6" x14ac:dyDescent="0.25">
      <c r="A469" t="s">
        <v>16</v>
      </c>
      <c r="B469">
        <v>2020</v>
      </c>
      <c r="C469">
        <v>7</v>
      </c>
      <c r="D469" t="s">
        <v>9</v>
      </c>
      <c r="E469">
        <v>59</v>
      </c>
      <c r="F469" s="2">
        <v>81210.259999999995</v>
      </c>
    </row>
    <row r="470" spans="1:6" x14ac:dyDescent="0.25">
      <c r="A470" t="s">
        <v>16</v>
      </c>
      <c r="B470">
        <v>2020</v>
      </c>
      <c r="C470">
        <v>7</v>
      </c>
      <c r="D470" t="s">
        <v>10</v>
      </c>
      <c r="E470">
        <v>29</v>
      </c>
      <c r="F470" s="2">
        <v>54479.92</v>
      </c>
    </row>
    <row r="471" spans="1:6" x14ac:dyDescent="0.25">
      <c r="A471" t="s">
        <v>16</v>
      </c>
      <c r="B471">
        <v>2020</v>
      </c>
      <c r="C471">
        <v>7</v>
      </c>
      <c r="D471" t="s">
        <v>11</v>
      </c>
      <c r="E471">
        <v>31</v>
      </c>
      <c r="F471" s="2">
        <v>31934.74</v>
      </c>
    </row>
    <row r="472" spans="1:6" x14ac:dyDescent="0.25">
      <c r="A472" t="s">
        <v>16</v>
      </c>
      <c r="B472">
        <v>2020</v>
      </c>
      <c r="C472">
        <v>8</v>
      </c>
      <c r="D472" t="s">
        <v>7</v>
      </c>
      <c r="E472">
        <v>192</v>
      </c>
      <c r="F472" s="2">
        <v>207495.71999999994</v>
      </c>
    </row>
    <row r="473" spans="1:6" x14ac:dyDescent="0.25">
      <c r="A473" t="s">
        <v>16</v>
      </c>
      <c r="B473">
        <v>2020</v>
      </c>
      <c r="C473">
        <v>8</v>
      </c>
      <c r="D473" t="s">
        <v>8</v>
      </c>
      <c r="E473">
        <v>4</v>
      </c>
      <c r="F473" s="2">
        <v>4163.8599999999988</v>
      </c>
    </row>
    <row r="474" spans="1:6" x14ac:dyDescent="0.25">
      <c r="A474" t="s">
        <v>16</v>
      </c>
      <c r="B474">
        <v>2020</v>
      </c>
      <c r="C474">
        <v>8</v>
      </c>
      <c r="D474" t="s">
        <v>9</v>
      </c>
      <c r="E474">
        <v>48</v>
      </c>
      <c r="F474" s="2">
        <v>64102.84</v>
      </c>
    </row>
    <row r="475" spans="1:6" x14ac:dyDescent="0.25">
      <c r="A475" t="s">
        <v>16</v>
      </c>
      <c r="B475">
        <v>2020</v>
      </c>
      <c r="C475">
        <v>8</v>
      </c>
      <c r="D475" t="s">
        <v>10</v>
      </c>
      <c r="E475">
        <v>11</v>
      </c>
      <c r="F475" s="2">
        <v>19252.689999999995</v>
      </c>
    </row>
    <row r="476" spans="1:6" x14ac:dyDescent="0.25">
      <c r="A476" t="s">
        <v>16</v>
      </c>
      <c r="B476">
        <v>2020</v>
      </c>
      <c r="C476">
        <v>8</v>
      </c>
      <c r="D476" t="s">
        <v>11</v>
      </c>
      <c r="E476">
        <v>30</v>
      </c>
      <c r="F476" s="2">
        <v>28858.920000000009</v>
      </c>
    </row>
    <row r="477" spans="1:6" x14ac:dyDescent="0.25">
      <c r="A477" t="s">
        <v>16</v>
      </c>
      <c r="B477">
        <v>2020</v>
      </c>
      <c r="C477">
        <v>9</v>
      </c>
      <c r="D477" t="s">
        <v>7</v>
      </c>
      <c r="E477">
        <v>264</v>
      </c>
      <c r="F477" s="2">
        <v>294464.28000000003</v>
      </c>
    </row>
    <row r="478" spans="1:6" x14ac:dyDescent="0.25">
      <c r="A478" t="s">
        <v>16</v>
      </c>
      <c r="B478">
        <v>2020</v>
      </c>
      <c r="C478">
        <v>9</v>
      </c>
      <c r="D478" t="s">
        <v>8</v>
      </c>
      <c r="E478">
        <v>24</v>
      </c>
      <c r="F478" s="2">
        <v>25631.41</v>
      </c>
    </row>
    <row r="479" spans="1:6" x14ac:dyDescent="0.25">
      <c r="A479" t="s">
        <v>16</v>
      </c>
      <c r="B479">
        <v>2020</v>
      </c>
      <c r="C479">
        <v>9</v>
      </c>
      <c r="D479" t="s">
        <v>9</v>
      </c>
      <c r="E479">
        <v>34</v>
      </c>
      <c r="F479" s="2">
        <v>46126.270000000004</v>
      </c>
    </row>
    <row r="480" spans="1:6" x14ac:dyDescent="0.25">
      <c r="A480" t="s">
        <v>16</v>
      </c>
      <c r="B480">
        <v>2020</v>
      </c>
      <c r="C480">
        <v>9</v>
      </c>
      <c r="D480" t="s">
        <v>10</v>
      </c>
      <c r="E480">
        <v>20</v>
      </c>
      <c r="F480" s="2">
        <v>34997.449999999997</v>
      </c>
    </row>
    <row r="481" spans="1:6" x14ac:dyDescent="0.25">
      <c r="A481" t="s">
        <v>16</v>
      </c>
      <c r="B481">
        <v>2020</v>
      </c>
      <c r="C481">
        <v>9</v>
      </c>
      <c r="D481" t="s">
        <v>11</v>
      </c>
      <c r="E481">
        <v>78</v>
      </c>
      <c r="F481" s="2">
        <v>73150.489999999991</v>
      </c>
    </row>
    <row r="482" spans="1:6" x14ac:dyDescent="0.25">
      <c r="A482" t="s">
        <v>16</v>
      </c>
      <c r="B482">
        <v>2020</v>
      </c>
      <c r="C482">
        <v>10</v>
      </c>
      <c r="D482" t="s">
        <v>7</v>
      </c>
      <c r="E482">
        <v>131</v>
      </c>
      <c r="F482" s="2">
        <v>142803.57999999996</v>
      </c>
    </row>
    <row r="483" spans="1:6" x14ac:dyDescent="0.25">
      <c r="A483" t="s">
        <v>16</v>
      </c>
      <c r="B483">
        <v>2020</v>
      </c>
      <c r="C483">
        <v>10</v>
      </c>
      <c r="D483" t="s">
        <v>8</v>
      </c>
      <c r="E483">
        <v>10</v>
      </c>
      <c r="F483" s="2">
        <v>9577.09</v>
      </c>
    </row>
    <row r="484" spans="1:6" x14ac:dyDescent="0.25">
      <c r="A484" t="s">
        <v>16</v>
      </c>
      <c r="B484">
        <v>2020</v>
      </c>
      <c r="C484">
        <v>10</v>
      </c>
      <c r="D484" t="s">
        <v>9</v>
      </c>
      <c r="E484">
        <v>19</v>
      </c>
      <c r="F484" s="2">
        <v>23273.489999999998</v>
      </c>
    </row>
    <row r="485" spans="1:6" x14ac:dyDescent="0.25">
      <c r="A485" t="s">
        <v>16</v>
      </c>
      <c r="B485">
        <v>2020</v>
      </c>
      <c r="C485">
        <v>10</v>
      </c>
      <c r="D485" t="s">
        <v>10</v>
      </c>
      <c r="E485">
        <v>16</v>
      </c>
      <c r="F485" s="2">
        <v>27493.040000000001</v>
      </c>
    </row>
    <row r="486" spans="1:6" x14ac:dyDescent="0.25">
      <c r="A486" t="s">
        <v>16</v>
      </c>
      <c r="B486">
        <v>2020</v>
      </c>
      <c r="C486">
        <v>10</v>
      </c>
      <c r="D486" t="s">
        <v>11</v>
      </c>
      <c r="E486">
        <v>60</v>
      </c>
      <c r="F486" s="2">
        <v>59662.299999999996</v>
      </c>
    </row>
    <row r="487" spans="1:6" x14ac:dyDescent="0.25">
      <c r="A487" t="s">
        <v>16</v>
      </c>
      <c r="B487">
        <v>2020</v>
      </c>
      <c r="C487">
        <v>11</v>
      </c>
      <c r="D487" t="s">
        <v>7</v>
      </c>
      <c r="E487">
        <v>180</v>
      </c>
      <c r="F487" s="2">
        <v>186354.41</v>
      </c>
    </row>
    <row r="488" spans="1:6" x14ac:dyDescent="0.25">
      <c r="A488" t="s">
        <v>16</v>
      </c>
      <c r="B488">
        <v>2020</v>
      </c>
      <c r="C488">
        <v>11</v>
      </c>
      <c r="D488" t="s">
        <v>8</v>
      </c>
      <c r="E488">
        <v>12</v>
      </c>
      <c r="F488" s="2">
        <v>13409.1</v>
      </c>
    </row>
    <row r="489" spans="1:6" x14ac:dyDescent="0.25">
      <c r="A489" t="s">
        <v>16</v>
      </c>
      <c r="B489">
        <v>2020</v>
      </c>
      <c r="C489">
        <v>11</v>
      </c>
      <c r="D489" t="s">
        <v>10</v>
      </c>
      <c r="E489">
        <v>18</v>
      </c>
      <c r="F489" s="2">
        <v>35813.639999999992</v>
      </c>
    </row>
    <row r="490" spans="1:6" x14ac:dyDescent="0.25">
      <c r="A490" t="s">
        <v>16</v>
      </c>
      <c r="B490">
        <v>2020</v>
      </c>
      <c r="C490">
        <v>11</v>
      </c>
      <c r="D490" t="s">
        <v>11</v>
      </c>
      <c r="E490">
        <v>33</v>
      </c>
      <c r="F490" s="2">
        <v>32922.49</v>
      </c>
    </row>
    <row r="491" spans="1:6" x14ac:dyDescent="0.25">
      <c r="A491" t="s">
        <v>16</v>
      </c>
      <c r="B491">
        <v>2020</v>
      </c>
      <c r="C491">
        <v>12</v>
      </c>
      <c r="D491" t="s">
        <v>7</v>
      </c>
      <c r="E491">
        <v>104</v>
      </c>
      <c r="F491" s="2">
        <v>99853.369999999981</v>
      </c>
    </row>
    <row r="492" spans="1:6" x14ac:dyDescent="0.25">
      <c r="A492" t="s">
        <v>16</v>
      </c>
      <c r="B492">
        <v>2020</v>
      </c>
      <c r="C492">
        <v>12</v>
      </c>
      <c r="D492" t="s">
        <v>8</v>
      </c>
      <c r="E492">
        <v>13</v>
      </c>
      <c r="F492" s="2">
        <v>14615.330000000002</v>
      </c>
    </row>
    <row r="493" spans="1:6" x14ac:dyDescent="0.25">
      <c r="A493" t="s">
        <v>16</v>
      </c>
      <c r="B493">
        <v>2020</v>
      </c>
      <c r="C493">
        <v>12</v>
      </c>
      <c r="D493" t="s">
        <v>9</v>
      </c>
      <c r="E493">
        <v>18</v>
      </c>
      <c r="F493" s="2">
        <v>45698.039999999994</v>
      </c>
    </row>
    <row r="494" spans="1:6" x14ac:dyDescent="0.25">
      <c r="A494" t="s">
        <v>16</v>
      </c>
      <c r="B494">
        <v>2020</v>
      </c>
      <c r="C494">
        <v>12</v>
      </c>
      <c r="D494" t="s">
        <v>10</v>
      </c>
      <c r="E494">
        <v>26</v>
      </c>
      <c r="F494" s="2">
        <v>47151.08</v>
      </c>
    </row>
    <row r="495" spans="1:6" x14ac:dyDescent="0.25">
      <c r="A495" t="s">
        <v>16</v>
      </c>
      <c r="B495">
        <v>2020</v>
      </c>
      <c r="C495">
        <v>12</v>
      </c>
      <c r="D495" t="s">
        <v>11</v>
      </c>
      <c r="E495">
        <v>27</v>
      </c>
      <c r="F495" s="2">
        <v>28760.800000000003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workbookViewId="0">
      <selection activeCell="L13" sqref="L13"/>
    </sheetView>
  </sheetViews>
  <sheetFormatPr defaultColWidth="8.85546875" defaultRowHeight="15" x14ac:dyDescent="0.25"/>
  <cols>
    <col min="1" max="1" width="14.7109375" style="17" bestFit="1" customWidth="1"/>
    <col min="2" max="2" width="15.5703125" style="17" bestFit="1" customWidth="1"/>
    <col min="3" max="3" width="11.7109375" style="17" bestFit="1" customWidth="1"/>
    <col min="4" max="4" width="7.5703125" style="17" bestFit="1" customWidth="1"/>
    <col min="5" max="5" width="11.7109375" style="17" bestFit="1" customWidth="1"/>
    <col min="6" max="6" width="7.5703125" style="17" bestFit="1" customWidth="1"/>
    <col min="7" max="7" width="11.7109375" style="17" bestFit="1" customWidth="1"/>
    <col min="8" max="8" width="9.42578125" style="17" bestFit="1" customWidth="1"/>
    <col min="9" max="9" width="11.7109375" style="17" bestFit="1" customWidth="1"/>
    <col min="10" max="16384" width="8.85546875" style="17"/>
  </cols>
  <sheetData>
    <row r="3" spans="1:9" ht="14.45" x14ac:dyDescent="0.3">
      <c r="A3" s="15"/>
      <c r="B3" s="16" t="s">
        <v>25</v>
      </c>
      <c r="C3" s="15"/>
      <c r="D3" s="15"/>
      <c r="E3" s="15"/>
      <c r="F3" s="15"/>
      <c r="G3" s="15"/>
      <c r="H3" s="15"/>
      <c r="I3" s="15"/>
    </row>
    <row r="4" spans="1:9" ht="43.15" x14ac:dyDescent="0.3">
      <c r="A4" s="15"/>
      <c r="B4" s="18">
        <v>2018</v>
      </c>
      <c r="C4" s="18"/>
      <c r="D4" s="18">
        <v>2019</v>
      </c>
      <c r="E4" s="18"/>
      <c r="F4" s="18">
        <v>2020</v>
      </c>
      <c r="G4" s="18"/>
      <c r="H4" s="19" t="s">
        <v>27</v>
      </c>
      <c r="I4" s="19" t="s">
        <v>28</v>
      </c>
    </row>
    <row r="5" spans="1:9" ht="43.15" x14ac:dyDescent="0.3">
      <c r="A5" s="20" t="s">
        <v>23</v>
      </c>
      <c r="B5" s="19" t="s">
        <v>26</v>
      </c>
      <c r="C5" s="19" t="s">
        <v>29</v>
      </c>
      <c r="D5" s="19" t="s">
        <v>26</v>
      </c>
      <c r="E5" s="19" t="s">
        <v>29</v>
      </c>
      <c r="F5" s="19" t="s">
        <v>26</v>
      </c>
      <c r="G5" s="19" t="s">
        <v>29</v>
      </c>
      <c r="H5" s="19"/>
      <c r="I5" s="19"/>
    </row>
    <row r="6" spans="1:9" ht="14.45" x14ac:dyDescent="0.3">
      <c r="A6" s="18" t="s">
        <v>63</v>
      </c>
      <c r="B6" s="22">
        <v>921</v>
      </c>
      <c r="C6" s="23">
        <v>1130076.4400000002</v>
      </c>
      <c r="D6" s="22">
        <v>757</v>
      </c>
      <c r="E6" s="23">
        <v>874613.82</v>
      </c>
      <c r="F6" s="22">
        <v>671</v>
      </c>
      <c r="G6" s="23">
        <v>794773.7699999999</v>
      </c>
      <c r="H6" s="22">
        <v>2349</v>
      </c>
      <c r="I6" s="23">
        <v>2799464.0300000003</v>
      </c>
    </row>
    <row r="7" spans="1:9" ht="14.45" x14ac:dyDescent="0.3">
      <c r="A7" s="18" t="s">
        <v>64</v>
      </c>
      <c r="B7" s="22">
        <v>961</v>
      </c>
      <c r="C7" s="23">
        <v>1177381.2999999996</v>
      </c>
      <c r="D7" s="22">
        <v>874</v>
      </c>
      <c r="E7" s="23">
        <v>983675.77999999991</v>
      </c>
      <c r="F7" s="22">
        <v>815</v>
      </c>
      <c r="G7" s="23">
        <v>938390.09000000008</v>
      </c>
      <c r="H7" s="22">
        <v>2650</v>
      </c>
      <c r="I7" s="23">
        <v>3099447.17</v>
      </c>
    </row>
    <row r="8" spans="1:9" ht="14.45" x14ac:dyDescent="0.3">
      <c r="A8" s="18" t="s">
        <v>65</v>
      </c>
      <c r="B8" s="22">
        <v>885</v>
      </c>
      <c r="C8" s="23">
        <v>1059922.3099999996</v>
      </c>
      <c r="D8" s="22">
        <v>870</v>
      </c>
      <c r="E8" s="23">
        <v>948787.46999999974</v>
      </c>
      <c r="F8" s="22">
        <v>795</v>
      </c>
      <c r="G8" s="23">
        <v>909132.68599999987</v>
      </c>
      <c r="H8" s="22">
        <v>2550</v>
      </c>
      <c r="I8" s="23">
        <v>2917842.4659999991</v>
      </c>
    </row>
    <row r="9" spans="1:9" ht="14.45" x14ac:dyDescent="0.3">
      <c r="A9" s="18" t="s">
        <v>66</v>
      </c>
      <c r="B9" s="22">
        <v>747</v>
      </c>
      <c r="C9" s="23">
        <v>850250.31999999972</v>
      </c>
      <c r="D9" s="22">
        <v>644</v>
      </c>
      <c r="E9" s="23">
        <v>762149.4</v>
      </c>
      <c r="F9" s="22">
        <v>480</v>
      </c>
      <c r="G9" s="23">
        <v>594547.96</v>
      </c>
      <c r="H9" s="22">
        <v>1871</v>
      </c>
      <c r="I9" s="23">
        <v>2206947.6799999997</v>
      </c>
    </row>
    <row r="10" spans="1:9" ht="14.45" x14ac:dyDescent="0.3">
      <c r="A10" s="18" t="s">
        <v>67</v>
      </c>
      <c r="B10" s="22">
        <v>763</v>
      </c>
      <c r="C10" s="23">
        <v>977122.46000000008</v>
      </c>
      <c r="D10" s="22">
        <v>787</v>
      </c>
      <c r="E10" s="23">
        <v>929959.76000000024</v>
      </c>
      <c r="F10" s="22">
        <v>908</v>
      </c>
      <c r="G10" s="23">
        <v>1060177.79</v>
      </c>
      <c r="H10" s="22">
        <v>2458</v>
      </c>
      <c r="I10" s="23">
        <v>2967260.0100000002</v>
      </c>
    </row>
    <row r="11" spans="1:9" ht="14.45" x14ac:dyDescent="0.3">
      <c r="A11" s="18" t="s">
        <v>68</v>
      </c>
      <c r="B11" s="22">
        <v>1031</v>
      </c>
      <c r="C11" s="23">
        <v>1345447.3499999999</v>
      </c>
      <c r="D11" s="22">
        <v>1333</v>
      </c>
      <c r="E11" s="23">
        <v>1775571.2999999998</v>
      </c>
      <c r="F11" s="22">
        <v>1234</v>
      </c>
      <c r="G11" s="23">
        <v>1446305.6700000004</v>
      </c>
      <c r="H11" s="22">
        <v>3598</v>
      </c>
      <c r="I11" s="23">
        <v>4567324.32</v>
      </c>
    </row>
    <row r="12" spans="1:9" ht="14.45" x14ac:dyDescent="0.3">
      <c r="A12" s="18" t="s">
        <v>69</v>
      </c>
      <c r="B12" s="22">
        <v>754</v>
      </c>
      <c r="C12" s="23">
        <v>908012.42000000016</v>
      </c>
      <c r="D12" s="22">
        <v>859</v>
      </c>
      <c r="E12" s="23">
        <v>1028321.9500000002</v>
      </c>
      <c r="F12" s="22">
        <v>854</v>
      </c>
      <c r="G12" s="23">
        <v>963145.72000000009</v>
      </c>
      <c r="H12" s="22">
        <v>2467</v>
      </c>
      <c r="I12" s="23">
        <v>2899480.0900000003</v>
      </c>
    </row>
    <row r="13" spans="1:9" ht="14.45" x14ac:dyDescent="0.3">
      <c r="A13" s="18" t="s">
        <v>70</v>
      </c>
      <c r="B13" s="22">
        <v>767</v>
      </c>
      <c r="C13" s="23">
        <v>890289.62999999989</v>
      </c>
      <c r="D13" s="22">
        <v>793</v>
      </c>
      <c r="E13" s="23">
        <v>932342.24</v>
      </c>
      <c r="F13" s="22">
        <v>705</v>
      </c>
      <c r="G13" s="23">
        <v>783033.42999999982</v>
      </c>
      <c r="H13" s="22">
        <v>2265</v>
      </c>
      <c r="I13" s="23">
        <v>2605665.2999999998</v>
      </c>
    </row>
    <row r="14" spans="1:9" ht="14.45" x14ac:dyDescent="0.3">
      <c r="A14" s="18" t="s">
        <v>71</v>
      </c>
      <c r="B14" s="22">
        <v>1144</v>
      </c>
      <c r="C14" s="23">
        <v>1380851.32</v>
      </c>
      <c r="D14" s="22">
        <v>1093</v>
      </c>
      <c r="E14" s="23">
        <v>1230021.0300000005</v>
      </c>
      <c r="F14" s="22">
        <v>956</v>
      </c>
      <c r="G14" s="23">
        <v>1151916.2000000002</v>
      </c>
      <c r="H14" s="22">
        <v>3193</v>
      </c>
      <c r="I14" s="23">
        <v>3762788.5500000007</v>
      </c>
    </row>
    <row r="15" spans="1:9" ht="14.45" x14ac:dyDescent="0.3">
      <c r="A15" s="18" t="s">
        <v>72</v>
      </c>
      <c r="B15" s="22">
        <v>587</v>
      </c>
      <c r="C15" s="23">
        <v>689466.86</v>
      </c>
      <c r="D15" s="22">
        <v>560</v>
      </c>
      <c r="E15" s="23">
        <v>628349.71</v>
      </c>
      <c r="F15" s="22">
        <v>501</v>
      </c>
      <c r="G15" s="23">
        <v>560401.18999999994</v>
      </c>
      <c r="H15" s="22">
        <v>1648</v>
      </c>
      <c r="I15" s="23">
        <v>1878217.7599999998</v>
      </c>
    </row>
    <row r="16" spans="1:9" ht="14.45" x14ac:dyDescent="0.3">
      <c r="A16" s="18" t="s">
        <v>73</v>
      </c>
      <c r="B16" s="22">
        <v>689</v>
      </c>
      <c r="C16" s="23">
        <v>792089.91</v>
      </c>
      <c r="D16" s="22">
        <v>598</v>
      </c>
      <c r="E16" s="23">
        <v>677058.26</v>
      </c>
      <c r="F16" s="22">
        <v>568</v>
      </c>
      <c r="G16" s="23">
        <v>637605.15</v>
      </c>
      <c r="H16" s="22">
        <v>1855</v>
      </c>
      <c r="I16" s="23">
        <v>2106753.3199999998</v>
      </c>
    </row>
    <row r="17" spans="1:9" ht="14.45" x14ac:dyDescent="0.3">
      <c r="A17" s="18" t="s">
        <v>74</v>
      </c>
      <c r="B17" s="22">
        <v>1077</v>
      </c>
      <c r="C17" s="23">
        <v>1274697.7100000002</v>
      </c>
      <c r="D17" s="22">
        <v>868</v>
      </c>
      <c r="E17" s="23">
        <v>1020628.4100000001</v>
      </c>
      <c r="F17" s="22">
        <v>533</v>
      </c>
      <c r="G17" s="23">
        <v>661289.28999999992</v>
      </c>
      <c r="H17" s="22">
        <v>2478</v>
      </c>
      <c r="I17" s="23">
        <v>2956615.41</v>
      </c>
    </row>
    <row r="18" spans="1:9" ht="14.45" x14ac:dyDescent="0.3">
      <c r="A18" s="24" t="s">
        <v>24</v>
      </c>
      <c r="B18" s="22">
        <v>10326</v>
      </c>
      <c r="C18" s="23">
        <v>12475608.029999999</v>
      </c>
      <c r="D18" s="22">
        <v>10036</v>
      </c>
      <c r="E18" s="23">
        <v>11791479.130000001</v>
      </c>
      <c r="F18" s="22">
        <v>9020</v>
      </c>
      <c r="G18" s="23">
        <v>10500718.945999999</v>
      </c>
      <c r="H18" s="22">
        <v>29382</v>
      </c>
      <c r="I18" s="23">
        <v>34767806.106000006</v>
      </c>
    </row>
    <row r="19" spans="1:9" ht="28.9" x14ac:dyDescent="0.3">
      <c r="A19" s="25" t="s">
        <v>30</v>
      </c>
      <c r="B19" s="26" t="s">
        <v>57</v>
      </c>
      <c r="C19" s="26" t="s">
        <v>57</v>
      </c>
      <c r="D19" s="27">
        <f>(GETPIVOTDATA("Sum of Sales Volume",$A$3,"Year",2019)-GETPIVOTDATA("Sum of Sales Volume",$A$3,"Year",2018))/GETPIVOTDATA("Sum of Sales Volume",$A$3,"Year",2018)</f>
        <v>-2.8084447026922331E-2</v>
      </c>
      <c r="E19" s="27">
        <f>(GETPIVOTDATA("Sum of Sales Value",$A$3,"Year",2019)-GETPIVOTDATA("Sum of Sales Value",$A$3,"Year",2018))/GETPIVOTDATA("Sum of Sales Value",$A$3,"Year",2018)</f>
        <v>-5.4837319219622718E-2</v>
      </c>
      <c r="F19" s="27">
        <f>(GETPIVOTDATA("Sum of Sales Volume",$A$3,"Year",2020)-GETPIVOTDATA("Sum of Sales Volume",$A$3,"Year",2019))/GETPIVOTDATA("Sum of Sales Volume",$A$3,"Year",2019)</f>
        <v>-0.10123555201275408</v>
      </c>
      <c r="G19" s="27">
        <f>(GETPIVOTDATA("Sum of Sales Value",$A$3,"Year",2020)-GETPIVOTDATA("Sum of Sales Value",$A$3,"Year",2019))/GETPIVOTDATA("Sum of Sales Value",$A$3,"Year",2019)</f>
        <v>-0.10946550214519203</v>
      </c>
      <c r="H19" s="41"/>
      <c r="I19" s="42"/>
    </row>
    <row r="20" spans="1:9" ht="14.45" x14ac:dyDescent="0.3">
      <c r="A20" s="26" t="s">
        <v>58</v>
      </c>
      <c r="B20" s="28">
        <f>MAX(B6:B17)</f>
        <v>1144</v>
      </c>
      <c r="C20" s="29">
        <f t="shared" ref="C20:G20" si="0">MAX(C6:C17)</f>
        <v>1380851.32</v>
      </c>
      <c r="D20" s="28">
        <f t="shared" si="0"/>
        <v>1333</v>
      </c>
      <c r="E20" s="29">
        <f t="shared" si="0"/>
        <v>1775571.2999999998</v>
      </c>
      <c r="F20" s="28">
        <f t="shared" si="0"/>
        <v>1234</v>
      </c>
      <c r="G20" s="29">
        <f t="shared" si="0"/>
        <v>1446305.6700000004</v>
      </c>
      <c r="H20" s="28">
        <f>MAX(H6:H17)</f>
        <v>3598</v>
      </c>
      <c r="I20" s="29">
        <f>MAX(I6:I17)</f>
        <v>4567324.32</v>
      </c>
    </row>
    <row r="21" spans="1:9" ht="14.45" x14ac:dyDescent="0.3">
      <c r="A21" s="26" t="s">
        <v>59</v>
      </c>
      <c r="B21" s="28">
        <f>MIN(B6:B17)</f>
        <v>587</v>
      </c>
      <c r="C21" s="29">
        <f t="shared" ref="C21:G21" si="1">MIN(C6:C17)</f>
        <v>689466.86</v>
      </c>
      <c r="D21" s="28">
        <f t="shared" si="1"/>
        <v>560</v>
      </c>
      <c r="E21" s="29">
        <f t="shared" si="1"/>
        <v>628349.71</v>
      </c>
      <c r="F21" s="28">
        <f t="shared" si="1"/>
        <v>480</v>
      </c>
      <c r="G21" s="29">
        <f t="shared" si="1"/>
        <v>560401.18999999994</v>
      </c>
      <c r="H21" s="28">
        <f>MIN(H6:H17)</f>
        <v>1648</v>
      </c>
      <c r="I21" s="29">
        <f>MIN(I6:I17)</f>
        <v>1878217.7599999998</v>
      </c>
    </row>
    <row r="22" spans="1:9" ht="14.45" x14ac:dyDescent="0.3">
      <c r="A22" s="26" t="s">
        <v>60</v>
      </c>
      <c r="B22" s="28">
        <f>B20-B21</f>
        <v>557</v>
      </c>
      <c r="C22" s="29">
        <f t="shared" ref="C22:G22" si="2">C20-C21</f>
        <v>691384.46000000008</v>
      </c>
      <c r="D22" s="28">
        <f t="shared" si="2"/>
        <v>773</v>
      </c>
      <c r="E22" s="29">
        <f t="shared" si="2"/>
        <v>1147221.5899999999</v>
      </c>
      <c r="F22" s="28">
        <f t="shared" si="2"/>
        <v>754</v>
      </c>
      <c r="G22" s="29">
        <f t="shared" si="2"/>
        <v>885904.48000000045</v>
      </c>
      <c r="H22" s="28">
        <f>H20-H21</f>
        <v>1950</v>
      </c>
      <c r="I22" s="29">
        <f>I20-I21</f>
        <v>2689106.5600000005</v>
      </c>
    </row>
    <row r="23" spans="1:9" ht="14.45" x14ac:dyDescent="0.3">
      <c r="A23" s="26" t="s">
        <v>61</v>
      </c>
      <c r="B23" s="28">
        <f>AVERAGE(B6:B17)</f>
        <v>860.5</v>
      </c>
      <c r="C23" s="28">
        <f t="shared" ref="C23:I23" si="3">AVERAGE(C6:C17)</f>
        <v>1039634.0024999999</v>
      </c>
      <c r="D23" s="28">
        <f t="shared" si="3"/>
        <v>836.33333333333337</v>
      </c>
      <c r="E23" s="28">
        <f t="shared" si="3"/>
        <v>982623.26083333336</v>
      </c>
      <c r="F23" s="28">
        <f t="shared" si="3"/>
        <v>751.66666666666663</v>
      </c>
      <c r="G23" s="28">
        <f t="shared" si="3"/>
        <v>875059.91216666659</v>
      </c>
      <c r="H23" s="28">
        <f t="shared" si="3"/>
        <v>2448.5</v>
      </c>
      <c r="I23" s="28">
        <f t="shared" si="3"/>
        <v>2897317.1755000004</v>
      </c>
    </row>
    <row r="24" spans="1:9" ht="14.45" x14ac:dyDescent="0.3">
      <c r="A24" s="26" t="s">
        <v>62</v>
      </c>
      <c r="B24" s="28">
        <f>_xlfn.STDEV.P(B6:B17)</f>
        <v>162.62508006659573</v>
      </c>
      <c r="C24" s="28">
        <f t="shared" ref="C24:I24" si="4">_xlfn.STDEV.P(C6:C17)</f>
        <v>215265.09546058995</v>
      </c>
      <c r="D24" s="28">
        <f t="shared" si="4"/>
        <v>203.58959261765375</v>
      </c>
      <c r="E24" s="28">
        <f t="shared" si="4"/>
        <v>285643.58409998642</v>
      </c>
      <c r="F24" s="28">
        <f t="shared" si="4"/>
        <v>212.53797046384182</v>
      </c>
      <c r="G24" s="28">
        <f t="shared" si="4"/>
        <v>249142.69192853221</v>
      </c>
      <c r="H24" s="28">
        <f t="shared" si="4"/>
        <v>524.24223090730368</v>
      </c>
      <c r="I24" s="28">
        <f t="shared" si="4"/>
        <v>696566.35643931839</v>
      </c>
    </row>
  </sheetData>
  <mergeCells count="1">
    <mergeCell ref="H19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A4" workbookViewId="0">
      <selection activeCell="A4" sqref="A4:M26"/>
    </sheetView>
  </sheetViews>
  <sheetFormatPr defaultColWidth="8.85546875" defaultRowHeight="15" x14ac:dyDescent="0.25"/>
  <cols>
    <col min="1" max="1" width="14.7109375" style="17" bestFit="1" customWidth="1"/>
    <col min="2" max="2" width="15.5703125" style="17" bestFit="1" customWidth="1"/>
    <col min="3" max="3" width="11.7109375" style="17" bestFit="1" customWidth="1"/>
    <col min="4" max="4" width="13.140625" style="17" bestFit="1" customWidth="1"/>
    <col min="5" max="5" width="10.42578125" style="17" bestFit="1" customWidth="1"/>
    <col min="6" max="9" width="11.7109375" style="17" bestFit="1" customWidth="1"/>
    <col min="10" max="10" width="8.5703125" style="17" bestFit="1" customWidth="1"/>
    <col min="11" max="11" width="11.7109375" style="17" bestFit="1" customWidth="1"/>
    <col min="12" max="12" width="7.5703125" style="17" bestFit="1" customWidth="1"/>
    <col min="13" max="13" width="11.7109375" style="17" bestFit="1" customWidth="1"/>
    <col min="14" max="14" width="8.7109375" style="17" customWidth="1"/>
    <col min="15" max="15" width="14.28515625" style="17" bestFit="1" customWidth="1"/>
    <col min="16" max="16384" width="8.85546875" style="17"/>
  </cols>
  <sheetData>
    <row r="3" spans="1:15" ht="14.45" x14ac:dyDescent="0.3">
      <c r="B3" s="33" t="s">
        <v>25</v>
      </c>
      <c r="N3" s="34"/>
      <c r="O3" s="34"/>
    </row>
    <row r="4" spans="1:15" ht="14.45" x14ac:dyDescent="0.3">
      <c r="A4" s="15"/>
      <c r="B4" s="15" t="s">
        <v>10</v>
      </c>
      <c r="C4" s="15"/>
      <c r="D4" s="15" t="s">
        <v>17</v>
      </c>
      <c r="E4" s="15"/>
      <c r="F4" s="15" t="s">
        <v>7</v>
      </c>
      <c r="G4" s="15"/>
      <c r="H4" s="15" t="s">
        <v>11</v>
      </c>
      <c r="I4" s="15"/>
      <c r="J4" s="15" t="s">
        <v>9</v>
      </c>
      <c r="K4" s="15"/>
      <c r="L4" s="15" t="s">
        <v>8</v>
      </c>
      <c r="M4" s="15"/>
      <c r="N4" s="34"/>
      <c r="O4" s="34"/>
    </row>
    <row r="5" spans="1:15" ht="43.15" x14ac:dyDescent="0.3">
      <c r="A5" s="20" t="s">
        <v>23</v>
      </c>
      <c r="B5" s="19" t="s">
        <v>26</v>
      </c>
      <c r="C5" s="19" t="s">
        <v>29</v>
      </c>
      <c r="D5" s="19" t="s">
        <v>26</v>
      </c>
      <c r="E5" s="19" t="s">
        <v>29</v>
      </c>
      <c r="F5" s="19" t="s">
        <v>26</v>
      </c>
      <c r="G5" s="19" t="s">
        <v>29</v>
      </c>
      <c r="H5" s="19" t="s">
        <v>26</v>
      </c>
      <c r="I5" s="19" t="s">
        <v>29</v>
      </c>
      <c r="J5" s="19" t="s">
        <v>26</v>
      </c>
      <c r="K5" s="19" t="s">
        <v>29</v>
      </c>
      <c r="L5" s="19" t="s">
        <v>26</v>
      </c>
      <c r="M5" s="19" t="s">
        <v>29</v>
      </c>
      <c r="N5" s="34"/>
      <c r="O5" s="34"/>
    </row>
    <row r="6" spans="1:15" ht="14.45" x14ac:dyDescent="0.3">
      <c r="A6" s="18">
        <v>2018</v>
      </c>
      <c r="B6" s="22">
        <v>15</v>
      </c>
      <c r="C6" s="30">
        <v>21311.48</v>
      </c>
      <c r="D6" s="22">
        <v>10</v>
      </c>
      <c r="E6" s="30">
        <v>2500</v>
      </c>
      <c r="F6" s="22">
        <v>2572</v>
      </c>
      <c r="G6" s="30">
        <v>2263344.7000000002</v>
      </c>
      <c r="H6" s="22">
        <v>5029</v>
      </c>
      <c r="I6" s="30">
        <v>6969882.4000000004</v>
      </c>
      <c r="J6" s="22">
        <v>1732</v>
      </c>
      <c r="K6" s="30">
        <v>2279354.8499999996</v>
      </c>
      <c r="L6" s="22">
        <v>968</v>
      </c>
      <c r="M6" s="30">
        <v>939214.6</v>
      </c>
      <c r="N6" s="34"/>
      <c r="O6" s="34"/>
    </row>
    <row r="7" spans="1:15" ht="14.45" x14ac:dyDescent="0.3">
      <c r="A7" s="18">
        <v>1</v>
      </c>
      <c r="B7" s="22">
        <v>1</v>
      </c>
      <c r="C7" s="30">
        <v>1495</v>
      </c>
      <c r="D7" s="22"/>
      <c r="E7" s="22"/>
      <c r="F7" s="22">
        <v>231</v>
      </c>
      <c r="G7" s="30">
        <v>209263.31</v>
      </c>
      <c r="H7" s="22">
        <v>427</v>
      </c>
      <c r="I7" s="30">
        <v>610445.03000000014</v>
      </c>
      <c r="J7" s="22">
        <v>179</v>
      </c>
      <c r="K7" s="30">
        <v>232462.04999999996</v>
      </c>
      <c r="L7" s="22">
        <v>83</v>
      </c>
      <c r="M7" s="30">
        <v>76411.050000000017</v>
      </c>
      <c r="N7" s="34"/>
      <c r="O7" s="34"/>
    </row>
    <row r="8" spans="1:15" ht="14.45" x14ac:dyDescent="0.3">
      <c r="A8" s="18">
        <v>2</v>
      </c>
      <c r="B8" s="22">
        <v>1</v>
      </c>
      <c r="C8" s="30">
        <v>2362.46</v>
      </c>
      <c r="D8" s="22"/>
      <c r="E8" s="22"/>
      <c r="F8" s="22">
        <v>239</v>
      </c>
      <c r="G8" s="30">
        <v>218615.99999999997</v>
      </c>
      <c r="H8" s="22">
        <v>473</v>
      </c>
      <c r="I8" s="30">
        <v>663338.5399999998</v>
      </c>
      <c r="J8" s="22">
        <v>157</v>
      </c>
      <c r="K8" s="30">
        <v>206114.06999999998</v>
      </c>
      <c r="L8" s="22">
        <v>91</v>
      </c>
      <c r="M8" s="30">
        <v>86950.23</v>
      </c>
      <c r="N8" s="34"/>
      <c r="O8" s="34"/>
    </row>
    <row r="9" spans="1:15" ht="14.45" x14ac:dyDescent="0.3">
      <c r="A9" s="18">
        <v>3</v>
      </c>
      <c r="B9" s="22">
        <v>7</v>
      </c>
      <c r="C9" s="30">
        <v>7354.9500000000007</v>
      </c>
      <c r="D9" s="22"/>
      <c r="E9" s="22"/>
      <c r="F9" s="22">
        <v>192</v>
      </c>
      <c r="G9" s="30">
        <v>169101.14</v>
      </c>
      <c r="H9" s="22">
        <v>461</v>
      </c>
      <c r="I9" s="30">
        <v>644739.0299999998</v>
      </c>
      <c r="J9" s="22">
        <v>134</v>
      </c>
      <c r="K9" s="30">
        <v>159027.84</v>
      </c>
      <c r="L9" s="22">
        <v>91</v>
      </c>
      <c r="M9" s="30">
        <v>79699.350000000006</v>
      </c>
      <c r="N9" s="34"/>
      <c r="O9" s="34"/>
    </row>
    <row r="10" spans="1:15" ht="14.45" x14ac:dyDescent="0.3">
      <c r="A10" s="18">
        <v>4</v>
      </c>
      <c r="B10" s="22">
        <v>1</v>
      </c>
      <c r="C10" s="30">
        <v>911.09</v>
      </c>
      <c r="D10" s="22">
        <v>10</v>
      </c>
      <c r="E10" s="22">
        <v>2500</v>
      </c>
      <c r="F10" s="22">
        <v>174</v>
      </c>
      <c r="G10" s="30">
        <v>124733.48999999999</v>
      </c>
      <c r="H10" s="22">
        <v>389</v>
      </c>
      <c r="I10" s="30">
        <v>534688.94999999995</v>
      </c>
      <c r="J10" s="22">
        <v>103</v>
      </c>
      <c r="K10" s="30">
        <v>126220.72</v>
      </c>
      <c r="L10" s="22">
        <v>70</v>
      </c>
      <c r="M10" s="30">
        <v>61196.069999999992</v>
      </c>
      <c r="N10" s="34"/>
      <c r="O10" s="34"/>
    </row>
    <row r="11" spans="1:15" ht="14.45" x14ac:dyDescent="0.3">
      <c r="A11" s="18">
        <v>5</v>
      </c>
      <c r="B11" s="22"/>
      <c r="C11" s="30"/>
      <c r="D11" s="22"/>
      <c r="E11" s="22"/>
      <c r="F11" s="22">
        <v>194</v>
      </c>
      <c r="G11" s="30">
        <v>180169.45</v>
      </c>
      <c r="H11" s="22">
        <v>342</v>
      </c>
      <c r="I11" s="30">
        <v>511656.22000000009</v>
      </c>
      <c r="J11" s="22">
        <v>155</v>
      </c>
      <c r="K11" s="30">
        <v>215246.1</v>
      </c>
      <c r="L11" s="22">
        <v>72</v>
      </c>
      <c r="M11" s="30">
        <v>70050.69</v>
      </c>
      <c r="N11" s="34"/>
      <c r="O11" s="34"/>
    </row>
    <row r="12" spans="1:15" ht="14.45" x14ac:dyDescent="0.3">
      <c r="A12" s="18">
        <v>6</v>
      </c>
      <c r="B12" s="22"/>
      <c r="C12" s="30"/>
      <c r="D12" s="22"/>
      <c r="E12" s="22"/>
      <c r="F12" s="22">
        <v>243</v>
      </c>
      <c r="G12" s="30">
        <v>235104.07</v>
      </c>
      <c r="H12" s="22">
        <v>464</v>
      </c>
      <c r="I12" s="30">
        <v>689471.70999999985</v>
      </c>
      <c r="J12" s="22">
        <v>230</v>
      </c>
      <c r="K12" s="30">
        <v>330935.27999999997</v>
      </c>
      <c r="L12" s="22">
        <v>94</v>
      </c>
      <c r="M12" s="30">
        <v>89936.290000000008</v>
      </c>
      <c r="N12" s="34"/>
      <c r="O12" s="34"/>
    </row>
    <row r="13" spans="1:15" ht="14.45" x14ac:dyDescent="0.3">
      <c r="A13" s="18">
        <v>7</v>
      </c>
      <c r="B13" s="22">
        <v>1</v>
      </c>
      <c r="C13" s="30">
        <v>1920.66</v>
      </c>
      <c r="D13" s="22"/>
      <c r="E13" s="22"/>
      <c r="F13" s="22">
        <v>229</v>
      </c>
      <c r="G13" s="30">
        <v>207959.64</v>
      </c>
      <c r="H13" s="22">
        <v>287</v>
      </c>
      <c r="I13" s="30">
        <v>405804.80000000005</v>
      </c>
      <c r="J13" s="22">
        <v>161</v>
      </c>
      <c r="K13" s="30">
        <v>218363.46999999997</v>
      </c>
      <c r="L13" s="22">
        <v>76</v>
      </c>
      <c r="M13" s="30">
        <v>73963.849999999991</v>
      </c>
      <c r="N13" s="34"/>
      <c r="O13" s="34"/>
    </row>
    <row r="14" spans="1:15" ht="14.45" x14ac:dyDescent="0.3">
      <c r="A14" s="18">
        <v>8</v>
      </c>
      <c r="B14" s="22"/>
      <c r="C14" s="30"/>
      <c r="D14" s="22"/>
      <c r="E14" s="22"/>
      <c r="F14" s="22">
        <v>212</v>
      </c>
      <c r="G14" s="30">
        <v>187971.89000000004</v>
      </c>
      <c r="H14" s="22">
        <v>369</v>
      </c>
      <c r="I14" s="30">
        <v>474261</v>
      </c>
      <c r="J14" s="22">
        <v>120</v>
      </c>
      <c r="K14" s="30">
        <v>159651.18</v>
      </c>
      <c r="L14" s="22">
        <v>66</v>
      </c>
      <c r="M14" s="30">
        <v>68405.56</v>
      </c>
      <c r="N14" s="34"/>
      <c r="O14" s="34"/>
    </row>
    <row r="15" spans="1:15" ht="14.45" x14ac:dyDescent="0.3">
      <c r="A15" s="18">
        <v>9</v>
      </c>
      <c r="B15" s="22">
        <v>2</v>
      </c>
      <c r="C15" s="30">
        <v>3443.85</v>
      </c>
      <c r="D15" s="22"/>
      <c r="E15" s="22"/>
      <c r="F15" s="22">
        <v>260</v>
      </c>
      <c r="G15" s="30">
        <v>227144.49</v>
      </c>
      <c r="H15" s="22">
        <v>614</v>
      </c>
      <c r="I15" s="30">
        <v>829057.7699999999</v>
      </c>
      <c r="J15" s="22">
        <v>174</v>
      </c>
      <c r="K15" s="30">
        <v>220253.84999999998</v>
      </c>
      <c r="L15" s="22">
        <v>94</v>
      </c>
      <c r="M15" s="30">
        <v>100951.36</v>
      </c>
      <c r="N15" s="34"/>
      <c r="O15" s="34"/>
    </row>
    <row r="16" spans="1:15" ht="14.45" x14ac:dyDescent="0.3">
      <c r="A16" s="18">
        <v>10</v>
      </c>
      <c r="B16" s="22"/>
      <c r="C16" s="30"/>
      <c r="D16" s="22"/>
      <c r="E16" s="22"/>
      <c r="F16" s="22">
        <v>141</v>
      </c>
      <c r="G16" s="30">
        <v>114078.66</v>
      </c>
      <c r="H16" s="22">
        <v>325</v>
      </c>
      <c r="I16" s="30">
        <v>431052.56999999989</v>
      </c>
      <c r="J16" s="22">
        <v>86</v>
      </c>
      <c r="K16" s="30">
        <v>110730.54000000001</v>
      </c>
      <c r="L16" s="22">
        <v>35</v>
      </c>
      <c r="M16" s="30">
        <v>33605.089999999997</v>
      </c>
      <c r="N16" s="34"/>
      <c r="O16" s="34"/>
    </row>
    <row r="17" spans="1:15" ht="14.45" x14ac:dyDescent="0.3">
      <c r="A17" s="18">
        <v>11</v>
      </c>
      <c r="B17" s="22">
        <v>1</v>
      </c>
      <c r="C17" s="30">
        <v>1806.16</v>
      </c>
      <c r="D17" s="22"/>
      <c r="E17" s="22"/>
      <c r="F17" s="22">
        <v>185</v>
      </c>
      <c r="G17" s="30">
        <v>151733.93</v>
      </c>
      <c r="H17" s="22">
        <v>319</v>
      </c>
      <c r="I17" s="30">
        <v>420570.06999999995</v>
      </c>
      <c r="J17" s="22">
        <v>111</v>
      </c>
      <c r="K17" s="30">
        <v>141823.79</v>
      </c>
      <c r="L17" s="22">
        <v>73</v>
      </c>
      <c r="M17" s="30">
        <v>76155.959999999992</v>
      </c>
      <c r="N17" s="34"/>
      <c r="O17" s="34"/>
    </row>
    <row r="18" spans="1:15" ht="14.45" x14ac:dyDescent="0.3">
      <c r="A18" s="18">
        <v>12</v>
      </c>
      <c r="B18" s="22">
        <v>1</v>
      </c>
      <c r="C18" s="30">
        <v>2017.31</v>
      </c>
      <c r="D18" s="22"/>
      <c r="E18" s="22"/>
      <c r="F18" s="22">
        <v>272</v>
      </c>
      <c r="G18" s="30">
        <v>237468.63</v>
      </c>
      <c r="H18" s="22">
        <v>559</v>
      </c>
      <c r="I18" s="30">
        <v>754796.71</v>
      </c>
      <c r="J18" s="22">
        <v>122</v>
      </c>
      <c r="K18" s="30">
        <v>158525.96</v>
      </c>
      <c r="L18" s="22">
        <v>123</v>
      </c>
      <c r="M18" s="30">
        <v>121889.1</v>
      </c>
      <c r="N18" s="34"/>
      <c r="O18" s="34"/>
    </row>
    <row r="19" spans="1:15" ht="14.45" x14ac:dyDescent="0.3">
      <c r="A19" s="18">
        <v>2019</v>
      </c>
      <c r="B19" s="22">
        <v>121</v>
      </c>
      <c r="C19" s="30">
        <v>216503.34999999998</v>
      </c>
      <c r="D19" s="22"/>
      <c r="E19" s="22"/>
      <c r="F19" s="22">
        <v>3653</v>
      </c>
      <c r="G19" s="30">
        <v>3220874.2099999995</v>
      </c>
      <c r="H19" s="22">
        <v>4191</v>
      </c>
      <c r="I19" s="30">
        <v>5943247.9500000011</v>
      </c>
      <c r="J19" s="22">
        <v>1147</v>
      </c>
      <c r="K19" s="30">
        <v>1562376.9400000002</v>
      </c>
      <c r="L19" s="22">
        <v>924</v>
      </c>
      <c r="M19" s="30">
        <v>848476.68</v>
      </c>
      <c r="N19" s="34"/>
      <c r="O19" s="34"/>
    </row>
    <row r="20" spans="1:15" ht="14.45" x14ac:dyDescent="0.3">
      <c r="A20" s="18">
        <v>1</v>
      </c>
      <c r="B20" s="22">
        <v>2</v>
      </c>
      <c r="C20" s="30">
        <v>4147.16</v>
      </c>
      <c r="D20" s="22"/>
      <c r="E20" s="22"/>
      <c r="F20" s="22">
        <v>244</v>
      </c>
      <c r="G20" s="30">
        <v>204321.94</v>
      </c>
      <c r="H20" s="22">
        <v>328</v>
      </c>
      <c r="I20" s="30">
        <v>461155.78</v>
      </c>
      <c r="J20" s="22">
        <v>95</v>
      </c>
      <c r="K20" s="30">
        <v>117183.09000000001</v>
      </c>
      <c r="L20" s="22">
        <v>88</v>
      </c>
      <c r="M20" s="30">
        <v>87805.85</v>
      </c>
      <c r="N20" s="34"/>
      <c r="O20" s="34"/>
    </row>
    <row r="21" spans="1:15" ht="14.45" x14ac:dyDescent="0.3">
      <c r="A21" s="18">
        <v>2</v>
      </c>
      <c r="B21" s="22"/>
      <c r="C21" s="30"/>
      <c r="D21" s="22"/>
      <c r="E21" s="22"/>
      <c r="F21" s="22">
        <v>321</v>
      </c>
      <c r="G21" s="30">
        <v>275345.04999999993</v>
      </c>
      <c r="H21" s="22">
        <v>341</v>
      </c>
      <c r="I21" s="30">
        <v>470170.33000000007</v>
      </c>
      <c r="J21" s="22">
        <v>130</v>
      </c>
      <c r="K21" s="30">
        <v>161280.65999999997</v>
      </c>
      <c r="L21" s="22">
        <v>82</v>
      </c>
      <c r="M21" s="30">
        <v>76879.739999999991</v>
      </c>
      <c r="N21" s="34"/>
      <c r="O21" s="34"/>
    </row>
    <row r="22" spans="1:15" ht="14.45" x14ac:dyDescent="0.3">
      <c r="A22" s="18">
        <v>3</v>
      </c>
      <c r="B22" s="22"/>
      <c r="C22" s="30"/>
      <c r="D22" s="22"/>
      <c r="E22" s="22"/>
      <c r="F22" s="22">
        <v>375</v>
      </c>
      <c r="G22" s="30">
        <v>320103.22000000003</v>
      </c>
      <c r="H22" s="22">
        <v>331</v>
      </c>
      <c r="I22" s="30">
        <v>442020.9099999998</v>
      </c>
      <c r="J22" s="22">
        <v>91</v>
      </c>
      <c r="K22" s="30">
        <v>118315.12</v>
      </c>
      <c r="L22" s="22">
        <v>73</v>
      </c>
      <c r="M22" s="30">
        <v>68348.22</v>
      </c>
    </row>
    <row r="23" spans="1:15" ht="14.45" x14ac:dyDescent="0.3">
      <c r="A23" s="18">
        <v>4</v>
      </c>
      <c r="B23" s="22"/>
      <c r="C23" s="30"/>
      <c r="D23" s="22"/>
      <c r="E23" s="22"/>
      <c r="F23" s="22">
        <v>256</v>
      </c>
      <c r="G23" s="30">
        <v>234556.05</v>
      </c>
      <c r="H23" s="22">
        <v>268</v>
      </c>
      <c r="I23" s="30">
        <v>369747.28</v>
      </c>
      <c r="J23" s="22">
        <v>71</v>
      </c>
      <c r="K23" s="30">
        <v>111370.73000000001</v>
      </c>
      <c r="L23" s="22">
        <v>49</v>
      </c>
      <c r="M23" s="30">
        <v>46475.34</v>
      </c>
    </row>
    <row r="24" spans="1:15" ht="14.45" x14ac:dyDescent="0.3">
      <c r="A24" s="18">
        <v>5</v>
      </c>
      <c r="B24" s="22"/>
      <c r="C24" s="30"/>
      <c r="D24" s="22"/>
      <c r="E24" s="22"/>
      <c r="F24" s="22">
        <v>316</v>
      </c>
      <c r="G24" s="30">
        <v>298001.12</v>
      </c>
      <c r="H24" s="22">
        <v>310</v>
      </c>
      <c r="I24" s="30">
        <v>434110.06000000017</v>
      </c>
      <c r="J24" s="22">
        <v>80</v>
      </c>
      <c r="K24" s="30">
        <v>109642.38</v>
      </c>
      <c r="L24" s="22">
        <v>81</v>
      </c>
      <c r="M24" s="30">
        <v>88206.200000000012</v>
      </c>
    </row>
    <row r="25" spans="1:15" ht="14.45" x14ac:dyDescent="0.3">
      <c r="A25" s="18">
        <v>6</v>
      </c>
      <c r="B25" s="22">
        <v>11</v>
      </c>
      <c r="C25" s="30">
        <v>20017.77</v>
      </c>
      <c r="D25" s="22"/>
      <c r="E25" s="22"/>
      <c r="F25" s="22">
        <v>371</v>
      </c>
      <c r="G25" s="30">
        <v>348369.29999999993</v>
      </c>
      <c r="H25" s="22">
        <v>736</v>
      </c>
      <c r="I25" s="30">
        <v>1153105.1100000001</v>
      </c>
      <c r="J25" s="22">
        <v>124</v>
      </c>
      <c r="K25" s="30">
        <v>165239.61000000004</v>
      </c>
      <c r="L25" s="22">
        <v>91</v>
      </c>
      <c r="M25" s="30">
        <v>88839.50999999998</v>
      </c>
    </row>
    <row r="26" spans="1:15" ht="14.45" x14ac:dyDescent="0.3">
      <c r="A26" s="18">
        <v>7</v>
      </c>
      <c r="B26" s="22">
        <v>21</v>
      </c>
      <c r="C26" s="30">
        <v>40857.71</v>
      </c>
      <c r="D26" s="22"/>
      <c r="E26" s="22"/>
      <c r="F26" s="22">
        <v>313</v>
      </c>
      <c r="G26" s="30">
        <v>272554.19999999995</v>
      </c>
      <c r="H26" s="22">
        <v>342</v>
      </c>
      <c r="I26" s="30">
        <v>494920.77</v>
      </c>
      <c r="J26" s="22">
        <v>108</v>
      </c>
      <c r="K26" s="30">
        <v>141877.01</v>
      </c>
      <c r="L26" s="22">
        <v>75</v>
      </c>
      <c r="M26" s="30">
        <v>78112.260000000009</v>
      </c>
    </row>
    <row r="27" spans="1:15" ht="14.45" x14ac:dyDescent="0.3">
      <c r="A27" s="18">
        <v>8</v>
      </c>
      <c r="B27" s="22">
        <v>22</v>
      </c>
      <c r="C27" s="30">
        <v>36819.130000000005</v>
      </c>
      <c r="D27" s="22"/>
      <c r="E27" s="22"/>
      <c r="F27" s="22">
        <v>294</v>
      </c>
      <c r="G27" s="30">
        <v>265833.59999999998</v>
      </c>
      <c r="H27" s="22">
        <v>321</v>
      </c>
      <c r="I27" s="30">
        <v>435342.39</v>
      </c>
      <c r="J27" s="22">
        <v>75</v>
      </c>
      <c r="K27" s="30">
        <v>117781.84</v>
      </c>
      <c r="L27" s="22">
        <v>81</v>
      </c>
      <c r="M27" s="30">
        <v>76565.279999999999</v>
      </c>
    </row>
    <row r="28" spans="1:15" ht="14.45" x14ac:dyDescent="0.3">
      <c r="A28" s="18">
        <v>9</v>
      </c>
      <c r="B28" s="22">
        <v>48</v>
      </c>
      <c r="C28" s="30">
        <v>78740.149999999994</v>
      </c>
      <c r="D28" s="22"/>
      <c r="E28" s="22"/>
      <c r="F28" s="22">
        <v>355</v>
      </c>
      <c r="G28" s="30">
        <v>302426.20999999996</v>
      </c>
      <c r="H28" s="22">
        <v>447</v>
      </c>
      <c r="I28" s="30">
        <v>622551.03000000014</v>
      </c>
      <c r="J28" s="22">
        <v>101</v>
      </c>
      <c r="K28" s="30">
        <v>113622.45000000001</v>
      </c>
      <c r="L28" s="22">
        <v>142</v>
      </c>
      <c r="M28" s="30">
        <v>112681.19</v>
      </c>
    </row>
    <row r="29" spans="1:15" ht="14.45" x14ac:dyDescent="0.3">
      <c r="A29" s="18">
        <v>10</v>
      </c>
      <c r="B29" s="22">
        <v>7</v>
      </c>
      <c r="C29" s="30">
        <v>17046.980000000003</v>
      </c>
      <c r="D29" s="22"/>
      <c r="E29" s="22"/>
      <c r="F29" s="22">
        <v>205</v>
      </c>
      <c r="G29" s="30">
        <v>186787.37</v>
      </c>
      <c r="H29" s="22">
        <v>262</v>
      </c>
      <c r="I29" s="30">
        <v>334381.68999999994</v>
      </c>
      <c r="J29" s="22">
        <v>46</v>
      </c>
      <c r="K29" s="30">
        <v>58353.06</v>
      </c>
      <c r="L29" s="22">
        <v>40</v>
      </c>
      <c r="M29" s="30">
        <v>31780.61</v>
      </c>
    </row>
    <row r="30" spans="1:15" ht="14.45" x14ac:dyDescent="0.3">
      <c r="A30" s="18">
        <v>11</v>
      </c>
      <c r="B30" s="22">
        <v>3</v>
      </c>
      <c r="C30" s="30">
        <v>4207.7999999999993</v>
      </c>
      <c r="D30" s="22"/>
      <c r="E30" s="22"/>
      <c r="F30" s="22">
        <v>249</v>
      </c>
      <c r="G30" s="30">
        <v>209623.9</v>
      </c>
      <c r="H30" s="22">
        <v>197</v>
      </c>
      <c r="I30" s="30">
        <v>274449.58999999997</v>
      </c>
      <c r="J30" s="22">
        <v>101</v>
      </c>
      <c r="K30" s="30">
        <v>152462.07</v>
      </c>
      <c r="L30" s="22">
        <v>48</v>
      </c>
      <c r="M30" s="30">
        <v>36314.9</v>
      </c>
    </row>
    <row r="31" spans="1:15" ht="14.45" x14ac:dyDescent="0.3">
      <c r="A31" s="18">
        <v>12</v>
      </c>
      <c r="B31" s="22">
        <v>7</v>
      </c>
      <c r="C31" s="30">
        <v>14666.650000000001</v>
      </c>
      <c r="D31" s="22"/>
      <c r="E31" s="22"/>
      <c r="F31" s="22">
        <v>354</v>
      </c>
      <c r="G31" s="30">
        <v>302952.25</v>
      </c>
      <c r="H31" s="22">
        <v>308</v>
      </c>
      <c r="I31" s="30">
        <v>451293.01</v>
      </c>
      <c r="J31" s="22">
        <v>125</v>
      </c>
      <c r="K31" s="30">
        <v>195248.92</v>
      </c>
      <c r="L31" s="22">
        <v>74</v>
      </c>
      <c r="M31" s="30">
        <v>56467.58</v>
      </c>
    </row>
    <row r="32" spans="1:15" ht="14.45" x14ac:dyDescent="0.3">
      <c r="A32" s="18">
        <v>2020</v>
      </c>
      <c r="B32" s="22">
        <v>440</v>
      </c>
      <c r="C32" s="30">
        <v>793713.29399999999</v>
      </c>
      <c r="D32" s="22"/>
      <c r="E32" s="22"/>
      <c r="F32" s="22">
        <v>4661</v>
      </c>
      <c r="G32" s="30">
        <v>4363027.9580000006</v>
      </c>
      <c r="H32" s="22">
        <v>2346</v>
      </c>
      <c r="I32" s="30">
        <v>3219162.7299999995</v>
      </c>
      <c r="J32" s="22">
        <v>1121</v>
      </c>
      <c r="K32" s="30">
        <v>1722204.1400000001</v>
      </c>
      <c r="L32" s="22">
        <v>452</v>
      </c>
      <c r="M32" s="30">
        <v>402610.82399999996</v>
      </c>
    </row>
    <row r="33" spans="1:13" ht="14.45" x14ac:dyDescent="0.3">
      <c r="A33" s="18">
        <v>1</v>
      </c>
      <c r="B33" s="22">
        <v>7</v>
      </c>
      <c r="C33" s="30">
        <v>10680.06</v>
      </c>
      <c r="D33" s="22"/>
      <c r="E33" s="22"/>
      <c r="F33" s="22">
        <v>310</v>
      </c>
      <c r="G33" s="30">
        <v>285659.98999999987</v>
      </c>
      <c r="H33" s="22">
        <v>223</v>
      </c>
      <c r="I33" s="30">
        <v>325686.69</v>
      </c>
      <c r="J33" s="22">
        <v>98</v>
      </c>
      <c r="K33" s="30">
        <v>148796.86999999997</v>
      </c>
      <c r="L33" s="22">
        <v>33</v>
      </c>
      <c r="M33" s="30">
        <v>23950.16</v>
      </c>
    </row>
    <row r="34" spans="1:13" ht="14.45" x14ac:dyDescent="0.3">
      <c r="A34" s="18">
        <v>2</v>
      </c>
      <c r="B34" s="22">
        <v>39</v>
      </c>
      <c r="C34" s="30">
        <v>64964.104000000007</v>
      </c>
      <c r="D34" s="22"/>
      <c r="E34" s="22"/>
      <c r="F34" s="22">
        <v>361</v>
      </c>
      <c r="G34" s="30">
        <v>295783.08399999997</v>
      </c>
      <c r="H34" s="22">
        <v>241</v>
      </c>
      <c r="I34" s="30">
        <v>345396.13000000006</v>
      </c>
      <c r="J34" s="22">
        <v>134</v>
      </c>
      <c r="K34" s="30">
        <v>203403.82</v>
      </c>
      <c r="L34" s="22">
        <v>40</v>
      </c>
      <c r="M34" s="30">
        <v>28842.951999999997</v>
      </c>
    </row>
    <row r="35" spans="1:13" ht="14.45" x14ac:dyDescent="0.3">
      <c r="A35" s="18">
        <v>3</v>
      </c>
      <c r="B35" s="22">
        <v>35</v>
      </c>
      <c r="C35" s="30">
        <v>64030.78</v>
      </c>
      <c r="D35" s="22"/>
      <c r="E35" s="22"/>
      <c r="F35" s="22">
        <v>380</v>
      </c>
      <c r="G35" s="30">
        <v>303905.49400000001</v>
      </c>
      <c r="H35" s="22">
        <v>214</v>
      </c>
      <c r="I35" s="30">
        <v>310575.14</v>
      </c>
      <c r="J35" s="22">
        <v>135</v>
      </c>
      <c r="K35" s="30">
        <v>209418.99</v>
      </c>
      <c r="L35" s="22">
        <v>31</v>
      </c>
      <c r="M35" s="30">
        <v>21202.281999999999</v>
      </c>
    </row>
    <row r="36" spans="1:13" ht="14.45" x14ac:dyDescent="0.3">
      <c r="A36" s="18">
        <v>4</v>
      </c>
      <c r="B36" s="22">
        <v>34</v>
      </c>
      <c r="C36" s="30">
        <v>60586.94</v>
      </c>
      <c r="D36" s="22"/>
      <c r="E36" s="22"/>
      <c r="F36" s="22">
        <v>170</v>
      </c>
      <c r="G36" s="30">
        <v>141612.72</v>
      </c>
      <c r="H36" s="22">
        <v>174</v>
      </c>
      <c r="I36" s="30">
        <v>252754.20999999996</v>
      </c>
      <c r="J36" s="22">
        <v>76</v>
      </c>
      <c r="K36" s="30">
        <v>116574.16</v>
      </c>
      <c r="L36" s="22">
        <v>26</v>
      </c>
      <c r="M36" s="30">
        <v>23019.93</v>
      </c>
    </row>
    <row r="37" spans="1:13" ht="14.45" x14ac:dyDescent="0.3">
      <c r="A37" s="18">
        <v>5</v>
      </c>
      <c r="B37" s="22">
        <v>44</v>
      </c>
      <c r="C37" s="30">
        <v>80399.460000000006</v>
      </c>
      <c r="D37" s="22"/>
      <c r="E37" s="22"/>
      <c r="F37" s="22">
        <v>515</v>
      </c>
      <c r="G37" s="30">
        <v>477316.07999999996</v>
      </c>
      <c r="H37" s="22">
        <v>183</v>
      </c>
      <c r="I37" s="30">
        <v>260085.75000000003</v>
      </c>
      <c r="J37" s="22">
        <v>127</v>
      </c>
      <c r="K37" s="30">
        <v>201036.58000000002</v>
      </c>
      <c r="L37" s="22">
        <v>39</v>
      </c>
      <c r="M37" s="30">
        <v>41339.919999999998</v>
      </c>
    </row>
    <row r="38" spans="1:13" ht="14.45" x14ac:dyDescent="0.3">
      <c r="A38" s="18">
        <v>6</v>
      </c>
      <c r="B38" s="22">
        <v>60</v>
      </c>
      <c r="C38" s="30">
        <v>113505.1</v>
      </c>
      <c r="D38" s="22"/>
      <c r="E38" s="22"/>
      <c r="F38" s="22">
        <v>678</v>
      </c>
      <c r="G38" s="30">
        <v>612923.50000000023</v>
      </c>
      <c r="H38" s="22">
        <v>283</v>
      </c>
      <c r="I38" s="30">
        <v>409270.52000000014</v>
      </c>
      <c r="J38" s="22">
        <v>180</v>
      </c>
      <c r="K38" s="30">
        <v>275798.28000000003</v>
      </c>
      <c r="L38" s="22">
        <v>33</v>
      </c>
      <c r="M38" s="30">
        <v>34808.270000000004</v>
      </c>
    </row>
    <row r="39" spans="1:13" ht="14.45" x14ac:dyDescent="0.3">
      <c r="A39" s="18">
        <v>7</v>
      </c>
      <c r="B39" s="22">
        <v>38</v>
      </c>
      <c r="C39" s="30">
        <v>71244.66</v>
      </c>
      <c r="D39" s="22"/>
      <c r="E39" s="22"/>
      <c r="F39" s="22">
        <v>535</v>
      </c>
      <c r="G39" s="30">
        <v>507548.73</v>
      </c>
      <c r="H39" s="22">
        <v>132</v>
      </c>
      <c r="I39" s="30">
        <v>182072.87000000005</v>
      </c>
      <c r="J39" s="22">
        <v>116</v>
      </c>
      <c r="K39" s="30">
        <v>168972.66999999998</v>
      </c>
      <c r="L39" s="22">
        <v>33</v>
      </c>
      <c r="M39" s="30">
        <v>33306.79</v>
      </c>
    </row>
    <row r="40" spans="1:13" ht="14.45" x14ac:dyDescent="0.3">
      <c r="A40" s="18">
        <v>8</v>
      </c>
      <c r="B40" s="22">
        <v>27</v>
      </c>
      <c r="C40" s="30">
        <v>44309.39</v>
      </c>
      <c r="D40" s="22"/>
      <c r="E40" s="22"/>
      <c r="F40" s="22">
        <v>413</v>
      </c>
      <c r="G40" s="30">
        <v>382602.20999999996</v>
      </c>
      <c r="H40" s="22">
        <v>133</v>
      </c>
      <c r="I40" s="30">
        <v>176506.25999999998</v>
      </c>
      <c r="J40" s="22">
        <v>98</v>
      </c>
      <c r="K40" s="30">
        <v>151197.16999999998</v>
      </c>
      <c r="L40" s="22">
        <v>34</v>
      </c>
      <c r="M40" s="30">
        <v>28418.400000000001</v>
      </c>
    </row>
    <row r="41" spans="1:13" ht="14.45" x14ac:dyDescent="0.3">
      <c r="A41" s="18">
        <v>9</v>
      </c>
      <c r="B41" s="22">
        <v>47</v>
      </c>
      <c r="C41" s="30">
        <v>86737.75</v>
      </c>
      <c r="D41" s="22"/>
      <c r="E41" s="22"/>
      <c r="F41" s="22">
        <v>485</v>
      </c>
      <c r="G41" s="30">
        <v>559305.43000000005</v>
      </c>
      <c r="H41" s="22">
        <v>243</v>
      </c>
      <c r="I41" s="30">
        <v>307322.69000000006</v>
      </c>
      <c r="J41" s="22">
        <v>78</v>
      </c>
      <c r="K41" s="30">
        <v>110749.11</v>
      </c>
      <c r="L41" s="22">
        <v>103</v>
      </c>
      <c r="M41" s="30">
        <v>87801.22</v>
      </c>
    </row>
    <row r="42" spans="1:13" x14ac:dyDescent="0.25">
      <c r="A42" s="18">
        <v>10</v>
      </c>
      <c r="B42" s="22">
        <v>29</v>
      </c>
      <c r="C42" s="30">
        <v>51161.8</v>
      </c>
      <c r="D42" s="22"/>
      <c r="E42" s="22"/>
      <c r="F42" s="22">
        <v>266</v>
      </c>
      <c r="G42" s="30">
        <v>267995.37</v>
      </c>
      <c r="H42" s="22">
        <v>153</v>
      </c>
      <c r="I42" s="30">
        <v>182574.46</v>
      </c>
      <c r="J42" s="22">
        <v>26</v>
      </c>
      <c r="K42" s="30">
        <v>33199.589999999997</v>
      </c>
      <c r="L42" s="22">
        <v>27</v>
      </c>
      <c r="M42" s="30">
        <v>25469.97</v>
      </c>
    </row>
    <row r="43" spans="1:13" x14ac:dyDescent="0.25">
      <c r="A43" s="18">
        <v>11</v>
      </c>
      <c r="B43" s="22">
        <v>35</v>
      </c>
      <c r="C43" s="30">
        <v>65109.2</v>
      </c>
      <c r="D43" s="22"/>
      <c r="E43" s="22"/>
      <c r="F43" s="22">
        <v>331</v>
      </c>
      <c r="G43" s="30">
        <v>320671.45</v>
      </c>
      <c r="H43" s="22">
        <v>161</v>
      </c>
      <c r="I43" s="30">
        <v>200580.54000000004</v>
      </c>
      <c r="J43" s="22">
        <v>16</v>
      </c>
      <c r="K43" s="30">
        <v>26626.29</v>
      </c>
      <c r="L43" s="22">
        <v>25</v>
      </c>
      <c r="M43" s="30">
        <v>24617.67</v>
      </c>
    </row>
    <row r="44" spans="1:13" x14ac:dyDescent="0.25">
      <c r="A44" s="18">
        <v>12</v>
      </c>
      <c r="B44" s="22">
        <v>45</v>
      </c>
      <c r="C44" s="30">
        <v>80984.049999999988</v>
      </c>
      <c r="D44" s="22"/>
      <c r="E44" s="22"/>
      <c r="F44" s="22">
        <v>217</v>
      </c>
      <c r="G44" s="30">
        <v>207703.89999999997</v>
      </c>
      <c r="H44" s="22">
        <v>206</v>
      </c>
      <c r="I44" s="30">
        <v>266337.46999999991</v>
      </c>
      <c r="J44" s="22">
        <v>37</v>
      </c>
      <c r="K44" s="30">
        <v>76430.609999999986</v>
      </c>
      <c r="L44" s="22">
        <v>28</v>
      </c>
      <c r="M44" s="30">
        <v>29833.260000000002</v>
      </c>
    </row>
    <row r="45" spans="1:13" x14ac:dyDescent="0.25">
      <c r="A45" s="18" t="s">
        <v>24</v>
      </c>
      <c r="B45" s="22">
        <v>576</v>
      </c>
      <c r="C45" s="30">
        <v>1031528.1240000001</v>
      </c>
      <c r="D45" s="22">
        <v>10</v>
      </c>
      <c r="E45" s="30">
        <v>2500</v>
      </c>
      <c r="F45" s="22">
        <v>10886</v>
      </c>
      <c r="G45" s="30">
        <v>9847246.867999997</v>
      </c>
      <c r="H45" s="22">
        <v>11566</v>
      </c>
      <c r="I45" s="30">
        <v>16132293.08</v>
      </c>
      <c r="J45" s="22">
        <v>4000</v>
      </c>
      <c r="K45" s="30">
        <v>5563935.9299999997</v>
      </c>
      <c r="L45" s="22">
        <v>2344</v>
      </c>
      <c r="M45" s="30">
        <v>2190302.1039999998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5"/>
  <sheetViews>
    <sheetView topLeftCell="A5" workbookViewId="0">
      <selection activeCell="J29" sqref="J29"/>
    </sheetView>
  </sheetViews>
  <sheetFormatPr defaultColWidth="8.85546875" defaultRowHeight="15" x14ac:dyDescent="0.25"/>
  <cols>
    <col min="1" max="1" width="12.5703125" style="17" bestFit="1" customWidth="1"/>
    <col min="2" max="2" width="15.5703125" style="17" bestFit="1" customWidth="1"/>
    <col min="3" max="3" width="8.5703125" style="17" bestFit="1" customWidth="1"/>
    <col min="4" max="4" width="4" style="17" bestFit="1" customWidth="1"/>
    <col min="5" max="5" width="6" style="17" bestFit="1" customWidth="1"/>
    <col min="6" max="6" width="11.7109375" style="17" bestFit="1" customWidth="1"/>
    <col min="7" max="7" width="10.140625" style="17" bestFit="1" customWidth="1"/>
    <col min="8" max="8" width="9.140625" style="17" bestFit="1" customWidth="1"/>
    <col min="9" max="9" width="11.7109375" style="17" bestFit="1" customWidth="1"/>
    <col min="10" max="10" width="23.7109375" style="17" bestFit="1" customWidth="1"/>
    <col min="11" max="11" width="21.85546875" style="17" bestFit="1" customWidth="1"/>
    <col min="12" max="16384" width="8.85546875" style="17"/>
  </cols>
  <sheetData>
    <row r="3" spans="1:9" ht="14.45" x14ac:dyDescent="0.3">
      <c r="B3" s="33" t="s">
        <v>25</v>
      </c>
    </row>
    <row r="4" spans="1:9" ht="28.9" x14ac:dyDescent="0.3">
      <c r="A4" s="15"/>
      <c r="B4" s="21" t="s">
        <v>26</v>
      </c>
      <c r="C4" s="21"/>
      <c r="D4" s="21"/>
      <c r="E4" s="21"/>
      <c r="F4" s="21" t="s">
        <v>29</v>
      </c>
      <c r="G4" s="21"/>
      <c r="H4" s="21"/>
      <c r="I4" s="21"/>
    </row>
    <row r="5" spans="1:9" ht="28.9" x14ac:dyDescent="0.3">
      <c r="A5" s="16" t="s">
        <v>23</v>
      </c>
      <c r="B5" s="18" t="s">
        <v>6</v>
      </c>
      <c r="C5" s="19" t="s">
        <v>15</v>
      </c>
      <c r="D5" s="18" t="s">
        <v>18</v>
      </c>
      <c r="E5" s="18" t="s">
        <v>16</v>
      </c>
      <c r="F5" s="18" t="s">
        <v>6</v>
      </c>
      <c r="G5" s="19" t="s">
        <v>15</v>
      </c>
      <c r="H5" s="18" t="s">
        <v>18</v>
      </c>
      <c r="I5" s="18" t="s">
        <v>16</v>
      </c>
    </row>
    <row r="6" spans="1:9" ht="14.45" x14ac:dyDescent="0.3">
      <c r="A6" s="24">
        <v>2018</v>
      </c>
      <c r="B6" s="22">
        <v>4168</v>
      </c>
      <c r="C6" s="22">
        <v>2303</v>
      </c>
      <c r="D6" s="22"/>
      <c r="E6" s="22">
        <v>3855</v>
      </c>
      <c r="F6" s="30">
        <v>6121066.3700000001</v>
      </c>
      <c r="G6" s="30">
        <v>1933005.56</v>
      </c>
      <c r="H6" s="30"/>
      <c r="I6" s="30">
        <v>4421536.0999999996</v>
      </c>
    </row>
    <row r="7" spans="1:9" ht="14.45" x14ac:dyDescent="0.3">
      <c r="A7" s="24">
        <v>1</v>
      </c>
      <c r="B7" s="22">
        <v>374</v>
      </c>
      <c r="C7" s="22">
        <v>175</v>
      </c>
      <c r="D7" s="22"/>
      <c r="E7" s="22">
        <v>372</v>
      </c>
      <c r="F7" s="30">
        <v>561141.4600000002</v>
      </c>
      <c r="G7" s="30">
        <v>142361.44</v>
      </c>
      <c r="H7" s="30"/>
      <c r="I7" s="30">
        <v>426573.53999999992</v>
      </c>
    </row>
    <row r="8" spans="1:9" ht="14.45" x14ac:dyDescent="0.3">
      <c r="A8" s="24">
        <v>2</v>
      </c>
      <c r="B8" s="22">
        <v>410</v>
      </c>
      <c r="C8" s="22">
        <v>190</v>
      </c>
      <c r="D8" s="22"/>
      <c r="E8" s="22">
        <v>361</v>
      </c>
      <c r="F8" s="30">
        <v>597202.43999999971</v>
      </c>
      <c r="G8" s="30">
        <v>147666.9</v>
      </c>
      <c r="H8" s="30"/>
      <c r="I8" s="30">
        <v>432511.95999999996</v>
      </c>
    </row>
    <row r="9" spans="1:9" ht="14.45" x14ac:dyDescent="0.3">
      <c r="A9" s="24">
        <v>3</v>
      </c>
      <c r="B9" s="22">
        <v>404</v>
      </c>
      <c r="C9" s="22">
        <v>212</v>
      </c>
      <c r="D9" s="22"/>
      <c r="E9" s="22">
        <v>269</v>
      </c>
      <c r="F9" s="30">
        <v>588628.25999999978</v>
      </c>
      <c r="G9" s="30">
        <v>180837.13999999998</v>
      </c>
      <c r="H9" s="30"/>
      <c r="I9" s="30">
        <v>290456.91000000003</v>
      </c>
    </row>
    <row r="10" spans="1:9" ht="14.45" x14ac:dyDescent="0.3">
      <c r="A10" s="24">
        <v>4</v>
      </c>
      <c r="B10" s="22">
        <v>313</v>
      </c>
      <c r="C10" s="22">
        <v>235</v>
      </c>
      <c r="D10" s="22"/>
      <c r="E10" s="22">
        <v>199</v>
      </c>
      <c r="F10" s="30">
        <v>459900.00999999989</v>
      </c>
      <c r="G10" s="30">
        <v>173459.94</v>
      </c>
      <c r="H10" s="30"/>
      <c r="I10" s="30">
        <v>216890.37</v>
      </c>
    </row>
    <row r="11" spans="1:9" ht="14.45" x14ac:dyDescent="0.3">
      <c r="A11" s="24">
        <v>5</v>
      </c>
      <c r="B11" s="22">
        <v>287</v>
      </c>
      <c r="C11" s="22">
        <v>190</v>
      </c>
      <c r="D11" s="22"/>
      <c r="E11" s="22">
        <v>286</v>
      </c>
      <c r="F11" s="30">
        <v>446995.76000000007</v>
      </c>
      <c r="G11" s="30">
        <v>175217.13</v>
      </c>
      <c r="H11" s="30"/>
      <c r="I11" s="30">
        <v>354909.57</v>
      </c>
    </row>
    <row r="12" spans="1:9" ht="14.45" x14ac:dyDescent="0.3">
      <c r="A12" s="24">
        <v>6</v>
      </c>
      <c r="B12" s="22">
        <v>414</v>
      </c>
      <c r="C12" s="22">
        <v>239</v>
      </c>
      <c r="D12" s="22"/>
      <c r="E12" s="22">
        <v>378</v>
      </c>
      <c r="F12" s="30">
        <v>632293.33999999985</v>
      </c>
      <c r="G12" s="30">
        <v>218395.94</v>
      </c>
      <c r="H12" s="30"/>
      <c r="I12" s="30">
        <v>494758.06999999989</v>
      </c>
    </row>
    <row r="13" spans="1:9" ht="14.45" x14ac:dyDescent="0.3">
      <c r="A13" s="24">
        <v>7</v>
      </c>
      <c r="B13" s="22">
        <v>252</v>
      </c>
      <c r="C13" s="22">
        <v>179</v>
      </c>
      <c r="D13" s="22"/>
      <c r="E13" s="22">
        <v>323</v>
      </c>
      <c r="F13" s="30">
        <v>371828.8000000001</v>
      </c>
      <c r="G13" s="30">
        <v>153640.75000000003</v>
      </c>
      <c r="H13" s="30"/>
      <c r="I13" s="30">
        <v>382542.86999999988</v>
      </c>
    </row>
    <row r="14" spans="1:9" ht="14.45" x14ac:dyDescent="0.3">
      <c r="A14" s="24">
        <v>8</v>
      </c>
      <c r="B14" s="22">
        <v>261</v>
      </c>
      <c r="C14" s="22">
        <v>184</v>
      </c>
      <c r="D14" s="22"/>
      <c r="E14" s="22">
        <v>322</v>
      </c>
      <c r="F14" s="30">
        <v>383935.24000000005</v>
      </c>
      <c r="G14" s="30">
        <v>153129.72</v>
      </c>
      <c r="H14" s="30"/>
      <c r="I14" s="30">
        <v>353224.67000000004</v>
      </c>
    </row>
    <row r="15" spans="1:9" ht="14.45" x14ac:dyDescent="0.3">
      <c r="A15" s="24">
        <v>9</v>
      </c>
      <c r="B15" s="22">
        <v>519</v>
      </c>
      <c r="C15" s="22">
        <v>251</v>
      </c>
      <c r="D15" s="22"/>
      <c r="E15" s="22">
        <v>374</v>
      </c>
      <c r="F15" s="30">
        <v>748629.2699999999</v>
      </c>
      <c r="G15" s="30">
        <v>219548.69</v>
      </c>
      <c r="H15" s="30"/>
      <c r="I15" s="30">
        <v>412673.36</v>
      </c>
    </row>
    <row r="16" spans="1:9" ht="14.45" x14ac:dyDescent="0.3">
      <c r="A16" s="24">
        <v>10</v>
      </c>
      <c r="B16" s="22">
        <v>254</v>
      </c>
      <c r="C16" s="22">
        <v>111</v>
      </c>
      <c r="D16" s="22"/>
      <c r="E16" s="22">
        <v>222</v>
      </c>
      <c r="F16" s="30">
        <v>362264.41</v>
      </c>
      <c r="G16" s="30">
        <v>91848.78</v>
      </c>
      <c r="H16" s="30"/>
      <c r="I16" s="30">
        <v>235353.66999999993</v>
      </c>
    </row>
    <row r="17" spans="1:9" ht="14.45" x14ac:dyDescent="0.3">
      <c r="A17" s="24">
        <v>11</v>
      </c>
      <c r="B17" s="22">
        <v>247</v>
      </c>
      <c r="C17" s="22">
        <v>123</v>
      </c>
      <c r="D17" s="22"/>
      <c r="E17" s="22">
        <v>319</v>
      </c>
      <c r="F17" s="30">
        <v>346979.59999999992</v>
      </c>
      <c r="G17" s="30">
        <v>98771.77</v>
      </c>
      <c r="H17" s="30"/>
      <c r="I17" s="30">
        <v>346338.54</v>
      </c>
    </row>
    <row r="18" spans="1:9" ht="14.45" x14ac:dyDescent="0.3">
      <c r="A18" s="24">
        <v>12</v>
      </c>
      <c r="B18" s="22">
        <v>433</v>
      </c>
      <c r="C18" s="22">
        <v>214</v>
      </c>
      <c r="D18" s="22"/>
      <c r="E18" s="22">
        <v>430</v>
      </c>
      <c r="F18" s="30">
        <v>621267.78</v>
      </c>
      <c r="G18" s="30">
        <v>178127.36000000002</v>
      </c>
      <c r="H18" s="30"/>
      <c r="I18" s="30">
        <v>475302.56999999995</v>
      </c>
    </row>
    <row r="19" spans="1:9" ht="14.45" x14ac:dyDescent="0.3">
      <c r="A19" s="24">
        <v>2019</v>
      </c>
      <c r="B19" s="22">
        <v>4085</v>
      </c>
      <c r="C19" s="22">
        <v>2247</v>
      </c>
      <c r="D19" s="22"/>
      <c r="E19" s="22">
        <v>3704</v>
      </c>
      <c r="F19" s="30">
        <v>6002611.5199999996</v>
      </c>
      <c r="G19" s="30">
        <v>1794417.0899999999</v>
      </c>
      <c r="H19" s="30"/>
      <c r="I19" s="30">
        <v>3994450.52</v>
      </c>
    </row>
    <row r="20" spans="1:9" ht="14.45" x14ac:dyDescent="0.3">
      <c r="A20" s="24">
        <v>1</v>
      </c>
      <c r="B20" s="22">
        <v>267</v>
      </c>
      <c r="C20" s="22">
        <v>168</v>
      </c>
      <c r="D20" s="22"/>
      <c r="E20" s="22">
        <v>322</v>
      </c>
      <c r="F20" s="30">
        <v>386202.12000000005</v>
      </c>
      <c r="G20" s="30">
        <v>134524.84999999998</v>
      </c>
      <c r="H20" s="30"/>
      <c r="I20" s="30">
        <v>353886.85</v>
      </c>
    </row>
    <row r="21" spans="1:9" ht="14.45" x14ac:dyDescent="0.3">
      <c r="A21" s="24">
        <v>2</v>
      </c>
      <c r="B21" s="22">
        <v>284</v>
      </c>
      <c r="C21" s="22">
        <v>193</v>
      </c>
      <c r="D21" s="22"/>
      <c r="E21" s="22">
        <v>397</v>
      </c>
      <c r="F21" s="30">
        <v>407984.87</v>
      </c>
      <c r="G21" s="30">
        <v>147368.28</v>
      </c>
      <c r="H21" s="30"/>
      <c r="I21" s="30">
        <v>428322.62999999989</v>
      </c>
    </row>
    <row r="22" spans="1:9" ht="14.45" x14ac:dyDescent="0.3">
      <c r="A22" s="24">
        <v>3</v>
      </c>
      <c r="B22" s="22">
        <v>341</v>
      </c>
      <c r="C22" s="22">
        <v>240</v>
      </c>
      <c r="D22" s="22"/>
      <c r="E22" s="22">
        <v>289</v>
      </c>
      <c r="F22" s="30">
        <v>474859.77999999985</v>
      </c>
      <c r="G22" s="30">
        <v>174668.5</v>
      </c>
      <c r="H22" s="30"/>
      <c r="I22" s="30">
        <v>299259.19</v>
      </c>
    </row>
    <row r="23" spans="1:9" ht="14.45" x14ac:dyDescent="0.3">
      <c r="A23" s="24">
        <v>4</v>
      </c>
      <c r="B23" s="22">
        <v>252</v>
      </c>
      <c r="C23" s="22">
        <v>161</v>
      </c>
      <c r="D23" s="22"/>
      <c r="E23" s="22">
        <v>231</v>
      </c>
      <c r="F23" s="30">
        <v>360162.89</v>
      </c>
      <c r="G23" s="30">
        <v>139317.63</v>
      </c>
      <c r="H23" s="30"/>
      <c r="I23" s="30">
        <v>262668.88</v>
      </c>
    </row>
    <row r="24" spans="1:9" ht="14.45" x14ac:dyDescent="0.3">
      <c r="A24" s="24">
        <v>5</v>
      </c>
      <c r="B24" s="22">
        <v>244</v>
      </c>
      <c r="C24" s="22">
        <v>189</v>
      </c>
      <c r="D24" s="22"/>
      <c r="E24" s="22">
        <v>354</v>
      </c>
      <c r="F24" s="30">
        <v>374574.65000000014</v>
      </c>
      <c r="G24" s="30">
        <v>171058.84</v>
      </c>
      <c r="H24" s="30"/>
      <c r="I24" s="30">
        <v>384326.27</v>
      </c>
    </row>
    <row r="25" spans="1:9" ht="14.45" x14ac:dyDescent="0.3">
      <c r="A25" s="24">
        <v>6</v>
      </c>
      <c r="B25" s="22">
        <v>705</v>
      </c>
      <c r="C25" s="22">
        <v>217</v>
      </c>
      <c r="D25" s="22"/>
      <c r="E25" s="22">
        <v>411</v>
      </c>
      <c r="F25" s="30">
        <v>1141522.03</v>
      </c>
      <c r="G25" s="30">
        <v>197675.15</v>
      </c>
      <c r="H25" s="30"/>
      <c r="I25" s="30">
        <v>436374.12</v>
      </c>
    </row>
    <row r="26" spans="1:9" ht="14.45" x14ac:dyDescent="0.3">
      <c r="A26" s="24">
        <v>7</v>
      </c>
      <c r="B26" s="22">
        <v>358</v>
      </c>
      <c r="C26" s="22">
        <v>174</v>
      </c>
      <c r="D26" s="22"/>
      <c r="E26" s="22">
        <v>327</v>
      </c>
      <c r="F26" s="30">
        <v>543552.21000000008</v>
      </c>
      <c r="G26" s="30">
        <v>139843.78</v>
      </c>
      <c r="H26" s="30"/>
      <c r="I26" s="30">
        <v>344925.95999999996</v>
      </c>
    </row>
    <row r="27" spans="1:9" ht="14.45" x14ac:dyDescent="0.3">
      <c r="A27" s="24">
        <v>8</v>
      </c>
      <c r="B27" s="22">
        <v>318</v>
      </c>
      <c r="C27" s="22">
        <v>177</v>
      </c>
      <c r="D27" s="22"/>
      <c r="E27" s="22">
        <v>298</v>
      </c>
      <c r="F27" s="30">
        <v>446181.25</v>
      </c>
      <c r="G27" s="30">
        <v>145706.68</v>
      </c>
      <c r="H27" s="30"/>
      <c r="I27" s="30">
        <v>340454.31</v>
      </c>
    </row>
    <row r="28" spans="1:9" ht="14.45" x14ac:dyDescent="0.3">
      <c r="A28" s="24">
        <v>9</v>
      </c>
      <c r="B28" s="22">
        <v>528</v>
      </c>
      <c r="C28" s="22">
        <v>289</v>
      </c>
      <c r="D28" s="22"/>
      <c r="E28" s="22">
        <v>276</v>
      </c>
      <c r="F28" s="30">
        <v>720015.56</v>
      </c>
      <c r="G28" s="30">
        <v>217025.22</v>
      </c>
      <c r="H28" s="30"/>
      <c r="I28" s="30">
        <v>292980.25</v>
      </c>
    </row>
    <row r="29" spans="1:9" ht="14.45" x14ac:dyDescent="0.3">
      <c r="A29" s="24">
        <v>10</v>
      </c>
      <c r="B29" s="22">
        <v>233</v>
      </c>
      <c r="C29" s="22">
        <v>85</v>
      </c>
      <c r="D29" s="22"/>
      <c r="E29" s="22">
        <v>242</v>
      </c>
      <c r="F29" s="30">
        <v>315370.54999999993</v>
      </c>
      <c r="G29" s="30">
        <v>64149.640000000007</v>
      </c>
      <c r="H29" s="30"/>
      <c r="I29" s="30">
        <v>248829.52000000002</v>
      </c>
    </row>
    <row r="30" spans="1:9" ht="14.45" x14ac:dyDescent="0.3">
      <c r="A30" s="24">
        <v>11</v>
      </c>
      <c r="B30" s="22">
        <v>226</v>
      </c>
      <c r="C30" s="22">
        <v>145</v>
      </c>
      <c r="D30" s="22"/>
      <c r="E30" s="22">
        <v>227</v>
      </c>
      <c r="F30" s="30">
        <v>326886.99</v>
      </c>
      <c r="G30" s="30">
        <v>110368</v>
      </c>
      <c r="H30" s="30"/>
      <c r="I30" s="30">
        <v>239803.27</v>
      </c>
    </row>
    <row r="31" spans="1:9" ht="14.45" x14ac:dyDescent="0.3">
      <c r="A31" s="24">
        <v>12</v>
      </c>
      <c r="B31" s="22">
        <v>329</v>
      </c>
      <c r="C31" s="22">
        <v>209</v>
      </c>
      <c r="D31" s="22"/>
      <c r="E31" s="22">
        <v>330</v>
      </c>
      <c r="F31" s="30">
        <v>505298.62000000005</v>
      </c>
      <c r="G31" s="30">
        <v>152710.52000000002</v>
      </c>
      <c r="H31" s="30"/>
      <c r="I31" s="30">
        <v>362619.27</v>
      </c>
    </row>
    <row r="32" spans="1:9" ht="14.45" x14ac:dyDescent="0.3">
      <c r="A32" s="24">
        <v>2020</v>
      </c>
      <c r="B32" s="22">
        <v>2782</v>
      </c>
      <c r="C32" s="22">
        <v>2583</v>
      </c>
      <c r="D32" s="22">
        <v>478</v>
      </c>
      <c r="E32" s="22">
        <v>3177</v>
      </c>
      <c r="F32" s="30">
        <v>4132431.0500000007</v>
      </c>
      <c r="G32" s="30">
        <v>2259426.14</v>
      </c>
      <c r="H32" s="30">
        <v>510340.05000000005</v>
      </c>
      <c r="I32" s="30">
        <v>3598521.7059999998</v>
      </c>
    </row>
    <row r="33" spans="1:9" ht="14.45" x14ac:dyDescent="0.3">
      <c r="A33" s="24">
        <v>1</v>
      </c>
      <c r="B33" s="22">
        <v>233</v>
      </c>
      <c r="C33" s="22">
        <v>161</v>
      </c>
      <c r="D33" s="22">
        <v>101</v>
      </c>
      <c r="E33" s="22">
        <v>176</v>
      </c>
      <c r="F33" s="30">
        <v>354282.82999999996</v>
      </c>
      <c r="G33" s="30">
        <v>127199.98999999999</v>
      </c>
      <c r="H33" s="30">
        <v>135430.49</v>
      </c>
      <c r="I33" s="30">
        <v>177860.45999999988</v>
      </c>
    </row>
    <row r="34" spans="1:9" ht="14.45" x14ac:dyDescent="0.3">
      <c r="A34" s="24">
        <v>2</v>
      </c>
      <c r="B34" s="22">
        <v>263</v>
      </c>
      <c r="C34" s="22">
        <v>175</v>
      </c>
      <c r="D34" s="22">
        <v>377</v>
      </c>
      <c r="E34" s="22"/>
      <c r="F34" s="30">
        <v>417178.18000000005</v>
      </c>
      <c r="G34" s="30">
        <v>146302.34999999998</v>
      </c>
      <c r="H34" s="30">
        <v>374909.56000000006</v>
      </c>
      <c r="I34" s="30"/>
    </row>
    <row r="35" spans="1:9" ht="14.45" x14ac:dyDescent="0.3">
      <c r="A35" s="24">
        <v>3</v>
      </c>
      <c r="B35" s="22">
        <v>251</v>
      </c>
      <c r="C35" s="22">
        <v>240</v>
      </c>
      <c r="D35" s="22"/>
      <c r="E35" s="22">
        <v>304</v>
      </c>
      <c r="F35" s="30">
        <v>403338.02</v>
      </c>
      <c r="G35" s="30">
        <v>191837.55000000005</v>
      </c>
      <c r="H35" s="30"/>
      <c r="I35" s="30">
        <v>313957.11599999998</v>
      </c>
    </row>
    <row r="36" spans="1:9" ht="14.45" x14ac:dyDescent="0.3">
      <c r="A36" s="24">
        <v>4</v>
      </c>
      <c r="B36" s="22">
        <v>210</v>
      </c>
      <c r="C36" s="22">
        <v>192</v>
      </c>
      <c r="D36" s="22"/>
      <c r="E36" s="22">
        <v>78</v>
      </c>
      <c r="F36" s="30">
        <v>326486.49</v>
      </c>
      <c r="G36" s="30">
        <v>161261.19</v>
      </c>
      <c r="H36" s="30"/>
      <c r="I36" s="30">
        <v>106800.28</v>
      </c>
    </row>
    <row r="37" spans="1:9" ht="14.45" x14ac:dyDescent="0.3">
      <c r="A37" s="24">
        <v>5</v>
      </c>
      <c r="B37" s="22">
        <v>234</v>
      </c>
      <c r="C37" s="22">
        <v>329</v>
      </c>
      <c r="D37" s="22"/>
      <c r="E37" s="22">
        <v>345</v>
      </c>
      <c r="F37" s="30">
        <v>365330.18000000005</v>
      </c>
      <c r="G37" s="30">
        <v>294939.17</v>
      </c>
      <c r="H37" s="30"/>
      <c r="I37" s="30">
        <v>399908.43999999994</v>
      </c>
    </row>
    <row r="38" spans="1:9" ht="14.45" x14ac:dyDescent="0.3">
      <c r="A38" s="24">
        <v>6</v>
      </c>
      <c r="B38" s="22">
        <v>380</v>
      </c>
      <c r="C38" s="22">
        <v>362</v>
      </c>
      <c r="D38" s="22"/>
      <c r="E38" s="22">
        <v>492</v>
      </c>
      <c r="F38" s="30">
        <v>575669.9800000001</v>
      </c>
      <c r="G38" s="30">
        <v>296863.12</v>
      </c>
      <c r="H38" s="30"/>
      <c r="I38" s="30">
        <v>573772.57000000018</v>
      </c>
    </row>
    <row r="39" spans="1:9" ht="14.45" x14ac:dyDescent="0.3">
      <c r="A39" s="24">
        <v>7</v>
      </c>
      <c r="B39" s="22">
        <v>186</v>
      </c>
      <c r="C39" s="22">
        <v>258</v>
      </c>
      <c r="D39" s="22"/>
      <c r="E39" s="22">
        <v>410</v>
      </c>
      <c r="F39" s="30">
        <v>272290.30000000005</v>
      </c>
      <c r="G39" s="30">
        <v>230264.27</v>
      </c>
      <c r="H39" s="30"/>
      <c r="I39" s="30">
        <v>460591.14999999997</v>
      </c>
    </row>
    <row r="40" spans="1:9" ht="14.45" x14ac:dyDescent="0.3">
      <c r="A40" s="24">
        <v>8</v>
      </c>
      <c r="B40" s="22">
        <v>190</v>
      </c>
      <c r="C40" s="22">
        <v>230</v>
      </c>
      <c r="D40" s="22"/>
      <c r="E40" s="22">
        <v>285</v>
      </c>
      <c r="F40" s="30">
        <v>275843.23</v>
      </c>
      <c r="G40" s="30">
        <v>183316.16999999998</v>
      </c>
      <c r="H40" s="30"/>
      <c r="I40" s="30">
        <v>323874.02999999991</v>
      </c>
    </row>
    <row r="41" spans="1:9" ht="14.45" x14ac:dyDescent="0.3">
      <c r="A41" s="24">
        <v>9</v>
      </c>
      <c r="B41" s="22">
        <v>299</v>
      </c>
      <c r="C41" s="22">
        <v>237</v>
      </c>
      <c r="D41" s="22"/>
      <c r="E41" s="22">
        <v>420</v>
      </c>
      <c r="F41" s="30">
        <v>418258.81000000006</v>
      </c>
      <c r="G41" s="30">
        <v>259287.49</v>
      </c>
      <c r="H41" s="30"/>
      <c r="I41" s="30">
        <v>474369.9</v>
      </c>
    </row>
    <row r="42" spans="1:9" ht="14.45" x14ac:dyDescent="0.3">
      <c r="A42" s="24">
        <v>10</v>
      </c>
      <c r="B42" s="22">
        <v>131</v>
      </c>
      <c r="C42" s="22">
        <v>134</v>
      </c>
      <c r="D42" s="22"/>
      <c r="E42" s="22">
        <v>236</v>
      </c>
      <c r="F42" s="30">
        <v>172411.18</v>
      </c>
      <c r="G42" s="30">
        <v>125180.51</v>
      </c>
      <c r="H42" s="30"/>
      <c r="I42" s="30">
        <v>262809.49999999994</v>
      </c>
    </row>
    <row r="43" spans="1:9" ht="14.45" x14ac:dyDescent="0.3">
      <c r="A43" s="24">
        <v>11</v>
      </c>
      <c r="B43" s="22">
        <v>174</v>
      </c>
      <c r="C43" s="22">
        <v>151</v>
      </c>
      <c r="D43" s="22"/>
      <c r="E43" s="22">
        <v>243</v>
      </c>
      <c r="F43" s="30">
        <v>230385.51000000007</v>
      </c>
      <c r="G43" s="30">
        <v>138720</v>
      </c>
      <c r="H43" s="30"/>
      <c r="I43" s="30">
        <v>268499.64</v>
      </c>
    </row>
    <row r="44" spans="1:9" x14ac:dyDescent="0.25">
      <c r="A44" s="24">
        <v>12</v>
      </c>
      <c r="B44" s="22">
        <v>231</v>
      </c>
      <c r="C44" s="22">
        <v>114</v>
      </c>
      <c r="D44" s="22"/>
      <c r="E44" s="22">
        <v>188</v>
      </c>
      <c r="F44" s="30">
        <v>320956.33999999997</v>
      </c>
      <c r="G44" s="30">
        <v>104254.33</v>
      </c>
      <c r="H44" s="30"/>
      <c r="I44" s="30">
        <v>236078.62</v>
      </c>
    </row>
    <row r="45" spans="1:9" x14ac:dyDescent="0.25">
      <c r="A45" s="24" t="s">
        <v>24</v>
      </c>
      <c r="B45" s="22">
        <v>11035</v>
      </c>
      <c r="C45" s="22">
        <v>7133</v>
      </c>
      <c r="D45" s="22">
        <v>478</v>
      </c>
      <c r="E45" s="22">
        <v>10736</v>
      </c>
      <c r="F45" s="30">
        <v>16256108.940000003</v>
      </c>
      <c r="G45" s="30">
        <v>5986848.79</v>
      </c>
      <c r="H45" s="30">
        <v>510340.05000000005</v>
      </c>
      <c r="I45" s="30">
        <v>12014508.325999998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20"/>
  <sheetViews>
    <sheetView topLeftCell="A16" zoomScaleNormal="100" workbookViewId="0">
      <selection activeCell="N33" sqref="N33"/>
    </sheetView>
  </sheetViews>
  <sheetFormatPr defaultRowHeight="15" x14ac:dyDescent="0.25"/>
  <cols>
    <col min="1" max="1" width="17" bestFit="1" customWidth="1"/>
    <col min="2" max="2" width="15.5703125" bestFit="1" customWidth="1"/>
    <col min="3" max="4" width="12.42578125" bestFit="1" customWidth="1"/>
    <col min="5" max="5" width="11.42578125" bestFit="1" customWidth="1"/>
    <col min="6" max="8" width="12.42578125" bestFit="1" customWidth="1"/>
    <col min="9" max="9" width="11.42578125" bestFit="1" customWidth="1"/>
    <col min="10" max="10" width="12.42578125" bestFit="1" customWidth="1"/>
    <col min="11" max="12" width="11.42578125" bestFit="1" customWidth="1"/>
    <col min="13" max="13" width="12.42578125" bestFit="1" customWidth="1"/>
    <col min="14" max="18" width="11.42578125" bestFit="1" customWidth="1"/>
    <col min="19" max="20" width="12.42578125" bestFit="1" customWidth="1"/>
    <col min="21" max="21" width="11.42578125" bestFit="1" customWidth="1"/>
    <col min="22" max="22" width="12.42578125" bestFit="1" customWidth="1"/>
    <col min="23" max="24" width="11.42578125" bestFit="1" customWidth="1"/>
    <col min="25" max="25" width="12.42578125" bestFit="1" customWidth="1"/>
    <col min="26" max="29" width="11.42578125" bestFit="1" customWidth="1"/>
    <col min="30" max="31" width="12.42578125" bestFit="1" customWidth="1"/>
    <col min="32" max="33" width="11.42578125" bestFit="1" customWidth="1"/>
    <col min="34" max="34" width="12.42578125" bestFit="1" customWidth="1"/>
    <col min="35" max="37" width="11.42578125" bestFit="1" customWidth="1"/>
  </cols>
  <sheetData>
    <row r="3" spans="1:13" x14ac:dyDescent="0.3">
      <c r="A3" s="13" t="s">
        <v>29</v>
      </c>
      <c r="B3" s="13" t="s">
        <v>25</v>
      </c>
    </row>
    <row r="4" spans="1:13" x14ac:dyDescent="0.3">
      <c r="A4" s="13" t="s">
        <v>23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3">
      <c r="A5" s="14">
        <v>2018</v>
      </c>
      <c r="B5" s="10">
        <v>1130076.4400000002</v>
      </c>
      <c r="C5" s="10">
        <v>1177381.2999999996</v>
      </c>
      <c r="D5" s="10">
        <v>1059922.3099999996</v>
      </c>
      <c r="E5" s="10">
        <v>850250.31999999972</v>
      </c>
      <c r="F5" s="10">
        <v>977122.46000000008</v>
      </c>
      <c r="G5" s="10">
        <v>1345447.3499999999</v>
      </c>
      <c r="H5" s="10">
        <v>908012.42000000016</v>
      </c>
      <c r="I5" s="10">
        <v>890289.62999999989</v>
      </c>
      <c r="J5" s="10">
        <v>1380851.32</v>
      </c>
      <c r="K5" s="10">
        <v>689466.86</v>
      </c>
      <c r="L5" s="10">
        <v>792089.91</v>
      </c>
      <c r="M5" s="10">
        <v>1274697.7100000002</v>
      </c>
    </row>
    <row r="6" spans="1:13" x14ac:dyDescent="0.3">
      <c r="A6" s="14">
        <v>2019</v>
      </c>
      <c r="B6" s="10">
        <v>874613.82</v>
      </c>
      <c r="C6" s="10">
        <v>983675.77999999991</v>
      </c>
      <c r="D6" s="10">
        <v>948787.46999999974</v>
      </c>
      <c r="E6" s="10">
        <v>762149.4</v>
      </c>
      <c r="F6" s="10">
        <v>929959.76000000024</v>
      </c>
      <c r="G6" s="10">
        <v>1775571.2999999998</v>
      </c>
      <c r="H6" s="10">
        <v>1028321.9500000002</v>
      </c>
      <c r="I6" s="10">
        <v>932342.24</v>
      </c>
      <c r="J6" s="10">
        <v>1230021.0300000005</v>
      </c>
      <c r="K6" s="10">
        <v>628349.71</v>
      </c>
      <c r="L6" s="10">
        <v>677058.26</v>
      </c>
      <c r="M6" s="10">
        <v>1020628.4100000001</v>
      </c>
    </row>
    <row r="7" spans="1:13" x14ac:dyDescent="0.3">
      <c r="A7" s="14">
        <v>2020</v>
      </c>
      <c r="B7" s="10">
        <v>794773.7699999999</v>
      </c>
      <c r="C7" s="10">
        <v>938390.09000000008</v>
      </c>
      <c r="D7" s="10">
        <v>909132.68599999987</v>
      </c>
      <c r="E7" s="10">
        <v>594547.96</v>
      </c>
      <c r="F7" s="10">
        <v>1060177.79</v>
      </c>
      <c r="G7" s="10">
        <v>1446305.6700000004</v>
      </c>
      <c r="H7" s="10">
        <v>963145.72000000009</v>
      </c>
      <c r="I7" s="10">
        <v>783033.42999999982</v>
      </c>
      <c r="J7" s="10">
        <v>1151916.2000000002</v>
      </c>
      <c r="K7" s="10">
        <v>560401.18999999994</v>
      </c>
      <c r="L7" s="10">
        <v>637605.15</v>
      </c>
      <c r="M7" s="10">
        <v>661289.28999999992</v>
      </c>
    </row>
    <row r="9" spans="1:13" x14ac:dyDescent="0.3">
      <c r="A9" s="13" t="s">
        <v>26</v>
      </c>
      <c r="B9" s="13" t="s">
        <v>25</v>
      </c>
    </row>
    <row r="10" spans="1:13" x14ac:dyDescent="0.3">
      <c r="A10" s="13" t="s">
        <v>23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</row>
    <row r="11" spans="1:13" x14ac:dyDescent="0.3">
      <c r="A11" s="14">
        <v>2018</v>
      </c>
      <c r="B11" s="35">
        <v>921</v>
      </c>
      <c r="C11" s="35">
        <v>961</v>
      </c>
      <c r="D11" s="35">
        <v>885</v>
      </c>
      <c r="E11" s="35">
        <v>747</v>
      </c>
      <c r="F11" s="35">
        <v>763</v>
      </c>
      <c r="G11" s="35">
        <v>1031</v>
      </c>
      <c r="H11" s="35">
        <v>754</v>
      </c>
      <c r="I11" s="35">
        <v>767</v>
      </c>
      <c r="J11" s="35">
        <v>1144</v>
      </c>
      <c r="K11" s="35">
        <v>587</v>
      </c>
      <c r="L11" s="35">
        <v>689</v>
      </c>
      <c r="M11" s="35">
        <v>1077</v>
      </c>
    </row>
    <row r="12" spans="1:13" x14ac:dyDescent="0.3">
      <c r="A12" s="14">
        <v>2019</v>
      </c>
      <c r="B12" s="35">
        <v>757</v>
      </c>
      <c r="C12" s="35">
        <v>874</v>
      </c>
      <c r="D12" s="35">
        <v>870</v>
      </c>
      <c r="E12" s="35">
        <v>644</v>
      </c>
      <c r="F12" s="35">
        <v>787</v>
      </c>
      <c r="G12" s="35">
        <v>1333</v>
      </c>
      <c r="H12" s="35">
        <v>859</v>
      </c>
      <c r="I12" s="35">
        <v>793</v>
      </c>
      <c r="J12" s="35">
        <v>1093</v>
      </c>
      <c r="K12" s="35">
        <v>560</v>
      </c>
      <c r="L12" s="35">
        <v>598</v>
      </c>
      <c r="M12" s="35">
        <v>868</v>
      </c>
    </row>
    <row r="13" spans="1:13" x14ac:dyDescent="0.3">
      <c r="A13" s="14">
        <v>2020</v>
      </c>
      <c r="B13" s="35">
        <v>671</v>
      </c>
      <c r="C13" s="35">
        <v>815</v>
      </c>
      <c r="D13" s="35">
        <v>795</v>
      </c>
      <c r="E13" s="35">
        <v>480</v>
      </c>
      <c r="F13" s="35">
        <v>908</v>
      </c>
      <c r="G13" s="35">
        <v>1234</v>
      </c>
      <c r="H13" s="35">
        <v>854</v>
      </c>
      <c r="I13" s="35">
        <v>705</v>
      </c>
      <c r="J13" s="35">
        <v>956</v>
      </c>
      <c r="K13" s="35">
        <v>501</v>
      </c>
      <c r="L13" s="35">
        <v>568</v>
      </c>
      <c r="M13" s="35">
        <v>533</v>
      </c>
    </row>
    <row r="18" spans="1:37" x14ac:dyDescent="0.3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</row>
    <row r="19" spans="1:37" x14ac:dyDescent="0.3">
      <c r="A19" t="s">
        <v>31</v>
      </c>
      <c r="B19" s="11">
        <f>GETPIVOTDATA("Sales Value",A3,"Year",2018,"Month",1)</f>
        <v>1130076.4400000002</v>
      </c>
      <c r="C19" s="11">
        <f>GETPIVOTDATA("Sales Value",$A$3,"Year",2018,"Month",2)</f>
        <v>1177381.2999999996</v>
      </c>
      <c r="D19" s="11">
        <f>GETPIVOTDATA("Sales Value",$A$3,"Year",2018,"Month",3)</f>
        <v>1059922.3099999996</v>
      </c>
      <c r="E19" s="11">
        <f>GETPIVOTDATA("Sales Value",$A$3,"Year",2018,"Month",4)</f>
        <v>850250.31999999972</v>
      </c>
      <c r="F19" s="11">
        <f>GETPIVOTDATA("Sales Value",$A$3,"Year",2018,"Month",5)</f>
        <v>977122.46000000008</v>
      </c>
      <c r="G19" s="11">
        <f>GETPIVOTDATA("Sales Value",$A$3,"Year",2018,"Month",6)</f>
        <v>1345447.3499999999</v>
      </c>
      <c r="H19" s="11">
        <f>GETPIVOTDATA("Sales Value",$A$3,"Year",2018,"Month",7)</f>
        <v>908012.42000000016</v>
      </c>
      <c r="I19" s="11">
        <f>GETPIVOTDATA("Sales Value",$A$3,"Year",2018,"Month",8)</f>
        <v>890289.62999999989</v>
      </c>
      <c r="J19" s="11">
        <f>GETPIVOTDATA("Sales Value",$A$3,"Year",2018,"Month",9)</f>
        <v>1380851.32</v>
      </c>
      <c r="K19" s="11">
        <f>GETPIVOTDATA("Sales Value",$A$3,"Year",2018,"Month",10)</f>
        <v>689466.86</v>
      </c>
      <c r="L19" s="11">
        <f>GETPIVOTDATA("Sales Value",$A$3,"Year",2018,"Month",11)</f>
        <v>792089.91</v>
      </c>
      <c r="M19" s="11">
        <f>GETPIVOTDATA("Sales Value",$A$3,"Year",2018,"Month",12)</f>
        <v>1274697.7100000002</v>
      </c>
      <c r="N19" s="11">
        <f>GETPIVOTDATA("Sales Value",$A$3,"Year",2019,"Month",1)</f>
        <v>874613.82</v>
      </c>
      <c r="O19" s="11">
        <f>GETPIVOTDATA("Sales Value",$A$3,"Year",2019,"Month",2)</f>
        <v>983675.77999999991</v>
      </c>
      <c r="P19" s="11">
        <f>GETPIVOTDATA("Sales Value",$A$3,"Year",2019,"Month",3)</f>
        <v>948787.46999999974</v>
      </c>
      <c r="Q19" s="11">
        <f>GETPIVOTDATA("Sales Value",$A$3,"Year",2019,"Month",4)</f>
        <v>762149.4</v>
      </c>
      <c r="R19" s="11">
        <f>GETPIVOTDATA("Sales Value",$A$3,"Year",2019,"Month",5)</f>
        <v>929959.76000000024</v>
      </c>
      <c r="S19" s="11">
        <f>GETPIVOTDATA("Sales Value",$A$3,"Year",2019,"Month",6)</f>
        <v>1775571.2999999998</v>
      </c>
      <c r="T19" s="11">
        <f>GETPIVOTDATA("Sales Value",$A$3,"Year",2019,"Month",7)</f>
        <v>1028321.9500000002</v>
      </c>
      <c r="U19" s="11">
        <f>GETPIVOTDATA("Sales Value",$A$3,"Year",2019,"Month",8)</f>
        <v>932342.24</v>
      </c>
      <c r="V19" s="11">
        <f>GETPIVOTDATA("Sales Value",$A$3,"Year",2019,"Month",9)</f>
        <v>1230021.0300000005</v>
      </c>
      <c r="W19" s="11">
        <f>GETPIVOTDATA("Sales Value",$A$3,"Year",2019,"Month",10)</f>
        <v>628349.71</v>
      </c>
      <c r="X19" s="11">
        <f>GETPIVOTDATA("Sales Value",$A$3,"Year",2019,"Month",11)</f>
        <v>677058.26</v>
      </c>
      <c r="Y19" s="11">
        <f>GETPIVOTDATA("Sales Value",$A$3,"Year",2019,"Month",12)</f>
        <v>1020628.4100000001</v>
      </c>
      <c r="Z19" s="11">
        <f>GETPIVOTDATA("Sales Value",$A$3,"Year",2020,"Month",1)</f>
        <v>794773.7699999999</v>
      </c>
      <c r="AA19" s="11">
        <f>GETPIVOTDATA("Sales Value",$A$3,"Year",2020,"Month",2)</f>
        <v>938390.09000000008</v>
      </c>
      <c r="AB19" s="11">
        <f>GETPIVOTDATA("Sales Value",$A$3,"Year",2020,"Month",3)</f>
        <v>909132.68599999987</v>
      </c>
      <c r="AC19" s="11">
        <f>GETPIVOTDATA("Sales Value",$A$3,"Year",2020,"Month",4)</f>
        <v>594547.96</v>
      </c>
      <c r="AD19" s="11">
        <f>GETPIVOTDATA("Sales Value",$A$3,"Year",2020,"Month",5)</f>
        <v>1060177.79</v>
      </c>
      <c r="AE19" s="11">
        <f>GETPIVOTDATA("Sales Value",$A$3,"Year",2020,"Month",6)</f>
        <v>1446305.6700000004</v>
      </c>
      <c r="AF19" s="11">
        <f>GETPIVOTDATA("Sales Value",$A$3,"Year",2020,"Month",7)</f>
        <v>963145.72000000009</v>
      </c>
      <c r="AG19" s="11">
        <f>GETPIVOTDATA("Sales Value",$A$3,"Year",2020,"Month",8)</f>
        <v>783033.42999999982</v>
      </c>
      <c r="AH19" s="11">
        <f>GETPIVOTDATA("Sales Value",$A$3,"Year",2020,"Month",9)</f>
        <v>1151916.2000000002</v>
      </c>
      <c r="AI19" s="11">
        <f>GETPIVOTDATA("Sales Value",$A$3,"Year",2020,"Month",10)</f>
        <v>560401.18999999994</v>
      </c>
      <c r="AJ19" s="11">
        <f>GETPIVOTDATA("Sales Value",$A$3,"Year",2020,"Month",11)</f>
        <v>637605.15</v>
      </c>
      <c r="AK19" s="11">
        <f>GETPIVOTDATA("Sales Value",$A$3,"Year",2020,"Month",12)</f>
        <v>661289.28999999992</v>
      </c>
    </row>
    <row r="20" spans="1:37" x14ac:dyDescent="0.3">
      <c r="A20" t="s">
        <v>32</v>
      </c>
      <c r="B20">
        <f>GETPIVOTDATA("Sales Volume",$A$9,"Year",2018,"Month",1)</f>
        <v>921</v>
      </c>
      <c r="C20">
        <f>GETPIVOTDATA("Sales Volume",$A$9,"Year",2018,"Month",2)</f>
        <v>961</v>
      </c>
      <c r="D20">
        <f>GETPIVOTDATA("Sales Volume",$A$9,"Year",2018,"Month",3)</f>
        <v>885</v>
      </c>
      <c r="E20">
        <f>GETPIVOTDATA("Sales Volume",$A$9,"Year",2018,"Month",4)</f>
        <v>747</v>
      </c>
      <c r="F20">
        <f>GETPIVOTDATA("Sales Volume",$A$9,"Year",2018,"Month",5)</f>
        <v>763</v>
      </c>
      <c r="G20">
        <f>GETPIVOTDATA("Sales Volume",$A$9,"Year",2018,"Month",6)</f>
        <v>1031</v>
      </c>
      <c r="H20">
        <f>GETPIVOTDATA("Sales Volume",$A$9,"Year",2018,"Month",7)</f>
        <v>754</v>
      </c>
      <c r="I20">
        <f>GETPIVOTDATA("Sales Volume",$A$9,"Year",2018,"Month",8)</f>
        <v>767</v>
      </c>
      <c r="J20">
        <f>GETPIVOTDATA("Sales Volume",$A$9,"Year",2018,"Month",9)</f>
        <v>1144</v>
      </c>
      <c r="K20">
        <f>GETPIVOTDATA("Sales Volume",$A$9,"Year",2018,"Month",10)</f>
        <v>587</v>
      </c>
      <c r="L20">
        <f>GETPIVOTDATA("Sales Volume",$A$9,"Year",2018,"Month",11)</f>
        <v>689</v>
      </c>
      <c r="M20">
        <f>GETPIVOTDATA("Sales Volume",$A$9,"Year",2018,"Month",12)</f>
        <v>1077</v>
      </c>
      <c r="N20">
        <f>GETPIVOTDATA("Sales Volume",$A$9,"Year",2019,"Month",1)</f>
        <v>757</v>
      </c>
      <c r="O20">
        <f>GETPIVOTDATA("Sales Volume",$A$9,"Year",2019,"Month",2)</f>
        <v>874</v>
      </c>
      <c r="P20">
        <f>GETPIVOTDATA("Sales Volume",$A$9,"Year",2019,"Month",3)</f>
        <v>870</v>
      </c>
      <c r="Q20">
        <f>GETPIVOTDATA("Sales Volume",$A$9,"Year",2019,"Month",4)</f>
        <v>644</v>
      </c>
      <c r="R20">
        <f>GETPIVOTDATA("Sales Volume",$A$9,"Year",2019,"Month",5)</f>
        <v>787</v>
      </c>
      <c r="S20">
        <f>GETPIVOTDATA("Sales Volume",$A$9,"Year",2019,"Month",6)</f>
        <v>1333</v>
      </c>
      <c r="T20">
        <f>GETPIVOTDATA("Sales Volume",$A$9,"Year",2019,"Month",7)</f>
        <v>859</v>
      </c>
      <c r="U20">
        <f>GETPIVOTDATA("Sales Volume",$A$9,"Year",2019,"Month",8)</f>
        <v>793</v>
      </c>
      <c r="V20">
        <f>GETPIVOTDATA("Sales Volume",$A$9,"Year",2019,"Month",9)</f>
        <v>1093</v>
      </c>
      <c r="W20">
        <f>GETPIVOTDATA("Sales Volume",$A$9,"Year",2019,"Month",10)</f>
        <v>560</v>
      </c>
      <c r="X20">
        <f>GETPIVOTDATA("Sales Volume",$A$9,"Year",2019,"Month",11)</f>
        <v>598</v>
      </c>
      <c r="Y20">
        <f>GETPIVOTDATA("Sales Volume",$A$9,"Year",2019,"Month",12)</f>
        <v>868</v>
      </c>
      <c r="Z20">
        <f>GETPIVOTDATA("Sales Volume",$A$9,"Year",2020,"Month",1)</f>
        <v>671</v>
      </c>
      <c r="AA20">
        <f>GETPIVOTDATA("Sales Volume",$A$9,"Year",2020,"Month",2)</f>
        <v>815</v>
      </c>
      <c r="AB20">
        <f>GETPIVOTDATA("Sales Volume",$A$9,"Year",2020,"Month",3)</f>
        <v>795</v>
      </c>
      <c r="AC20">
        <f>GETPIVOTDATA("Sales Volume",$A$9,"Year",2020,"Month",4)</f>
        <v>480</v>
      </c>
      <c r="AD20">
        <f>GETPIVOTDATA("Sales Volume",$A$9,"Year",2020,"Month",5)</f>
        <v>908</v>
      </c>
      <c r="AE20">
        <f>GETPIVOTDATA("Sales Volume",$A$9,"Year",2020,"Month",6)</f>
        <v>1234</v>
      </c>
      <c r="AF20">
        <f>GETPIVOTDATA("Sales Volume",$A$9,"Year",2020,"Month",7)</f>
        <v>854</v>
      </c>
      <c r="AG20">
        <f>GETPIVOTDATA("Sales Volume",$A$9,"Year",2020,"Month",8)</f>
        <v>705</v>
      </c>
      <c r="AH20">
        <f>GETPIVOTDATA("Sales Volume",$A$9,"Year",2020,"Month",9)</f>
        <v>956</v>
      </c>
      <c r="AI20">
        <f>GETPIVOTDATA("Sales Volume",$A$9,"Year",2020,"Month",10)</f>
        <v>501</v>
      </c>
      <c r="AJ20">
        <f>GETPIVOTDATA("Sales Volume",$A$9,"Year",2020,"Month",11)</f>
        <v>568</v>
      </c>
      <c r="AK20">
        <f>GETPIVOTDATA("Sales Volume",$A$9,"Year",2020,"Month",12)</f>
        <v>533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opLeftCell="A7" workbookViewId="0">
      <selection activeCell="N31" sqref="N31"/>
    </sheetView>
  </sheetViews>
  <sheetFormatPr defaultColWidth="8.85546875" defaultRowHeight="15" x14ac:dyDescent="0.25"/>
  <cols>
    <col min="1" max="1" width="17.85546875" style="17" bestFit="1" customWidth="1"/>
    <col min="2" max="2" width="16.5703125" style="17" bestFit="1" customWidth="1"/>
    <col min="3" max="3" width="15.5703125" style="17" bestFit="1" customWidth="1"/>
    <col min="4" max="4" width="11.7109375" style="17" bestFit="1" customWidth="1"/>
    <col min="5" max="5" width="12.7109375" style="17" bestFit="1" customWidth="1"/>
    <col min="6" max="6" width="12" style="17" bestFit="1" customWidth="1"/>
    <col min="7" max="16384" width="8.85546875" style="17"/>
  </cols>
  <sheetData>
    <row r="3" spans="1:5" x14ac:dyDescent="0.3">
      <c r="A3" s="33" t="s">
        <v>29</v>
      </c>
      <c r="B3" s="33" t="s">
        <v>25</v>
      </c>
    </row>
    <row r="4" spans="1:5" x14ac:dyDescent="0.3">
      <c r="A4" s="33" t="s">
        <v>23</v>
      </c>
      <c r="B4" s="17" t="s">
        <v>6</v>
      </c>
      <c r="C4" s="17" t="s">
        <v>15</v>
      </c>
      <c r="D4" s="17" t="s">
        <v>18</v>
      </c>
      <c r="E4" s="17" t="s">
        <v>16</v>
      </c>
    </row>
    <row r="5" spans="1:5" x14ac:dyDescent="0.3">
      <c r="A5" s="36" t="s">
        <v>10</v>
      </c>
      <c r="B5" s="37">
        <v>305179.88999999996</v>
      </c>
      <c r="C5" s="37">
        <v>163317.66</v>
      </c>
      <c r="D5" s="37">
        <v>52346.774000000005</v>
      </c>
      <c r="E5" s="37">
        <v>510683.8</v>
      </c>
    </row>
    <row r="6" spans="1:5" x14ac:dyDescent="0.3">
      <c r="A6" s="36" t="s">
        <v>17</v>
      </c>
      <c r="B6" s="37"/>
      <c r="C6" s="37"/>
      <c r="D6" s="37"/>
      <c r="E6" s="37">
        <v>2500</v>
      </c>
    </row>
    <row r="7" spans="1:5" x14ac:dyDescent="0.3">
      <c r="A7" s="36" t="s">
        <v>7</v>
      </c>
      <c r="B7" s="37">
        <v>901162.74000000034</v>
      </c>
      <c r="C7" s="37">
        <v>3880093.7800000003</v>
      </c>
      <c r="D7" s="37">
        <v>171512.144</v>
      </c>
      <c r="E7" s="37">
        <v>4894478.203999999</v>
      </c>
    </row>
    <row r="8" spans="1:5" x14ac:dyDescent="0.3">
      <c r="A8" s="36" t="s">
        <v>11</v>
      </c>
      <c r="B8" s="37">
        <v>12616479.580000002</v>
      </c>
      <c r="C8" s="37">
        <v>399147.79000000004</v>
      </c>
      <c r="D8" s="37">
        <v>99986.640000000014</v>
      </c>
      <c r="E8" s="37">
        <v>3016679.0700000003</v>
      </c>
    </row>
    <row r="9" spans="1:5" x14ac:dyDescent="0.3">
      <c r="A9" s="36" t="s">
        <v>9</v>
      </c>
      <c r="B9" s="37">
        <v>1743502.6300000001</v>
      </c>
      <c r="C9" s="37">
        <v>1003450.9300000002</v>
      </c>
      <c r="D9" s="37">
        <v>178903.41999999998</v>
      </c>
      <c r="E9" s="37">
        <v>2638078.9499999993</v>
      </c>
    </row>
    <row r="10" spans="1:5" x14ac:dyDescent="0.3">
      <c r="A10" s="36" t="s">
        <v>8</v>
      </c>
      <c r="B10" s="37">
        <v>689784.09999999986</v>
      </c>
      <c r="C10" s="37">
        <v>540838.62999999989</v>
      </c>
      <c r="D10" s="37">
        <v>7591.0720000000001</v>
      </c>
      <c r="E10" s="37">
        <v>952088.30199999968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B14" sqref="B14"/>
    </sheetView>
  </sheetViews>
  <sheetFormatPr defaultColWidth="8.85546875" defaultRowHeight="15" x14ac:dyDescent="0.25"/>
  <cols>
    <col min="1" max="1" width="18.85546875" style="34" bestFit="1" customWidth="1"/>
    <col min="2" max="2" width="15.5703125" style="34" bestFit="1" customWidth="1"/>
    <col min="3" max="4" width="5" style="34" bestFit="1" customWidth="1"/>
    <col min="5" max="5" width="17" style="34" bestFit="1" customWidth="1"/>
    <col min="6" max="6" width="18.85546875" style="34" bestFit="1" customWidth="1"/>
    <col min="7" max="7" width="17" style="34" bestFit="1" customWidth="1"/>
    <col min="8" max="16384" width="8.85546875" style="34"/>
  </cols>
  <sheetData>
    <row r="3" spans="1:4" x14ac:dyDescent="0.3">
      <c r="A3" s="38" t="s">
        <v>26</v>
      </c>
      <c r="B3" s="38" t="s">
        <v>25</v>
      </c>
    </row>
    <row r="4" spans="1:4" x14ac:dyDescent="0.3">
      <c r="A4" s="38" t="s">
        <v>23</v>
      </c>
      <c r="B4" s="34">
        <v>2018</v>
      </c>
      <c r="C4" s="34">
        <v>2019</v>
      </c>
      <c r="D4" s="34">
        <v>2020</v>
      </c>
    </row>
    <row r="5" spans="1:4" x14ac:dyDescent="0.3">
      <c r="A5" s="39" t="s">
        <v>6</v>
      </c>
      <c r="B5" s="40">
        <v>4168</v>
      </c>
      <c r="C5" s="40">
        <v>4085</v>
      </c>
      <c r="D5" s="40">
        <v>2782</v>
      </c>
    </row>
    <row r="6" spans="1:4" x14ac:dyDescent="0.3">
      <c r="A6" s="39" t="s">
        <v>15</v>
      </c>
      <c r="B6" s="40">
        <v>2303</v>
      </c>
      <c r="C6" s="40">
        <v>2247</v>
      </c>
      <c r="D6" s="40">
        <v>2583</v>
      </c>
    </row>
    <row r="7" spans="1:4" x14ac:dyDescent="0.3">
      <c r="A7" s="39" t="s">
        <v>18</v>
      </c>
      <c r="B7" s="40"/>
      <c r="C7" s="40"/>
      <c r="D7" s="40">
        <v>478</v>
      </c>
    </row>
    <row r="8" spans="1:4" x14ac:dyDescent="0.3">
      <c r="A8" s="39" t="s">
        <v>16</v>
      </c>
      <c r="B8" s="40">
        <v>3855</v>
      </c>
      <c r="C8" s="40">
        <v>3704</v>
      </c>
      <c r="D8" s="40">
        <v>3177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076432C9A9944907CDEFB04F8C1FC" ma:contentTypeVersion="19" ma:contentTypeDescription="Create a new document." ma:contentTypeScope="" ma:versionID="639b76ce7ac276bcd734a6cc5f896061">
  <xsd:schema xmlns:xsd="http://www.w3.org/2001/XMLSchema" xmlns:xs="http://www.w3.org/2001/XMLSchema" xmlns:p="http://schemas.microsoft.com/office/2006/metadata/properties" xmlns:ns2="54b61d4b-9436-43d1-931d-b43a8791f306" xmlns:ns3="6e39c10d-8f37-42b4-8891-339fffaf512c" xmlns:ns4="8176ed29-d8a6-4c76-8c55-1e30d45068cd" targetNamespace="http://schemas.microsoft.com/office/2006/metadata/properties" ma:root="true" ma:fieldsID="dd216cc8205fe06b39b8ddad5f8843a0" ns2:_="" ns3:_="" ns4:_="">
    <xsd:import namespace="54b61d4b-9436-43d1-931d-b43a8791f306"/>
    <xsd:import namespace="6e39c10d-8f37-42b4-8891-339fffaf512c"/>
    <xsd:import namespace="8176ed29-d8a6-4c76-8c55-1e30d45068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Notes" minOccurs="0"/>
                <xsd:element ref="ns2:UF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61d4b-9436-43d1-931d-b43a8791f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0" nillable="true" ma:displayName="Notes" ma:description="To show which exams cannot be used as currently mock exams" ma:format="Dropdown" ma:internalName="Notes">
      <xsd:simpleType>
        <xsd:restriction base="dms:Text">
          <xsd:maxLength value="255"/>
        </xsd:restriction>
      </xsd:simpleType>
    </xsd:element>
    <xsd:element name="UFS" ma:index="21" nillable="true" ma:displayName="UFS" ma:format="Dropdown" ma:internalName="UFS">
      <xsd:simpleType>
        <xsd:restriction base="dms:Text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42764dbc-7309-45b3-8ffb-b5aa3fc55a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9c10d-8f37-42b4-8891-339fffaf512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6ed29-d8a6-4c76-8c55-1e30d45068cd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6655d28-2c45-448a-a65d-f112604155a3}" ma:internalName="TaxCatchAll" ma:showField="CatchAllData" ma:web="8176ed29-d8a6-4c76-8c55-1e30d45068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FS xmlns="54b61d4b-9436-43d1-931d-b43a8791f306" xsi:nil="true"/>
    <Notes xmlns="54b61d4b-9436-43d1-931d-b43a8791f306" xsi:nil="true"/>
    <lcf76f155ced4ddcb4097134ff3c332f xmlns="54b61d4b-9436-43d1-931d-b43a8791f306">
      <Terms xmlns="http://schemas.microsoft.com/office/infopath/2007/PartnerControls"/>
    </lcf76f155ced4ddcb4097134ff3c332f>
    <TaxCatchAll xmlns="8176ed29-d8a6-4c76-8c55-1e30d45068cd" xsi:nil="true"/>
  </documentManagement>
</p:properties>
</file>

<file path=customXml/itemProps1.xml><?xml version="1.0" encoding="utf-8"?>
<ds:datastoreItem xmlns:ds="http://schemas.openxmlformats.org/officeDocument/2006/customXml" ds:itemID="{B368007D-8AAE-48D7-953D-DA1144FC0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b61d4b-9436-43d1-931d-b43a8791f306"/>
    <ds:schemaRef ds:uri="6e39c10d-8f37-42b4-8891-339fffaf512c"/>
    <ds:schemaRef ds:uri="8176ed29-d8a6-4c76-8c55-1e30d45068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E0515-A86E-4E57-A258-30E70FED6A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FB33AC-EB59-4979-ACE9-3E338BE65CC8}">
  <ds:schemaRefs>
    <ds:schemaRef ds:uri="http://schemas.microsoft.com/office/2006/metadata/properties"/>
    <ds:schemaRef ds:uri="http://schemas.microsoft.com/office/infopath/2007/PartnerControls"/>
    <ds:schemaRef ds:uri="54b61d4b-9436-43d1-931d-b43a8791f306"/>
    <ds:schemaRef ds:uri="8176ed29-d8a6-4c76-8c55-1e30d45068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Error Sheet</vt:lpstr>
      <vt:lpstr>Corrected data</vt:lpstr>
      <vt:lpstr>Table A</vt:lpstr>
      <vt:lpstr>Table B</vt:lpstr>
      <vt:lpstr>Table C</vt:lpstr>
      <vt:lpstr>Chart A</vt:lpstr>
      <vt:lpstr>Chart B</vt:lpstr>
      <vt:lpstr>Chart C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2021-07-30T08:51:32Z</dcterms:created>
  <dcterms:modified xsi:type="dcterms:W3CDTF">2023-04-26T09:42:39Z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0x01010092F076432C9A9944907CDEFB04F8C1FC</vt:lpwstr>
  </property>
  <property fmtid="{D5CDD505-2E9C-101B-9397-08002B2CF9AE}" pid="3" name="MediaServiceImageTags">
    <vt:lpwstr/>
  </property>
</Properties>
</file>