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7" i="1"/>
  <c r="J8" s="1"/>
  <c r="C45" i="3"/>
  <c r="E34"/>
  <c r="E28"/>
  <c r="E29"/>
  <c r="E30"/>
  <c r="E31"/>
  <c r="E32"/>
  <c r="E33"/>
  <c r="E27"/>
  <c r="D28"/>
  <c r="D29"/>
  <c r="D30"/>
  <c r="D31"/>
  <c r="D32"/>
  <c r="D33"/>
  <c r="D27"/>
  <c r="F24"/>
  <c r="F23"/>
  <c r="F22"/>
  <c r="F17"/>
  <c r="F18"/>
  <c r="F19"/>
  <c r="F20"/>
  <c r="F21"/>
  <c r="F16"/>
  <c r="E15"/>
  <c r="D21"/>
  <c r="F6"/>
  <c r="F7"/>
  <c r="F8" s="1"/>
  <c r="F9" s="1"/>
  <c r="F10" s="1"/>
  <c r="F5"/>
  <c r="E5"/>
  <c r="E6"/>
  <c r="E7"/>
  <c r="E8"/>
  <c r="E9"/>
  <c r="E10"/>
  <c r="J27" i="2"/>
  <c r="H26"/>
  <c r="J26"/>
  <c r="J22"/>
  <c r="J23"/>
  <c r="J24"/>
  <c r="J25"/>
  <c r="J21"/>
  <c r="J18"/>
  <c r="H17"/>
  <c r="J17"/>
  <c r="J16"/>
  <c r="J13"/>
  <c r="J14"/>
  <c r="J15"/>
  <c r="J12"/>
  <c r="J26" i="1"/>
  <c r="J25"/>
  <c r="J22"/>
  <c r="J23"/>
  <c r="J24"/>
  <c r="J21"/>
  <c r="J17"/>
  <c r="J16"/>
  <c r="J13"/>
  <c r="J14"/>
  <c r="J15"/>
  <c r="J12"/>
  <c r="H25"/>
  <c r="H16"/>
  <c r="I24"/>
  <c r="I23"/>
  <c r="I22"/>
  <c r="I21"/>
  <c r="I15"/>
  <c r="I14"/>
  <c r="I13"/>
  <c r="I12"/>
  <c r="C23"/>
  <c r="C21"/>
  <c r="C16"/>
  <c r="I25" i="2"/>
  <c r="I24"/>
  <c r="I23"/>
  <c r="I22"/>
  <c r="I21"/>
  <c r="I16"/>
  <c r="I15"/>
  <c r="I14"/>
  <c r="I13"/>
  <c r="I12"/>
  <c r="C16"/>
  <c r="C21" s="1"/>
  <c r="C23" s="1"/>
  <c r="H9"/>
  <c r="J8"/>
  <c r="J7"/>
  <c r="C43"/>
  <c r="C36"/>
  <c r="C29"/>
  <c r="C8"/>
  <c r="J6"/>
  <c r="J5"/>
  <c r="J4"/>
  <c r="H8" i="1"/>
  <c r="J5"/>
  <c r="J6"/>
  <c r="J4"/>
  <c r="C38"/>
  <c r="C30"/>
  <c r="C8"/>
  <c r="J9" i="2" l="1"/>
</calcChain>
</file>

<file path=xl/sharedStrings.xml><?xml version="1.0" encoding="utf-8"?>
<sst xmlns="http://schemas.openxmlformats.org/spreadsheetml/2006/main" count="159" uniqueCount="58">
  <si>
    <t>Sources of funds</t>
  </si>
  <si>
    <t>Amt (£'000)</t>
  </si>
  <si>
    <t>10% redeemable bonds</t>
  </si>
  <si>
    <t>Capital and Reserves</t>
  </si>
  <si>
    <t>Total sources of funds</t>
  </si>
  <si>
    <t>Growth rate</t>
  </si>
  <si>
    <t>Particulars</t>
  </si>
  <si>
    <t>Dividend (last year)</t>
  </si>
  <si>
    <t>Total years</t>
  </si>
  <si>
    <t>Cost of equity</t>
  </si>
  <si>
    <t>7% preference share (£1/share)</t>
  </si>
  <si>
    <t>Equity cost</t>
  </si>
  <si>
    <t>Equity shares (£1/share)</t>
  </si>
  <si>
    <t>Equity shares</t>
  </si>
  <si>
    <t>Growth rate calculation</t>
  </si>
  <si>
    <t>Equity shares (Book price)</t>
  </si>
  <si>
    <t>Present dividend</t>
  </si>
  <si>
    <t>Past dividend</t>
  </si>
  <si>
    <t>Preference share cost</t>
  </si>
  <si>
    <t>Dividend rate payable (pref. share)</t>
  </si>
  <si>
    <t>Preference share (market value)</t>
  </si>
  <si>
    <t>Cost of preference share</t>
  </si>
  <si>
    <t>Reedeemable bonds cost</t>
  </si>
  <si>
    <t>Bond rate</t>
  </si>
  <si>
    <t>Corporate tax rate</t>
  </si>
  <si>
    <t>Bond (market price)</t>
  </si>
  <si>
    <t>Values</t>
  </si>
  <si>
    <t>Reedemable bonds cost</t>
  </si>
  <si>
    <t>Book price</t>
  </si>
  <si>
    <t>Rates</t>
  </si>
  <si>
    <t>Market price</t>
  </si>
  <si>
    <t>Capital and reserves</t>
  </si>
  <si>
    <t>7% preference shares</t>
  </si>
  <si>
    <t>10% bonds</t>
  </si>
  <si>
    <t>Cost of capital</t>
  </si>
  <si>
    <t>WACC as per book price</t>
  </si>
  <si>
    <t>WACC as per market price</t>
  </si>
  <si>
    <t>11% redeemable bonds cost</t>
  </si>
  <si>
    <t>11% redeemable bond cost</t>
  </si>
  <si>
    <t>11% bonds</t>
  </si>
  <si>
    <t>Period</t>
  </si>
  <si>
    <t>Cash inflow (£)</t>
  </si>
  <si>
    <t>Cash outflow  (£)</t>
  </si>
  <si>
    <t>Cumulative cash flow  (£)</t>
  </si>
  <si>
    <t>Payback period</t>
  </si>
  <si>
    <t>3 years 1 month</t>
  </si>
  <si>
    <t>Average accounting profits</t>
  </si>
  <si>
    <t xml:space="preserve"> Average initial cash flow and scrap value</t>
  </si>
  <si>
    <t>Accounting rate of return</t>
  </si>
  <si>
    <t>Scrap value (£)</t>
  </si>
  <si>
    <t>Depreciation (£)</t>
  </si>
  <si>
    <t>Accounting profits (£)</t>
  </si>
  <si>
    <t>Cash flow (£)</t>
  </si>
  <si>
    <t>Cash flow  (£)</t>
  </si>
  <si>
    <t>Present value (£)</t>
  </si>
  <si>
    <t>Net present value</t>
  </si>
  <si>
    <t>IRR</t>
  </si>
  <si>
    <t>Discounting rate @ 8%</t>
  </si>
</sst>
</file>

<file path=xl/styles.xml><?xml version="1.0" encoding="utf-8"?>
<styleSheet xmlns="http://schemas.openxmlformats.org/spreadsheetml/2006/main">
  <numFmts count="3">
    <numFmt numFmtId="168" formatCode="0.000"/>
    <numFmt numFmtId="169" formatCode="0.0%"/>
    <numFmt numFmtId="170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2" fillId="0" borderId="1" xfId="0" applyNumberFormat="1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Border="1" applyAlignment="1"/>
    <xf numFmtId="0" fontId="4" fillId="0" borderId="0" xfId="0" applyFont="1"/>
    <xf numFmtId="0" fontId="4" fillId="0" borderId="1" xfId="0" applyFont="1" applyBorder="1"/>
    <xf numFmtId="9" fontId="4" fillId="0" borderId="1" xfId="0" applyNumberFormat="1" applyFont="1" applyBorder="1"/>
    <xf numFmtId="10" fontId="5" fillId="0" borderId="1" xfId="1" applyNumberFormat="1" applyFont="1" applyBorder="1"/>
    <xf numFmtId="10" fontId="3" fillId="0" borderId="1" xfId="1" applyNumberFormat="1" applyFont="1" applyBorder="1" applyAlignment="1">
      <alignment horizontal="right"/>
    </xf>
    <xf numFmtId="10" fontId="2" fillId="0" borderId="1" xfId="1" applyNumberFormat="1" applyFont="1" applyBorder="1"/>
    <xf numFmtId="10" fontId="2" fillId="0" borderId="1" xfId="0" applyNumberFormat="1" applyFont="1" applyBorder="1"/>
    <xf numFmtId="10" fontId="4" fillId="0" borderId="0" xfId="0" applyNumberFormat="1" applyFont="1"/>
    <xf numFmtId="10" fontId="3" fillId="0" borderId="1" xfId="1" applyNumberFormat="1" applyFont="1" applyBorder="1"/>
    <xf numFmtId="168" fontId="2" fillId="0" borderId="1" xfId="0" applyNumberFormat="1" applyFont="1" applyBorder="1"/>
    <xf numFmtId="2" fontId="2" fillId="0" borderId="1" xfId="0" applyNumberFormat="1" applyFont="1" applyBorder="1"/>
    <xf numFmtId="170" fontId="2" fillId="0" borderId="1" xfId="0" applyNumberFormat="1" applyFont="1" applyBorder="1"/>
    <xf numFmtId="170" fontId="3" fillId="0" borderId="1" xfId="0" applyNumberFormat="1" applyFont="1" applyBorder="1"/>
    <xf numFmtId="169" fontId="3" fillId="0" borderId="1" xfId="1" applyNumberFormat="1" applyFont="1" applyBorder="1" applyAlignment="1"/>
    <xf numFmtId="1" fontId="2" fillId="0" borderId="1" xfId="0" applyNumberFormat="1" applyFont="1" applyBorder="1"/>
    <xf numFmtId="1" fontId="3" fillId="0" borderId="1" xfId="0" applyNumberFormat="1" applyFont="1" applyBorder="1"/>
    <xf numFmtId="169" fontId="3" fillId="0" borderId="1" xfId="1" applyNumberFormat="1" applyFont="1" applyBorder="1"/>
    <xf numFmtId="2" fontId="3" fillId="0" borderId="1" xfId="0" applyNumberFormat="1" applyFont="1" applyBorder="1" applyAlignment="1"/>
    <xf numFmtId="2" fontId="3" fillId="0" borderId="1" xfId="0" applyNumberFormat="1" applyFont="1" applyBorder="1"/>
    <xf numFmtId="10" fontId="3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38"/>
  <sheetViews>
    <sheetView workbookViewId="0">
      <selection activeCell="D12" sqref="D12"/>
    </sheetView>
  </sheetViews>
  <sheetFormatPr defaultRowHeight="15.75"/>
  <cols>
    <col min="1" max="1" width="9.140625" style="1"/>
    <col min="2" max="2" width="31.7109375" style="1" bestFit="1" customWidth="1"/>
    <col min="3" max="3" width="12.140625" style="1" bestFit="1" customWidth="1"/>
    <col min="4" max="6" width="9.140625" style="1"/>
    <col min="7" max="7" width="22.42578125" style="1" bestFit="1" customWidth="1"/>
    <col min="8" max="8" width="13.85546875" style="1" bestFit="1" customWidth="1"/>
    <col min="9" max="9" width="11.7109375" style="1" customWidth="1"/>
    <col min="10" max="10" width="14.28515625" style="1" bestFit="1" customWidth="1"/>
    <col min="11" max="16384" width="9.140625" style="1"/>
  </cols>
  <sheetData>
    <row r="3" spans="2:11">
      <c r="B3" s="3" t="s">
        <v>0</v>
      </c>
      <c r="C3" s="3" t="s">
        <v>1</v>
      </c>
      <c r="G3" s="3" t="s">
        <v>0</v>
      </c>
      <c r="H3" s="3" t="s">
        <v>28</v>
      </c>
      <c r="I3" s="3" t="s">
        <v>29</v>
      </c>
      <c r="J3" s="3" t="s">
        <v>30</v>
      </c>
    </row>
    <row r="4" spans="2:11">
      <c r="B4" s="4" t="s">
        <v>12</v>
      </c>
      <c r="C4" s="4">
        <v>15000</v>
      </c>
      <c r="G4" s="4" t="s">
        <v>13</v>
      </c>
      <c r="H4" s="4">
        <v>15000</v>
      </c>
      <c r="I4" s="4">
        <v>2.65</v>
      </c>
      <c r="J4" s="4">
        <f>H4*I4</f>
        <v>39750</v>
      </c>
    </row>
    <row r="5" spans="2:11">
      <c r="B5" s="4" t="s">
        <v>3</v>
      </c>
      <c r="C5" s="4">
        <v>10000</v>
      </c>
      <c r="G5" s="4" t="s">
        <v>31</v>
      </c>
      <c r="H5" s="4">
        <v>10000</v>
      </c>
      <c r="I5" s="4">
        <v>2.65</v>
      </c>
      <c r="J5" s="4">
        <f t="shared" ref="J5:J7" si="0">H5*I5</f>
        <v>26500</v>
      </c>
    </row>
    <row r="6" spans="2:11">
      <c r="B6" s="4" t="s">
        <v>10</v>
      </c>
      <c r="C6" s="4">
        <v>10000</v>
      </c>
      <c r="G6" s="4" t="s">
        <v>32</v>
      </c>
      <c r="H6" s="4">
        <v>10000</v>
      </c>
      <c r="I6" s="4">
        <v>0.75</v>
      </c>
      <c r="J6" s="4">
        <f t="shared" si="0"/>
        <v>7500</v>
      </c>
    </row>
    <row r="7" spans="2:11">
      <c r="B7" s="4" t="s">
        <v>2</v>
      </c>
      <c r="C7" s="4">
        <v>15000</v>
      </c>
      <c r="G7" s="4" t="s">
        <v>33</v>
      </c>
      <c r="H7" s="4">
        <v>15000</v>
      </c>
      <c r="I7" s="4">
        <v>1.02</v>
      </c>
      <c r="J7" s="4">
        <f>(H7*I7)</f>
        <v>15300</v>
      </c>
    </row>
    <row r="8" spans="2:11">
      <c r="B8" s="3" t="s">
        <v>4</v>
      </c>
      <c r="C8" s="3">
        <f>SUM(C4:C7)</f>
        <v>50000</v>
      </c>
      <c r="G8" s="3" t="s">
        <v>4</v>
      </c>
      <c r="H8" s="3">
        <f>SUM(H4:H7)</f>
        <v>50000</v>
      </c>
      <c r="I8" s="3"/>
      <c r="J8" s="3">
        <f>SUM(J4:J7)</f>
        <v>89050</v>
      </c>
    </row>
    <row r="11" spans="2:11">
      <c r="B11" s="5" t="s">
        <v>14</v>
      </c>
      <c r="C11" s="5"/>
      <c r="G11" s="3" t="s">
        <v>0</v>
      </c>
      <c r="H11" s="3" t="s">
        <v>28</v>
      </c>
      <c r="I11" s="3" t="s">
        <v>29</v>
      </c>
      <c r="J11" s="3" t="s">
        <v>34</v>
      </c>
      <c r="K11" s="2"/>
    </row>
    <row r="12" spans="2:11">
      <c r="B12" s="3" t="s">
        <v>6</v>
      </c>
      <c r="C12" s="3" t="s">
        <v>26</v>
      </c>
      <c r="G12" s="4" t="s">
        <v>13</v>
      </c>
      <c r="H12" s="4">
        <v>15000</v>
      </c>
      <c r="I12" s="17">
        <f>C23</f>
        <v>0.11725893711366714</v>
      </c>
      <c r="J12" s="22">
        <f>H12*I12</f>
        <v>1758.884056705007</v>
      </c>
      <c r="K12" s="2"/>
    </row>
    <row r="13" spans="2:11">
      <c r="B13" s="4" t="s">
        <v>16</v>
      </c>
      <c r="C13" s="4">
        <v>29</v>
      </c>
      <c r="G13" s="4" t="s">
        <v>31</v>
      </c>
      <c r="H13" s="4">
        <v>10000</v>
      </c>
      <c r="I13" s="17">
        <f>C23</f>
        <v>0.11725893711366714</v>
      </c>
      <c r="J13" s="22">
        <f t="shared" ref="J13:J15" si="1">H13*I13</f>
        <v>1172.5893711366714</v>
      </c>
      <c r="K13" s="2"/>
    </row>
    <row r="14" spans="2:11">
      <c r="B14" s="4" t="s">
        <v>17</v>
      </c>
      <c r="C14" s="4">
        <v>22</v>
      </c>
      <c r="G14" s="4" t="s">
        <v>32</v>
      </c>
      <c r="H14" s="4">
        <v>10000</v>
      </c>
      <c r="I14" s="17">
        <f>C30</f>
        <v>9.3333333333333338E-2</v>
      </c>
      <c r="J14" s="22">
        <f t="shared" si="1"/>
        <v>933.33333333333337</v>
      </c>
      <c r="K14" s="2"/>
    </row>
    <row r="15" spans="2:11">
      <c r="B15" s="4" t="s">
        <v>8</v>
      </c>
      <c r="C15" s="4">
        <v>4</v>
      </c>
      <c r="G15" s="4" t="s">
        <v>33</v>
      </c>
      <c r="H15" s="4">
        <v>15000</v>
      </c>
      <c r="I15" s="17">
        <f>C38</f>
        <v>6.8627450980392163E-2</v>
      </c>
      <c r="J15" s="22">
        <f t="shared" si="1"/>
        <v>1029.4117647058824</v>
      </c>
      <c r="K15" s="2"/>
    </row>
    <row r="16" spans="2:11">
      <c r="B16" s="3" t="s">
        <v>5</v>
      </c>
      <c r="C16" s="19">
        <f>((C13/C14)^(1/C15))-1</f>
        <v>7.1504080521441082E-2</v>
      </c>
      <c r="G16" s="3" t="s">
        <v>4</v>
      </c>
      <c r="H16" s="3">
        <f>SUM(H12:H15)</f>
        <v>50000</v>
      </c>
      <c r="I16" s="3"/>
      <c r="J16" s="23">
        <f>SUM(J12:J15)</f>
        <v>4894.218525880894</v>
      </c>
      <c r="K16" s="2"/>
    </row>
    <row r="17" spans="2:11">
      <c r="G17" s="5" t="s">
        <v>35</v>
      </c>
      <c r="H17" s="5"/>
      <c r="I17" s="5"/>
      <c r="J17" s="24">
        <f>J16/H16</f>
        <v>9.7884370517617877E-2</v>
      </c>
      <c r="K17" s="2"/>
    </row>
    <row r="18" spans="2:11">
      <c r="B18" s="5" t="s">
        <v>11</v>
      </c>
      <c r="C18" s="5"/>
    </row>
    <row r="19" spans="2:11">
      <c r="B19" s="3" t="s">
        <v>6</v>
      </c>
      <c r="C19" s="3" t="s">
        <v>26</v>
      </c>
    </row>
    <row r="20" spans="2:11">
      <c r="B20" s="4" t="s">
        <v>7</v>
      </c>
      <c r="C20" s="4">
        <v>29</v>
      </c>
      <c r="G20" s="3" t="s">
        <v>0</v>
      </c>
      <c r="H20" s="3" t="s">
        <v>30</v>
      </c>
      <c r="I20" s="3" t="s">
        <v>29</v>
      </c>
      <c r="J20" s="3" t="s">
        <v>34</v>
      </c>
    </row>
    <row r="21" spans="2:11">
      <c r="B21" s="4" t="s">
        <v>5</v>
      </c>
      <c r="C21" s="17">
        <f>C16</f>
        <v>7.1504080521441082E-2</v>
      </c>
      <c r="G21" s="4" t="s">
        <v>13</v>
      </c>
      <c r="H21" s="4">
        <v>39750</v>
      </c>
      <c r="I21" s="17">
        <f>C23</f>
        <v>0.11725893711366714</v>
      </c>
      <c r="J21" s="25">
        <f>H21*I21</f>
        <v>4661.0427502682687</v>
      </c>
    </row>
    <row r="22" spans="2:11">
      <c r="B22" s="4" t="s">
        <v>15</v>
      </c>
      <c r="C22" s="4">
        <v>265</v>
      </c>
      <c r="G22" s="4" t="s">
        <v>31</v>
      </c>
      <c r="H22" s="4">
        <v>26500</v>
      </c>
      <c r="I22" s="17">
        <f>C23</f>
        <v>0.11725893711366714</v>
      </c>
      <c r="J22" s="25">
        <f t="shared" ref="J22:J24" si="2">H22*I22</f>
        <v>3107.3618335121791</v>
      </c>
    </row>
    <row r="23" spans="2:11">
      <c r="B23" s="3" t="s">
        <v>9</v>
      </c>
      <c r="C23" s="19">
        <f>(C20*(1+C21))/C22</f>
        <v>0.11725893711366714</v>
      </c>
      <c r="G23" s="4" t="s">
        <v>32</v>
      </c>
      <c r="H23" s="4">
        <v>7500</v>
      </c>
      <c r="I23" s="17">
        <f>C30</f>
        <v>9.3333333333333338E-2</v>
      </c>
      <c r="J23" s="25">
        <f t="shared" si="2"/>
        <v>700</v>
      </c>
    </row>
    <row r="24" spans="2:11">
      <c r="G24" s="4" t="s">
        <v>33</v>
      </c>
      <c r="H24" s="4">
        <v>15300</v>
      </c>
      <c r="I24" s="17">
        <f>C38</f>
        <v>6.8627450980392163E-2</v>
      </c>
      <c r="J24" s="25">
        <f t="shared" si="2"/>
        <v>1050</v>
      </c>
    </row>
    <row r="25" spans="2:11">
      <c r="G25" s="3" t="s">
        <v>4</v>
      </c>
      <c r="H25" s="3">
        <f>SUM(H21:H24)</f>
        <v>89050</v>
      </c>
      <c r="I25" s="3"/>
      <c r="J25" s="26">
        <f>SUM(J21:J24)</f>
        <v>9518.4045837804479</v>
      </c>
    </row>
    <row r="26" spans="2:11">
      <c r="B26" s="5" t="s">
        <v>18</v>
      </c>
      <c r="C26" s="5"/>
      <c r="G26" s="5" t="s">
        <v>36</v>
      </c>
      <c r="H26" s="5"/>
      <c r="I26" s="5"/>
      <c r="J26" s="27">
        <f>J25/H25</f>
        <v>0.10688831649388487</v>
      </c>
    </row>
    <row r="27" spans="2:11">
      <c r="B27" s="6" t="s">
        <v>6</v>
      </c>
      <c r="C27" s="6" t="s">
        <v>26</v>
      </c>
    </row>
    <row r="28" spans="2:11">
      <c r="B28" s="4" t="s">
        <v>19</v>
      </c>
      <c r="C28" s="4">
        <v>7</v>
      </c>
    </row>
    <row r="29" spans="2:11">
      <c r="B29" s="4" t="s">
        <v>20</v>
      </c>
      <c r="C29" s="4">
        <v>75</v>
      </c>
    </row>
    <row r="30" spans="2:11">
      <c r="B30" s="3" t="s">
        <v>21</v>
      </c>
      <c r="C30" s="19">
        <f>C28/C29</f>
        <v>9.3333333333333338E-2</v>
      </c>
    </row>
    <row r="33" spans="2:3">
      <c r="B33" s="5" t="s">
        <v>22</v>
      </c>
      <c r="C33" s="5"/>
    </row>
    <row r="34" spans="2:3">
      <c r="B34" s="6" t="s">
        <v>6</v>
      </c>
      <c r="C34" s="6" t="s">
        <v>26</v>
      </c>
    </row>
    <row r="35" spans="2:3">
      <c r="B35" s="4" t="s">
        <v>23</v>
      </c>
      <c r="C35" s="4">
        <v>10</v>
      </c>
    </row>
    <row r="36" spans="2:3">
      <c r="B36" s="4" t="s">
        <v>24</v>
      </c>
      <c r="C36" s="7">
        <v>0.3</v>
      </c>
    </row>
    <row r="37" spans="2:3">
      <c r="B37" s="4" t="s">
        <v>25</v>
      </c>
      <c r="C37" s="4">
        <v>102</v>
      </c>
    </row>
    <row r="38" spans="2:3">
      <c r="B38" s="3" t="s">
        <v>27</v>
      </c>
      <c r="C38" s="19">
        <f>(C35*(1-C36))/C37</f>
        <v>6.8627450980392163E-2</v>
      </c>
    </row>
  </sheetData>
  <mergeCells count="6">
    <mergeCell ref="B11:C11"/>
    <mergeCell ref="B18:C18"/>
    <mergeCell ref="B26:C26"/>
    <mergeCell ref="B33:C33"/>
    <mergeCell ref="G26:I26"/>
    <mergeCell ref="G17:I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J43"/>
  <sheetViews>
    <sheetView workbookViewId="0">
      <selection activeCell="J20" sqref="J20"/>
    </sheetView>
  </sheetViews>
  <sheetFormatPr defaultRowHeight="15"/>
  <cols>
    <col min="1" max="1" width="9.140625" style="11"/>
    <col min="2" max="2" width="31.7109375" style="11" bestFit="1" customWidth="1"/>
    <col min="3" max="3" width="12.140625" style="11" bestFit="1" customWidth="1"/>
    <col min="4" max="6" width="9.140625" style="11"/>
    <col min="7" max="7" width="22.42578125" style="11" bestFit="1" customWidth="1"/>
    <col min="8" max="8" width="13.85546875" style="11" bestFit="1" customWidth="1"/>
    <col min="9" max="9" width="9.140625" style="11"/>
    <col min="10" max="10" width="14.85546875" style="11" bestFit="1" customWidth="1"/>
    <col min="11" max="16384" width="9.140625" style="11"/>
  </cols>
  <sheetData>
    <row r="3" spans="2:10" ht="15.75">
      <c r="B3" s="3" t="s">
        <v>0</v>
      </c>
      <c r="C3" s="3" t="s">
        <v>1</v>
      </c>
      <c r="D3" s="1"/>
      <c r="E3" s="1"/>
      <c r="F3" s="1"/>
      <c r="G3" s="3" t="s">
        <v>0</v>
      </c>
      <c r="H3" s="3" t="s">
        <v>28</v>
      </c>
      <c r="I3" s="3" t="s">
        <v>29</v>
      </c>
      <c r="J3" s="3" t="s">
        <v>30</v>
      </c>
    </row>
    <row r="4" spans="2:10" ht="15.75">
      <c r="B4" s="4" t="s">
        <v>12</v>
      </c>
      <c r="C4" s="4">
        <v>15000</v>
      </c>
      <c r="D4" s="1"/>
      <c r="E4" s="1"/>
      <c r="F4" s="1"/>
      <c r="G4" s="4" t="s">
        <v>13</v>
      </c>
      <c r="H4" s="4">
        <v>15000</v>
      </c>
      <c r="I4" s="4">
        <v>2.65</v>
      </c>
      <c r="J4" s="4">
        <f>H4*I4</f>
        <v>39750</v>
      </c>
    </row>
    <row r="5" spans="2:10" ht="15.75">
      <c r="B5" s="4" t="s">
        <v>3</v>
      </c>
      <c r="C5" s="4">
        <v>10000</v>
      </c>
      <c r="D5" s="1"/>
      <c r="E5" s="1"/>
      <c r="F5" s="1"/>
      <c r="G5" s="4" t="s">
        <v>31</v>
      </c>
      <c r="H5" s="4">
        <v>10000</v>
      </c>
      <c r="I5" s="4">
        <v>2.65</v>
      </c>
      <c r="J5" s="4">
        <f t="shared" ref="J5:J6" si="0">H5*I5</f>
        <v>26500</v>
      </c>
    </row>
    <row r="6" spans="2:10" ht="15.75">
      <c r="B6" s="4" t="s">
        <v>10</v>
      </c>
      <c r="C6" s="4">
        <v>10000</v>
      </c>
      <c r="D6" s="1"/>
      <c r="E6" s="1"/>
      <c r="F6" s="1"/>
      <c r="G6" s="4" t="s">
        <v>32</v>
      </c>
      <c r="H6" s="4">
        <v>10000</v>
      </c>
      <c r="I6" s="4">
        <v>0.75</v>
      </c>
      <c r="J6" s="4">
        <f t="shared" si="0"/>
        <v>7500</v>
      </c>
    </row>
    <row r="7" spans="2:10" ht="15.75">
      <c r="B7" s="4" t="s">
        <v>2</v>
      </c>
      <c r="C7" s="4">
        <v>15000</v>
      </c>
      <c r="D7" s="1"/>
      <c r="E7" s="1"/>
      <c r="F7" s="1"/>
      <c r="G7" s="4" t="s">
        <v>33</v>
      </c>
      <c r="H7" s="4">
        <v>15000</v>
      </c>
      <c r="I7" s="4">
        <v>1.02</v>
      </c>
      <c r="J7" s="4">
        <f>(H7*I7)</f>
        <v>15300</v>
      </c>
    </row>
    <row r="8" spans="2:10" ht="15.75">
      <c r="B8" s="3" t="s">
        <v>4</v>
      </c>
      <c r="C8" s="3">
        <f>SUM(C4:C7)</f>
        <v>50000</v>
      </c>
      <c r="D8" s="1"/>
      <c r="E8" s="1"/>
      <c r="F8" s="1"/>
      <c r="G8" s="4" t="s">
        <v>39</v>
      </c>
      <c r="H8" s="4">
        <v>15000</v>
      </c>
      <c r="I8" s="4">
        <v>1.05</v>
      </c>
      <c r="J8" s="4">
        <f>(H8*I8)</f>
        <v>15750</v>
      </c>
    </row>
    <row r="9" spans="2:10" ht="15.75">
      <c r="B9" s="1"/>
      <c r="C9" s="1"/>
      <c r="D9" s="1"/>
      <c r="E9" s="1"/>
      <c r="F9" s="1"/>
      <c r="G9" s="3" t="s">
        <v>4</v>
      </c>
      <c r="H9" s="3">
        <f>SUM(H4:H8)</f>
        <v>65000</v>
      </c>
      <c r="I9" s="4"/>
      <c r="J9" s="3">
        <f>SUM(J4:J8)</f>
        <v>104800</v>
      </c>
    </row>
    <row r="10" spans="2:10" ht="15.75">
      <c r="B10" s="1"/>
      <c r="C10" s="1"/>
      <c r="D10" s="1"/>
      <c r="E10" s="1"/>
      <c r="F10" s="1"/>
      <c r="G10" s="1"/>
      <c r="H10" s="1"/>
      <c r="I10" s="1"/>
      <c r="J10" s="1"/>
    </row>
    <row r="11" spans="2:10" ht="15.75">
      <c r="B11" s="5" t="s">
        <v>14</v>
      </c>
      <c r="C11" s="5"/>
      <c r="D11" s="1"/>
      <c r="E11" s="1"/>
      <c r="F11" s="1"/>
      <c r="G11" s="3" t="s">
        <v>0</v>
      </c>
      <c r="H11" s="3" t="s">
        <v>28</v>
      </c>
      <c r="I11" s="3" t="s">
        <v>29</v>
      </c>
      <c r="J11" s="3" t="s">
        <v>34</v>
      </c>
    </row>
    <row r="12" spans="2:10" ht="15.75">
      <c r="B12" s="3" t="s">
        <v>6</v>
      </c>
      <c r="C12" s="3" t="s">
        <v>26</v>
      </c>
      <c r="D12" s="1"/>
      <c r="E12" s="1"/>
      <c r="F12" s="1"/>
      <c r="G12" s="4" t="s">
        <v>13</v>
      </c>
      <c r="H12" s="4">
        <v>15000</v>
      </c>
      <c r="I12" s="17">
        <f>C23</f>
        <v>0.11177560552202084</v>
      </c>
      <c r="J12" s="21">
        <f>H12*I12</f>
        <v>1676.6340828303125</v>
      </c>
    </row>
    <row r="13" spans="2:10" ht="15.75">
      <c r="B13" s="4" t="s">
        <v>16</v>
      </c>
      <c r="C13" s="4">
        <v>29</v>
      </c>
      <c r="D13" s="1"/>
      <c r="E13" s="1"/>
      <c r="F13" s="1"/>
      <c r="G13" s="4" t="s">
        <v>31</v>
      </c>
      <c r="H13" s="4">
        <v>10000</v>
      </c>
      <c r="I13" s="18">
        <f>C23</f>
        <v>0.11177560552202084</v>
      </c>
      <c r="J13" s="21">
        <f t="shared" ref="J13:J16" si="1">H13*I13</f>
        <v>1117.7560552202085</v>
      </c>
    </row>
    <row r="14" spans="2:10" ht="15.75">
      <c r="B14" s="4" t="s">
        <v>17</v>
      </c>
      <c r="C14" s="4">
        <v>22</v>
      </c>
      <c r="D14" s="1"/>
      <c r="E14" s="1"/>
      <c r="F14" s="1"/>
      <c r="G14" s="4" t="s">
        <v>32</v>
      </c>
      <c r="H14" s="4">
        <v>10000</v>
      </c>
      <c r="I14" s="17">
        <f>C29</f>
        <v>9.3333333333333338E-2</v>
      </c>
      <c r="J14" s="21">
        <f t="shared" si="1"/>
        <v>933.33333333333337</v>
      </c>
    </row>
    <row r="15" spans="2:10" ht="15.75">
      <c r="B15" s="4" t="s">
        <v>8</v>
      </c>
      <c r="C15" s="4">
        <v>4</v>
      </c>
      <c r="D15" s="1"/>
      <c r="E15" s="1"/>
      <c r="F15" s="1"/>
      <c r="G15" s="4" t="s">
        <v>33</v>
      </c>
      <c r="H15" s="4">
        <v>15000</v>
      </c>
      <c r="I15" s="17">
        <f>C36</f>
        <v>7.5490196078431368E-2</v>
      </c>
      <c r="J15" s="21">
        <f t="shared" si="1"/>
        <v>1132.3529411764705</v>
      </c>
    </row>
    <row r="16" spans="2:10" ht="15.75">
      <c r="B16" s="3" t="s">
        <v>5</v>
      </c>
      <c r="C16" s="14">
        <f>((C13/C14)^(1/C15))-1</f>
        <v>7.1504080521441082E-2</v>
      </c>
      <c r="D16" s="1"/>
      <c r="E16" s="1"/>
      <c r="F16" s="1"/>
      <c r="G16" s="4" t="s">
        <v>39</v>
      </c>
      <c r="H16" s="4">
        <v>15000</v>
      </c>
      <c r="I16" s="17">
        <f>C43</f>
        <v>7.333333333333332E-2</v>
      </c>
      <c r="J16" s="21">
        <f>H16*I16</f>
        <v>1099.9999999999998</v>
      </c>
    </row>
    <row r="17" spans="2:10" ht="15.75">
      <c r="B17" s="1"/>
      <c r="C17" s="1"/>
      <c r="D17" s="1"/>
      <c r="E17" s="1"/>
      <c r="F17" s="1"/>
      <c r="G17" s="10" t="s">
        <v>4</v>
      </c>
      <c r="H17" s="10">
        <f>SUM(H12:H16)</f>
        <v>65000</v>
      </c>
      <c r="I17" s="10"/>
      <c r="J17" s="28">
        <f>SUM(J12:J16)</f>
        <v>5960.0764125603255</v>
      </c>
    </row>
    <row r="18" spans="2:10" ht="15.75">
      <c r="B18" s="5" t="s">
        <v>11</v>
      </c>
      <c r="C18" s="5"/>
      <c r="D18" s="1"/>
      <c r="E18" s="1"/>
      <c r="F18" s="1"/>
      <c r="G18" s="5" t="s">
        <v>35</v>
      </c>
      <c r="H18" s="5"/>
      <c r="I18" s="5"/>
      <c r="J18" s="19">
        <f>J17/H17</f>
        <v>9.169348327015886E-2</v>
      </c>
    </row>
    <row r="19" spans="2:10" ht="15.75">
      <c r="B19" s="3" t="s">
        <v>6</v>
      </c>
      <c r="C19" s="3" t="s">
        <v>26</v>
      </c>
      <c r="D19" s="1"/>
      <c r="E19" s="1"/>
      <c r="F19" s="1"/>
      <c r="G19" s="1"/>
      <c r="H19" s="1"/>
      <c r="I19" s="1"/>
      <c r="J19" s="1"/>
    </row>
    <row r="20" spans="2:10" ht="15.75">
      <c r="B20" s="4" t="s">
        <v>7</v>
      </c>
      <c r="C20" s="4">
        <v>29</v>
      </c>
      <c r="D20" s="1"/>
      <c r="E20" s="1"/>
      <c r="F20" s="1"/>
      <c r="G20" s="3" t="s">
        <v>0</v>
      </c>
      <c r="H20" s="3" t="s">
        <v>30</v>
      </c>
      <c r="I20" s="3" t="s">
        <v>29</v>
      </c>
      <c r="J20" s="3" t="s">
        <v>34</v>
      </c>
    </row>
    <row r="21" spans="2:10" ht="15.75">
      <c r="B21" s="4" t="s">
        <v>5</v>
      </c>
      <c r="C21" s="7">
        <f>C16</f>
        <v>7.1504080521441082E-2</v>
      </c>
      <c r="D21" s="1"/>
      <c r="E21" s="1"/>
      <c r="F21" s="1"/>
      <c r="G21" s="4" t="s">
        <v>13</v>
      </c>
      <c r="H21" s="4">
        <v>39750</v>
      </c>
      <c r="I21" s="17">
        <f>C23</f>
        <v>0.11177560552202084</v>
      </c>
      <c r="J21" s="25">
        <f>H21*I21</f>
        <v>4443.0803195003282</v>
      </c>
    </row>
    <row r="22" spans="2:10" ht="15.75">
      <c r="B22" s="4" t="s">
        <v>15</v>
      </c>
      <c r="C22" s="4">
        <v>278</v>
      </c>
      <c r="D22" s="1"/>
      <c r="E22" s="1"/>
      <c r="F22" s="1"/>
      <c r="G22" s="4" t="s">
        <v>31</v>
      </c>
      <c r="H22" s="4">
        <v>26500</v>
      </c>
      <c r="I22" s="18">
        <f>C23</f>
        <v>0.11177560552202084</v>
      </c>
      <c r="J22" s="25">
        <f t="shared" ref="J22:J25" si="2">H22*I22</f>
        <v>2962.0535463335523</v>
      </c>
    </row>
    <row r="23" spans="2:10" ht="15.75">
      <c r="B23" s="3" t="s">
        <v>9</v>
      </c>
      <c r="C23" s="15">
        <f>(C20*(1+C21))/C22</f>
        <v>0.11177560552202084</v>
      </c>
      <c r="D23" s="1"/>
      <c r="E23" s="1"/>
      <c r="F23" s="1"/>
      <c r="G23" s="4" t="s">
        <v>32</v>
      </c>
      <c r="H23" s="4">
        <v>7500</v>
      </c>
      <c r="I23" s="17">
        <f>C29</f>
        <v>9.3333333333333338E-2</v>
      </c>
      <c r="J23" s="25">
        <f t="shared" si="2"/>
        <v>700</v>
      </c>
    </row>
    <row r="24" spans="2:10" ht="15.75">
      <c r="B24" s="1"/>
      <c r="C24" s="1"/>
      <c r="D24" s="1"/>
      <c r="E24" s="1"/>
      <c r="F24" s="1"/>
      <c r="G24" s="4" t="s">
        <v>33</v>
      </c>
      <c r="H24" s="4">
        <v>15300</v>
      </c>
      <c r="I24" s="17">
        <f>C36</f>
        <v>7.5490196078431368E-2</v>
      </c>
      <c r="J24" s="25">
        <f t="shared" si="2"/>
        <v>1155</v>
      </c>
    </row>
    <row r="25" spans="2:10" ht="15.75">
      <c r="B25" s="5" t="s">
        <v>18</v>
      </c>
      <c r="C25" s="5"/>
      <c r="D25" s="1"/>
      <c r="E25" s="1"/>
      <c r="F25" s="1"/>
      <c r="G25" s="4" t="s">
        <v>39</v>
      </c>
      <c r="H25" s="4">
        <v>15750</v>
      </c>
      <c r="I25" s="17">
        <f>C43</f>
        <v>7.333333333333332E-2</v>
      </c>
      <c r="J25" s="25">
        <f t="shared" si="2"/>
        <v>1154.9999999999998</v>
      </c>
    </row>
    <row r="26" spans="2:10" ht="15.75">
      <c r="B26" s="6" t="s">
        <v>6</v>
      </c>
      <c r="C26" s="6" t="s">
        <v>26</v>
      </c>
      <c r="D26" s="1"/>
      <c r="E26" s="1"/>
      <c r="F26" s="1"/>
      <c r="G26" s="10" t="s">
        <v>4</v>
      </c>
      <c r="H26" s="10">
        <f>SUM(H21:H25)</f>
        <v>104800</v>
      </c>
      <c r="I26" s="10"/>
      <c r="J26" s="26">
        <f>SUM(J21:J25)</f>
        <v>10415.133865833881</v>
      </c>
    </row>
    <row r="27" spans="2:10" ht="15.75">
      <c r="B27" s="4" t="s">
        <v>19</v>
      </c>
      <c r="C27" s="4">
        <v>7</v>
      </c>
      <c r="D27" s="1"/>
      <c r="E27" s="1"/>
      <c r="F27" s="1"/>
      <c r="G27" s="5" t="s">
        <v>36</v>
      </c>
      <c r="H27" s="5"/>
      <c r="I27" s="5"/>
      <c r="J27" s="19">
        <f>J26/H26</f>
        <v>9.9381048338109554E-2</v>
      </c>
    </row>
    <row r="28" spans="2:10" ht="15.75">
      <c r="B28" s="4" t="s">
        <v>20</v>
      </c>
      <c r="C28" s="4">
        <v>75</v>
      </c>
      <c r="D28" s="1"/>
      <c r="E28" s="1"/>
      <c r="F28" s="1"/>
      <c r="G28" s="1"/>
      <c r="H28" s="1"/>
      <c r="I28" s="1"/>
      <c r="J28" s="1"/>
    </row>
    <row r="29" spans="2:10" ht="15.75">
      <c r="B29" s="3" t="s">
        <v>21</v>
      </c>
      <c r="C29" s="16">
        <f>C27/C28</f>
        <v>9.3333333333333338E-2</v>
      </c>
      <c r="D29" s="1"/>
      <c r="E29" s="1"/>
      <c r="F29" s="1"/>
      <c r="G29" s="1"/>
      <c r="H29" s="1"/>
      <c r="I29" s="1"/>
      <c r="J29" s="1"/>
    </row>
    <row r="30" spans="2:10" ht="15.75">
      <c r="B30" s="1"/>
      <c r="C30" s="1"/>
      <c r="D30" s="1"/>
      <c r="E30" s="1"/>
      <c r="F30" s="1"/>
      <c r="G30" s="1"/>
      <c r="H30" s="1"/>
      <c r="I30" s="1"/>
      <c r="J30" s="1"/>
    </row>
    <row r="31" spans="2:10" ht="15.75">
      <c r="B31" s="5" t="s">
        <v>22</v>
      </c>
      <c r="C31" s="5"/>
      <c r="D31" s="1"/>
      <c r="E31" s="1"/>
      <c r="F31" s="1"/>
      <c r="G31" s="1"/>
      <c r="H31" s="1"/>
      <c r="I31" s="1"/>
      <c r="J31" s="1"/>
    </row>
    <row r="32" spans="2:10" ht="15.75">
      <c r="B32" s="6" t="s">
        <v>6</v>
      </c>
      <c r="C32" s="6" t="s">
        <v>26</v>
      </c>
      <c r="D32" s="1"/>
      <c r="E32" s="1"/>
      <c r="F32" s="1"/>
      <c r="G32" s="1"/>
      <c r="H32" s="1"/>
      <c r="I32" s="1"/>
      <c r="J32" s="1"/>
    </row>
    <row r="33" spans="2:10" ht="15.75">
      <c r="B33" s="4" t="s">
        <v>23</v>
      </c>
      <c r="C33" s="4">
        <v>11</v>
      </c>
      <c r="D33" s="1"/>
      <c r="E33" s="1"/>
      <c r="F33" s="1"/>
      <c r="G33" s="1"/>
      <c r="H33" s="1"/>
      <c r="I33" s="1"/>
      <c r="J33" s="1"/>
    </row>
    <row r="34" spans="2:10" ht="15.75">
      <c r="B34" s="4" t="s">
        <v>24</v>
      </c>
      <c r="C34" s="7">
        <v>0.3</v>
      </c>
      <c r="D34" s="1"/>
      <c r="E34" s="1"/>
      <c r="F34" s="1"/>
      <c r="G34" s="1"/>
      <c r="H34" s="1"/>
      <c r="I34" s="1"/>
      <c r="J34" s="1"/>
    </row>
    <row r="35" spans="2:10" ht="15.75">
      <c r="B35" s="4" t="s">
        <v>25</v>
      </c>
      <c r="C35" s="4">
        <v>102</v>
      </c>
      <c r="D35" s="1"/>
      <c r="E35" s="1"/>
      <c r="F35" s="1"/>
      <c r="G35" s="1"/>
      <c r="H35" s="1"/>
      <c r="I35" s="1"/>
      <c r="J35" s="1"/>
    </row>
    <row r="36" spans="2:10" ht="15.75">
      <c r="B36" s="3" t="s">
        <v>27</v>
      </c>
      <c r="C36" s="16">
        <f>(C33*(1-C34))/C35</f>
        <v>7.5490196078431368E-2</v>
      </c>
      <c r="D36" s="1"/>
      <c r="E36" s="1"/>
      <c r="F36" s="1"/>
      <c r="G36" s="1"/>
      <c r="H36" s="1"/>
      <c r="I36" s="1"/>
      <c r="J36" s="1"/>
    </row>
    <row r="37" spans="2:10" ht="15.75">
      <c r="D37" s="1"/>
      <c r="E37" s="1"/>
      <c r="F37" s="1"/>
      <c r="G37" s="1"/>
      <c r="H37" s="1"/>
      <c r="I37" s="1"/>
      <c r="J37" s="1"/>
    </row>
    <row r="38" spans="2:10" ht="15.75">
      <c r="B38" s="8" t="s">
        <v>37</v>
      </c>
      <c r="C38" s="8"/>
    </row>
    <row r="39" spans="2:10" ht="15.75">
      <c r="B39" s="6" t="s">
        <v>6</v>
      </c>
      <c r="C39" s="6" t="s">
        <v>26</v>
      </c>
    </row>
    <row r="40" spans="2:10" ht="15.75">
      <c r="B40" s="4" t="s">
        <v>23</v>
      </c>
      <c r="C40" s="12">
        <v>11</v>
      </c>
    </row>
    <row r="41" spans="2:10" ht="15.75">
      <c r="B41" s="4" t="s">
        <v>24</v>
      </c>
      <c r="C41" s="13">
        <v>0.3</v>
      </c>
    </row>
    <row r="42" spans="2:10" ht="15.75">
      <c r="B42" s="4" t="s">
        <v>25</v>
      </c>
      <c r="C42" s="12">
        <v>105</v>
      </c>
    </row>
    <row r="43" spans="2:10" ht="15.75">
      <c r="B43" s="9" t="s">
        <v>38</v>
      </c>
      <c r="C43" s="14">
        <f>(C40*(1-C41))/C42</f>
        <v>7.333333333333332E-2</v>
      </c>
    </row>
  </sheetData>
  <mergeCells count="7">
    <mergeCell ref="B38:C38"/>
    <mergeCell ref="G27:I27"/>
    <mergeCell ref="G18:I18"/>
    <mergeCell ref="B11:C11"/>
    <mergeCell ref="B18:C18"/>
    <mergeCell ref="B25:C25"/>
    <mergeCell ref="B31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F45"/>
  <sheetViews>
    <sheetView tabSelected="1" topLeftCell="A25" workbookViewId="0">
      <selection activeCell="C45" sqref="C45"/>
    </sheetView>
  </sheetViews>
  <sheetFormatPr defaultRowHeight="15.75"/>
  <cols>
    <col min="1" max="2" width="9.140625" style="1"/>
    <col min="3" max="3" width="15.28515625" style="1" bestFit="1" customWidth="1"/>
    <col min="4" max="4" width="23.28515625" style="1" bestFit="1" customWidth="1"/>
    <col min="5" max="5" width="17.42578125" style="1" bestFit="1" customWidth="1"/>
    <col min="6" max="6" width="25.28515625" style="1" bestFit="1" customWidth="1"/>
    <col min="7" max="16384" width="9.140625" style="1"/>
  </cols>
  <sheetData>
    <row r="3" spans="2:6">
      <c r="B3" s="3" t="s">
        <v>40</v>
      </c>
      <c r="C3" s="3" t="s">
        <v>41</v>
      </c>
      <c r="D3" s="3" t="s">
        <v>42</v>
      </c>
      <c r="E3" s="3" t="s">
        <v>53</v>
      </c>
      <c r="F3" s="3" t="s">
        <v>43</v>
      </c>
    </row>
    <row r="4" spans="2:6">
      <c r="B4" s="4">
        <v>0</v>
      </c>
      <c r="C4" s="4">
        <v>-588300</v>
      </c>
      <c r="D4" s="4">
        <v>-588300</v>
      </c>
      <c r="E4" s="4">
        <v>-588300</v>
      </c>
      <c r="F4" s="4">
        <v>-588300</v>
      </c>
    </row>
    <row r="5" spans="2:6">
      <c r="B5" s="4">
        <v>1</v>
      </c>
      <c r="C5" s="4">
        <v>223600</v>
      </c>
      <c r="D5" s="4">
        <v>32700</v>
      </c>
      <c r="E5" s="4">
        <f>C5-D5</f>
        <v>190900</v>
      </c>
      <c r="F5" s="4">
        <f>F4+E5</f>
        <v>-397400</v>
      </c>
    </row>
    <row r="6" spans="2:6">
      <c r="B6" s="4">
        <v>2</v>
      </c>
      <c r="C6" s="4">
        <v>223600</v>
      </c>
      <c r="D6" s="4">
        <v>32700</v>
      </c>
      <c r="E6" s="4">
        <f t="shared" ref="E6:E10" si="0">C6-D6</f>
        <v>190900</v>
      </c>
      <c r="F6" s="4">
        <f t="shared" ref="F6:F10" si="1">F5+E6</f>
        <v>-206500</v>
      </c>
    </row>
    <row r="7" spans="2:6">
      <c r="B7" s="4">
        <v>3</v>
      </c>
      <c r="C7" s="4">
        <v>223600</v>
      </c>
      <c r="D7" s="4">
        <v>32700</v>
      </c>
      <c r="E7" s="4">
        <f t="shared" si="0"/>
        <v>190900</v>
      </c>
      <c r="F7" s="4">
        <f t="shared" si="1"/>
        <v>-15600</v>
      </c>
    </row>
    <row r="8" spans="2:6">
      <c r="B8" s="4">
        <v>4</v>
      </c>
      <c r="C8" s="4">
        <v>223600</v>
      </c>
      <c r="D8" s="4">
        <v>32700</v>
      </c>
      <c r="E8" s="4">
        <f t="shared" si="0"/>
        <v>190900</v>
      </c>
      <c r="F8" s="4">
        <f t="shared" si="1"/>
        <v>175300</v>
      </c>
    </row>
    <row r="9" spans="2:6">
      <c r="B9" s="4">
        <v>5</v>
      </c>
      <c r="C9" s="4">
        <v>223600</v>
      </c>
      <c r="D9" s="4">
        <v>32700</v>
      </c>
      <c r="E9" s="4">
        <f t="shared" si="0"/>
        <v>190900</v>
      </c>
      <c r="F9" s="4">
        <f t="shared" si="1"/>
        <v>366200</v>
      </c>
    </row>
    <row r="10" spans="2:6">
      <c r="B10" s="4">
        <v>6</v>
      </c>
      <c r="C10" s="4">
        <v>223600</v>
      </c>
      <c r="D10" s="4">
        <v>32700</v>
      </c>
      <c r="E10" s="4">
        <f t="shared" si="0"/>
        <v>190900</v>
      </c>
      <c r="F10" s="4">
        <f t="shared" si="1"/>
        <v>557100</v>
      </c>
    </row>
    <row r="11" spans="2:6">
      <c r="B11" s="5" t="s">
        <v>44</v>
      </c>
      <c r="C11" s="5"/>
      <c r="D11" s="5"/>
      <c r="E11" s="5" t="s">
        <v>45</v>
      </c>
      <c r="F11" s="5"/>
    </row>
    <row r="14" spans="2:6">
      <c r="B14" s="3" t="s">
        <v>40</v>
      </c>
      <c r="C14" s="3" t="s">
        <v>52</v>
      </c>
      <c r="D14" s="3" t="s">
        <v>49</v>
      </c>
      <c r="E14" s="3" t="s">
        <v>50</v>
      </c>
      <c r="F14" s="3" t="s">
        <v>51</v>
      </c>
    </row>
    <row r="15" spans="2:6">
      <c r="B15" s="4">
        <v>0</v>
      </c>
      <c r="C15" s="4">
        <v>-588300</v>
      </c>
      <c r="E15" s="4">
        <f>-(C15-D21)/6</f>
        <v>83342.5</v>
      </c>
      <c r="F15" s="4"/>
    </row>
    <row r="16" spans="2:6">
      <c r="B16" s="4">
        <v>1</v>
      </c>
      <c r="C16" s="4">
        <v>190900</v>
      </c>
      <c r="D16" s="4"/>
      <c r="E16" s="4">
        <v>83342.5</v>
      </c>
      <c r="F16" s="21">
        <f>C16-E16</f>
        <v>107557.5</v>
      </c>
    </row>
    <row r="17" spans="2:6">
      <c r="B17" s="4">
        <v>2</v>
      </c>
      <c r="C17" s="4">
        <v>190900</v>
      </c>
      <c r="D17" s="4"/>
      <c r="E17" s="4">
        <v>83342.5</v>
      </c>
      <c r="F17" s="21">
        <f t="shared" ref="F17:F21" si="2">C17-E17</f>
        <v>107557.5</v>
      </c>
    </row>
    <row r="18" spans="2:6">
      <c r="B18" s="4">
        <v>3</v>
      </c>
      <c r="C18" s="4">
        <v>190900</v>
      </c>
      <c r="D18" s="4"/>
      <c r="E18" s="4">
        <v>83342.5</v>
      </c>
      <c r="F18" s="21">
        <f t="shared" si="2"/>
        <v>107557.5</v>
      </c>
    </row>
    <row r="19" spans="2:6">
      <c r="B19" s="4">
        <v>4</v>
      </c>
      <c r="C19" s="4">
        <v>190900</v>
      </c>
      <c r="D19" s="4"/>
      <c r="E19" s="4">
        <v>83342.5</v>
      </c>
      <c r="F19" s="21">
        <f t="shared" si="2"/>
        <v>107557.5</v>
      </c>
    </row>
    <row r="20" spans="2:6">
      <c r="B20" s="4">
        <v>5</v>
      </c>
      <c r="C20" s="4">
        <v>190900</v>
      </c>
      <c r="D20" s="4"/>
      <c r="E20" s="4">
        <v>83342.5</v>
      </c>
      <c r="F20" s="21">
        <f t="shared" si="2"/>
        <v>107557.5</v>
      </c>
    </row>
    <row r="21" spans="2:6">
      <c r="B21" s="4">
        <v>6</v>
      </c>
      <c r="C21" s="4">
        <v>190900</v>
      </c>
      <c r="D21" s="4">
        <f>C15*15%</f>
        <v>-88245</v>
      </c>
      <c r="E21" s="4">
        <v>83342.5</v>
      </c>
      <c r="F21" s="21">
        <f t="shared" si="2"/>
        <v>107557.5</v>
      </c>
    </row>
    <row r="22" spans="2:6">
      <c r="B22" s="5" t="s">
        <v>46</v>
      </c>
      <c r="C22" s="5"/>
      <c r="D22" s="5"/>
      <c r="E22" s="5"/>
      <c r="F22" s="29">
        <f>AVERAGE(F16,F21)</f>
        <v>107557.5</v>
      </c>
    </row>
    <row r="23" spans="2:6">
      <c r="B23" s="5" t="s">
        <v>47</v>
      </c>
      <c r="C23" s="5"/>
      <c r="D23" s="5"/>
      <c r="E23" s="5"/>
      <c r="F23" s="3">
        <f>-AVERAGE(C15,D21)</f>
        <v>338272.5</v>
      </c>
    </row>
    <row r="24" spans="2:6">
      <c r="B24" s="5" t="s">
        <v>48</v>
      </c>
      <c r="C24" s="5"/>
      <c r="D24" s="5"/>
      <c r="E24" s="5"/>
      <c r="F24" s="27">
        <f>F22/F23</f>
        <v>0.31796111123428594</v>
      </c>
    </row>
    <row r="26" spans="2:6">
      <c r="B26" s="3" t="s">
        <v>40</v>
      </c>
      <c r="C26" s="3" t="s">
        <v>52</v>
      </c>
      <c r="D26" s="3" t="s">
        <v>57</v>
      </c>
      <c r="E26" s="3" t="s">
        <v>54</v>
      </c>
    </row>
    <row r="27" spans="2:6">
      <c r="B27" s="4">
        <v>0</v>
      </c>
      <c r="C27" s="4">
        <v>-588300</v>
      </c>
      <c r="D27" s="4">
        <f>1/(1.08)^B27</f>
        <v>1</v>
      </c>
      <c r="E27" s="4">
        <f>C27*D27</f>
        <v>-588300</v>
      </c>
    </row>
    <row r="28" spans="2:6">
      <c r="B28" s="4">
        <v>1</v>
      </c>
      <c r="C28" s="4">
        <v>190900</v>
      </c>
      <c r="D28" s="20">
        <f t="shared" ref="D28:D33" si="3">1/(1.08)^B28</f>
        <v>0.92592592592592582</v>
      </c>
      <c r="E28" s="21">
        <f>C28*D28</f>
        <v>176759.25925925924</v>
      </c>
    </row>
    <row r="29" spans="2:6">
      <c r="B29" s="4">
        <v>2</v>
      </c>
      <c r="C29" s="4">
        <v>190900</v>
      </c>
      <c r="D29" s="20">
        <f t="shared" si="3"/>
        <v>0.85733882030178321</v>
      </c>
      <c r="E29" s="21">
        <f t="shared" ref="E28:E33" si="4">C29*D29</f>
        <v>163665.98079561041</v>
      </c>
    </row>
    <row r="30" spans="2:6">
      <c r="B30" s="4">
        <v>3</v>
      </c>
      <c r="C30" s="4">
        <v>190900</v>
      </c>
      <c r="D30" s="20">
        <f t="shared" si="3"/>
        <v>0.79383224102016958</v>
      </c>
      <c r="E30" s="21">
        <f t="shared" si="4"/>
        <v>151542.57481075038</v>
      </c>
    </row>
    <row r="31" spans="2:6">
      <c r="B31" s="4">
        <v>4</v>
      </c>
      <c r="C31" s="4">
        <v>190900</v>
      </c>
      <c r="D31" s="20">
        <f t="shared" si="3"/>
        <v>0.73502985279645328</v>
      </c>
      <c r="E31" s="21">
        <f t="shared" si="4"/>
        <v>140317.19889884294</v>
      </c>
    </row>
    <row r="32" spans="2:6">
      <c r="B32" s="4">
        <v>5</v>
      </c>
      <c r="C32" s="4">
        <v>190900</v>
      </c>
      <c r="D32" s="20">
        <f t="shared" si="3"/>
        <v>0.68058319703375303</v>
      </c>
      <c r="E32" s="21">
        <f t="shared" si="4"/>
        <v>129923.33231374345</v>
      </c>
    </row>
    <row r="33" spans="2:5">
      <c r="B33" s="4">
        <v>6</v>
      </c>
      <c r="C33" s="4">
        <v>190900</v>
      </c>
      <c r="D33" s="20">
        <f t="shared" si="3"/>
        <v>0.63016962688310452</v>
      </c>
      <c r="E33" s="21">
        <f t="shared" si="4"/>
        <v>120299.38177198466</v>
      </c>
    </row>
    <row r="34" spans="2:5">
      <c r="B34" s="5" t="s">
        <v>55</v>
      </c>
      <c r="C34" s="5"/>
      <c r="D34" s="5"/>
      <c r="E34" s="29">
        <f>SUM(E27:E33)</f>
        <v>294207.72785019106</v>
      </c>
    </row>
    <row r="37" spans="2:5">
      <c r="B37" s="3" t="s">
        <v>40</v>
      </c>
      <c r="C37" s="3" t="s">
        <v>52</v>
      </c>
    </row>
    <row r="38" spans="2:5">
      <c r="B38" s="4">
        <v>0</v>
      </c>
      <c r="C38" s="4">
        <v>-588300</v>
      </c>
    </row>
    <row r="39" spans="2:5">
      <c r="B39" s="4">
        <v>1</v>
      </c>
      <c r="C39" s="4">
        <v>190900</v>
      </c>
    </row>
    <row r="40" spans="2:5">
      <c r="B40" s="4">
        <v>2</v>
      </c>
      <c r="C40" s="4">
        <v>190900</v>
      </c>
    </row>
    <row r="41" spans="2:5">
      <c r="B41" s="4">
        <v>3</v>
      </c>
      <c r="C41" s="4">
        <v>190900</v>
      </c>
    </row>
    <row r="42" spans="2:5">
      <c r="B42" s="4">
        <v>4</v>
      </c>
      <c r="C42" s="4">
        <v>190900</v>
      </c>
    </row>
    <row r="43" spans="2:5">
      <c r="B43" s="4">
        <v>5</v>
      </c>
      <c r="C43" s="4">
        <v>190900</v>
      </c>
    </row>
    <row r="44" spans="2:5">
      <c r="B44" s="4">
        <v>6</v>
      </c>
      <c r="C44" s="4">
        <v>190900</v>
      </c>
    </row>
    <row r="45" spans="2:5">
      <c r="B45" s="3" t="s">
        <v>56</v>
      </c>
      <c r="C45" s="30">
        <f>IRR(C38:C44)</f>
        <v>0.23144350073225728</v>
      </c>
    </row>
  </sheetData>
  <mergeCells count="6">
    <mergeCell ref="B11:D11"/>
    <mergeCell ref="E11:F11"/>
    <mergeCell ref="B22:E22"/>
    <mergeCell ref="B23:E23"/>
    <mergeCell ref="B24:E24"/>
    <mergeCell ref="B34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2023-04-17T04:56:30Z</dcterms:created>
  <dcterms:modified xsi:type="dcterms:W3CDTF">2023-04-17T07:57:44Z</dcterms:modified>
</cp:coreProperties>
</file>