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docs of sayon\Assurex\1-5\"/>
    </mc:Choice>
  </mc:AlternateContent>
  <xr:revisionPtr revIDLastSave="0" documentId="13_ncr:1_{BD8F55CA-8658-4623-A822-3EC7D20B285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signment 1" sheetId="1" r:id="rId1"/>
    <sheet name="Assignment 2" sheetId="2" r:id="rId2"/>
  </sheets>
  <definedNames>
    <definedName name="_xlnm._FilterDatabase" localSheetId="1" hidden="1">'Assignment 2'!$C$16:$D$26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2" l="1"/>
  <c r="C38" i="2"/>
  <c r="C37" i="2"/>
  <c r="F13" i="2"/>
  <c r="I7" i="2" s="1"/>
  <c r="E10" i="2"/>
  <c r="D6" i="2"/>
  <c r="J9" i="2" s="1"/>
  <c r="G5" i="2"/>
  <c r="G4" i="2"/>
  <c r="E39" i="1"/>
  <c r="B34" i="1"/>
  <c r="E33" i="1"/>
  <c r="B33" i="1"/>
  <c r="E32" i="1"/>
  <c r="B27" i="1"/>
  <c r="B24" i="1"/>
  <c r="B17" i="1"/>
  <c r="B18" i="1" s="1"/>
  <c r="E15" i="1"/>
  <c r="B12" i="1"/>
  <c r="E9" i="1"/>
  <c r="E10" i="1" s="1"/>
  <c r="B6" i="1"/>
  <c r="E4" i="1"/>
</calcChain>
</file>

<file path=xl/sharedStrings.xml><?xml version="1.0" encoding="utf-8"?>
<sst xmlns="http://schemas.openxmlformats.org/spreadsheetml/2006/main" count="110" uniqueCount="78">
  <si>
    <t>Question 1</t>
  </si>
  <si>
    <t>Question 6</t>
  </si>
  <si>
    <t>Ali (A)</t>
  </si>
  <si>
    <t>Value provided</t>
  </si>
  <si>
    <t>Brian (B)</t>
  </si>
  <si>
    <t>Derived Value (56 percent of 0.63)</t>
  </si>
  <si>
    <t>Catya (C)</t>
  </si>
  <si>
    <t>Total Votes 
(A+B+C)</t>
  </si>
  <si>
    <t>Question 7</t>
  </si>
  <si>
    <t>Pair of Shoes (price)</t>
  </si>
  <si>
    <t>Question 2</t>
  </si>
  <si>
    <t>Discount aloowed</t>
  </si>
  <si>
    <t>Alex (A)</t>
  </si>
  <si>
    <t>Discount allowed in price (12% of 40)</t>
  </si>
  <si>
    <t>Barbara (B)</t>
  </si>
  <si>
    <t>Sale price of the shoes 
(Shoe price - Discount in price)</t>
  </si>
  <si>
    <t>Clive (C)</t>
  </si>
  <si>
    <t>Differnce (B-C)</t>
  </si>
  <si>
    <t>Question 8</t>
  </si>
  <si>
    <t>Washing Machine (Discounted Price)</t>
  </si>
  <si>
    <t>Question 3</t>
  </si>
  <si>
    <t>Discount percentage</t>
  </si>
  <si>
    <t>Bookshelf width</t>
  </si>
  <si>
    <t>Original Price (100+25/100 * 850)</t>
  </si>
  <si>
    <t>Book width</t>
  </si>
  <si>
    <t>(In decimal)</t>
  </si>
  <si>
    <t>Thus, Number of Books
Bookshelf width / Book width</t>
  </si>
  <si>
    <t>Question 9</t>
  </si>
  <si>
    <t xml:space="preserve">Question 4 </t>
  </si>
  <si>
    <t>Value 1</t>
  </si>
  <si>
    <t>Value 2</t>
  </si>
  <si>
    <t>Value 3</t>
  </si>
  <si>
    <t>Value 4</t>
  </si>
  <si>
    <t>In decimal</t>
  </si>
  <si>
    <t>Value 5</t>
  </si>
  <si>
    <t>Value 6</t>
  </si>
  <si>
    <t>Value 7</t>
  </si>
  <si>
    <t>Value 8</t>
  </si>
  <si>
    <t>Value 9</t>
  </si>
  <si>
    <t>Value 10</t>
  </si>
  <si>
    <t>Question 5</t>
  </si>
  <si>
    <t>Value 11</t>
  </si>
  <si>
    <t>Apple price (per Kg)</t>
  </si>
  <si>
    <t>Value 12</t>
  </si>
  <si>
    <t>Apples purchased (Kg)</t>
  </si>
  <si>
    <t xml:space="preserve">Total </t>
  </si>
  <si>
    <t>Total price (Unit * price)</t>
  </si>
  <si>
    <t>Mean (Total/ Number of Values = 2494/12)</t>
  </si>
  <si>
    <t>Total Payment made 
(30 per cent off) (price - 100-30/100)</t>
  </si>
  <si>
    <t>Question 10</t>
  </si>
  <si>
    <t>Amounted Deposited by Yuliyana (P)</t>
  </si>
  <si>
    <t>Time (Year) (n)</t>
  </si>
  <si>
    <t>Rate (R)</t>
  </si>
  <si>
    <t>Total Amount P(1+R/100)^n</t>
  </si>
  <si>
    <t>Beijing 2022 Winter Olympics medal Table (Top 10 Countries)</t>
  </si>
  <si>
    <t>Order</t>
  </si>
  <si>
    <t>National Olympics 
Committee</t>
  </si>
  <si>
    <t>Gold</t>
  </si>
  <si>
    <t>Silver</t>
  </si>
  <si>
    <t>Bronze</t>
  </si>
  <si>
    <t>Total</t>
  </si>
  <si>
    <t>Norway</t>
  </si>
  <si>
    <t>Germany</t>
  </si>
  <si>
    <t>People's Republic of China</t>
  </si>
  <si>
    <t>Correlation of Silver 
and Bronze medal winnings</t>
  </si>
  <si>
    <t>United States of America</t>
  </si>
  <si>
    <t>Sweden</t>
  </si>
  <si>
    <t>Netherlands</t>
  </si>
  <si>
    <t>Correlation of Gold 
and Bronze medal winnings</t>
  </si>
  <si>
    <t>Austria</t>
  </si>
  <si>
    <t>Switzerland</t>
  </si>
  <si>
    <t>ROC</t>
  </si>
  <si>
    <t>France</t>
  </si>
  <si>
    <t>Question 4</t>
  </si>
  <si>
    <t>Total medal earnings</t>
  </si>
  <si>
    <t>a) (SUMIF(C4:C13,"S*",D4:D13))</t>
  </si>
  <si>
    <t>b) (AVERAGEIF(F4:F13,"&lt;10",D4:D13))</t>
  </si>
  <si>
    <t>c) Count (COUNTIF(E4:E13,"&gt;=10"))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</si>
</sst>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"/>
    <numFmt numFmtId="165" formatCode="d/m"/>
  </numFmts>
  <fonts count="6" x14ac:knownFonts="1">
    <font>
      <sz val="10"/>
      <color rgb="FF000000"/>
      <name val="Arial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0"/>
      <name val="Arial"/>
    </font>
    <font>
      <b/>
      <sz val="12"/>
      <color theme="0"/>
      <name val="Times New Roman"/>
    </font>
    <font>
      <sz val="12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F9CB9C"/>
        <bgColor rgb="FFF9CB9C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10" fontId="1" fillId="0" borderId="1" xfId="0" applyNumberFormat="1" applyFont="1" applyBorder="1"/>
    <xf numFmtId="0" fontId="2" fillId="0" borderId="0" xfId="0" applyFont="1"/>
    <xf numFmtId="165" fontId="1" fillId="0" borderId="1" xfId="0" applyNumberFormat="1" applyFont="1" applyBorder="1"/>
    <xf numFmtId="1" fontId="1" fillId="0" borderId="1" xfId="0" applyNumberFormat="1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4" fillId="6" borderId="1" xfId="0" applyFont="1" applyFill="1" applyBorder="1"/>
    <xf numFmtId="0" fontId="5" fillId="7" borderId="1" xfId="0" applyFont="1" applyFill="1" applyBorder="1"/>
    <xf numFmtId="0" fontId="2" fillId="2" borderId="2" xfId="0" applyFont="1" applyFill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FFFF00"/>
                </a:solidFill>
                <a:latin typeface="+mn-lt"/>
              </a:defRPr>
            </a:pPr>
            <a:r>
              <a:rPr lang="en-IN" b="1">
                <a:solidFill>
                  <a:srgbClr val="FFFF00"/>
                </a:solidFill>
                <a:latin typeface="+mn-lt"/>
              </a:rPr>
              <a:t>Beijing 2022 Winter Olympics medal Table (Top 10 Countries)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FFFF00"/>
            </a:solidFill>
            <a:ln cmpd="sng">
              <a:solidFill>
                <a:srgbClr val="FFFF00">
                  <a:alpha val="100000"/>
                </a:srgbClr>
              </a:solidFill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'Assignment 2'!$C$17:$C$26</c:f>
              <c:strCache>
                <c:ptCount val="10"/>
                <c:pt idx="0">
                  <c:v>Norway</c:v>
                </c:pt>
                <c:pt idx="1">
                  <c:v>ROC</c:v>
                </c:pt>
                <c:pt idx="2">
                  <c:v>Germany</c:v>
                </c:pt>
                <c:pt idx="3">
                  <c:v>United States of America</c:v>
                </c:pt>
                <c:pt idx="4">
                  <c:v>Sweden</c:v>
                </c:pt>
                <c:pt idx="5">
                  <c:v>Austria</c:v>
                </c:pt>
                <c:pt idx="6">
                  <c:v>Netherlands</c:v>
                </c:pt>
                <c:pt idx="7">
                  <c:v>People's Republic of China</c:v>
                </c:pt>
                <c:pt idx="8">
                  <c:v>Switzerland</c:v>
                </c:pt>
                <c:pt idx="9">
                  <c:v>France</c:v>
                </c:pt>
              </c:strCache>
            </c:strRef>
          </c:cat>
          <c:val>
            <c:numRef>
              <c:f>'Assignment 2'!$D$17:$D$26</c:f>
              <c:numCache>
                <c:formatCode>General</c:formatCode>
                <c:ptCount val="10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25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FFFF00">
                        <a:alpha val="100000"/>
                      </a:srgbClr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2F4-4318-B0BA-E87908691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3486061"/>
        <c:axId val="1947070565"/>
        <c:axId val="0"/>
      </c:bar3DChart>
      <c:catAx>
        <c:axId val="403486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FFFF00"/>
                    </a:solidFill>
                    <a:latin typeface="+mn-lt"/>
                  </a:rPr>
                  <a:t>NOC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00"/>
                </a:solidFill>
                <a:latin typeface="+mn-lt"/>
              </a:defRPr>
            </a:pPr>
            <a:endParaRPr lang="en-US"/>
          </a:p>
        </c:txPr>
        <c:crossAx val="1947070565"/>
        <c:crosses val="autoZero"/>
        <c:auto val="1"/>
        <c:lblAlgn val="ctr"/>
        <c:lblOffset val="100"/>
        <c:noMultiLvlLbl val="1"/>
      </c:catAx>
      <c:valAx>
        <c:axId val="1947070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FFFF00"/>
                    </a:solidFill>
                    <a:latin typeface="+mn-lt"/>
                  </a:rPr>
                  <a:t>Number of Medals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00"/>
                </a:solidFill>
                <a:latin typeface="+mn-lt"/>
              </a:defRPr>
            </a:pPr>
            <a:endParaRPr lang="en-US"/>
          </a:p>
        </c:txPr>
        <c:crossAx val="4034860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000000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Silver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'Assignment 2'!$E$4:$E$13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4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2</c:v>
                </c:pt>
                <c:pt idx="8">
                  <c:v>12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D-4D24-9A37-28AE2CE3F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0179318"/>
        <c:axId val="215943495"/>
      </c:barChart>
      <c:lineChart>
        <c:grouping val="standard"/>
        <c:varyColors val="0"/>
        <c:ser>
          <c:idx val="1"/>
          <c:order val="1"/>
          <c:tx>
            <c:v>Bronze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'Assignment 2'!$F$4:$F$13</c:f>
              <c:numCache>
                <c:formatCode>General</c:formatCode>
                <c:ptCount val="10"/>
                <c:pt idx="0">
                  <c:v>13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D-4D24-9A37-28AE2CE3F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179318"/>
        <c:axId val="215943495"/>
      </c:lineChart>
      <c:catAx>
        <c:axId val="135017931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Silver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43495"/>
        <c:crosses val="autoZero"/>
        <c:auto val="1"/>
        <c:lblAlgn val="ctr"/>
        <c:lblOffset val="100"/>
        <c:noMultiLvlLbl val="1"/>
      </c:catAx>
      <c:valAx>
        <c:axId val="215943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Bronze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793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NOCs in Beijing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888888888888888E-2"/>
          <c:y val="0.13800539083557953"/>
          <c:w val="0.95111111111111113"/>
          <c:h val="0.57700589313128314"/>
        </c:manualLayout>
      </c:layout>
      <c:pie3DChart>
        <c:varyColors val="1"/>
        <c:ser>
          <c:idx val="0"/>
          <c:order val="0"/>
          <c:tx>
            <c:strRef>
              <c:f>'Assignment 2'!$D$16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88E-433A-ABDD-FE72B5CAC0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88E-433A-ABDD-FE72B5CAC0F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88E-433A-ABDD-FE72B5CAC0F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88E-433A-ABDD-FE72B5CAC0F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88E-433A-ABDD-FE72B5CAC0F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88E-433A-ABDD-FE72B5CAC0F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88E-433A-ABDD-FE72B5CAC0F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88E-433A-ABDD-FE72B5CAC0F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488E-433A-ABDD-FE72B5CAC0F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488E-433A-ABDD-FE72B5CAC0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'Assignment 2'!$C$17:$C$26</c:f>
              <c:strCache>
                <c:ptCount val="10"/>
                <c:pt idx="0">
                  <c:v>Norway</c:v>
                </c:pt>
                <c:pt idx="1">
                  <c:v>ROC</c:v>
                </c:pt>
                <c:pt idx="2">
                  <c:v>Germany</c:v>
                </c:pt>
                <c:pt idx="3">
                  <c:v>United States of America</c:v>
                </c:pt>
                <c:pt idx="4">
                  <c:v>Sweden</c:v>
                </c:pt>
                <c:pt idx="5">
                  <c:v>Austria</c:v>
                </c:pt>
                <c:pt idx="6">
                  <c:v>Netherlands</c:v>
                </c:pt>
                <c:pt idx="7">
                  <c:v>People's Republic of China</c:v>
                </c:pt>
                <c:pt idx="8">
                  <c:v>Switzerland</c:v>
                </c:pt>
                <c:pt idx="9">
                  <c:v>France</c:v>
                </c:pt>
              </c:strCache>
            </c:strRef>
          </c:cat>
          <c:val>
            <c:numRef>
              <c:f>'Assignment 2'!$D$17:$D$26</c:f>
              <c:numCache>
                <c:formatCode>General</c:formatCode>
                <c:ptCount val="10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25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88E-433A-ABDD-FE72B5CAC0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'Assignment 2'!$H$52</c:f>
              <c:strCache>
                <c:ptCount val="1"/>
                <c:pt idx="0">
                  <c:v>Gold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'Assignment 2'!$H$53:$H$62</c:f>
              <c:numCache>
                <c:formatCode>General</c:formatCode>
                <c:ptCount val="10"/>
                <c:pt idx="0">
                  <c:v>16</c:v>
                </c:pt>
                <c:pt idx="1">
                  <c:v>12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4-46C9-A9EA-487D85FA7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41983"/>
        <c:axId val="75142463"/>
      </c:barChart>
      <c:lineChart>
        <c:grouping val="standard"/>
        <c:varyColors val="0"/>
        <c:ser>
          <c:idx val="1"/>
          <c:order val="1"/>
          <c:tx>
            <c:strRef>
              <c:f>'Assignment 2'!$I$52</c:f>
              <c:strCache>
                <c:ptCount val="1"/>
                <c:pt idx="0">
                  <c:v>Bronze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'Assignment 2'!$I$53:$I$62</c:f>
              <c:numCache>
                <c:formatCode>General</c:formatCode>
                <c:ptCount val="10"/>
                <c:pt idx="0">
                  <c:v>13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4-46C9-A9EA-487D85FA7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41983"/>
        <c:axId val="75142463"/>
      </c:lineChart>
      <c:catAx>
        <c:axId val="7514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2463"/>
        <c:auto val="1"/>
        <c:lblAlgn val="ctr"/>
        <c:lblOffset val="100"/>
        <c:noMultiLvlLbl val="0"/>
      </c:catAx>
      <c:valAx>
        <c:axId val="751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Bronze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1983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590550</xdr:colOff>
      <xdr:row>12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459105</xdr:colOff>
      <xdr:row>31</xdr:row>
      <xdr:rowOff>22860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952500</xdr:colOff>
      <xdr:row>44</xdr:row>
      <xdr:rowOff>104775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5</xdr:col>
      <xdr:colOff>236220</xdr:colOff>
      <xdr:row>63</xdr:row>
      <xdr:rowOff>163830</xdr:rowOff>
    </xdr:from>
    <xdr:to>
      <xdr:col>9</xdr:col>
      <xdr:colOff>541020</xdr:colOff>
      <xdr:row>77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6067-6503-2E6A-1D01-4BF904DD0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34" workbookViewId="0"/>
  </sheetViews>
  <sheetFormatPr defaultColWidth="12.6640625" defaultRowHeight="15.75" customHeight="1" x14ac:dyDescent="0.25"/>
  <cols>
    <col min="1" max="1" width="31.109375" customWidth="1"/>
    <col min="4" max="4" width="37.3320312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" t="s">
        <v>0</v>
      </c>
      <c r="B2" s="3"/>
      <c r="C2" s="1"/>
      <c r="D2" s="2" t="s">
        <v>1</v>
      </c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3" t="s">
        <v>2</v>
      </c>
      <c r="B3" s="3">
        <v>802</v>
      </c>
      <c r="C3" s="1"/>
      <c r="D3" s="3" t="s">
        <v>3</v>
      </c>
      <c r="E3" s="3">
        <v>0.63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3" t="s">
        <v>4</v>
      </c>
      <c r="B4" s="3">
        <v>940</v>
      </c>
      <c r="C4" s="1"/>
      <c r="D4" s="3" t="s">
        <v>5</v>
      </c>
      <c r="E4" s="4">
        <f>E3*56%</f>
        <v>0.35280000000000006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3" t="s">
        <v>6</v>
      </c>
      <c r="B5" s="3">
        <v>50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3" t="s">
        <v>7</v>
      </c>
      <c r="B6" s="3">
        <f>SUM(B3:B5)</f>
        <v>1792</v>
      </c>
      <c r="C6" s="1"/>
      <c r="D6" s="2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1"/>
      <c r="C7" s="1"/>
      <c r="D7" s="3" t="s">
        <v>9</v>
      </c>
      <c r="E7" s="5">
        <v>40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2" t="s">
        <v>10</v>
      </c>
      <c r="B8" s="3"/>
      <c r="C8" s="1"/>
      <c r="D8" s="3" t="s">
        <v>11</v>
      </c>
      <c r="E8" s="6">
        <v>0.12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3" t="s">
        <v>12</v>
      </c>
      <c r="B9" s="3">
        <v>802</v>
      </c>
      <c r="C9" s="1"/>
      <c r="D9" s="3" t="s">
        <v>13</v>
      </c>
      <c r="E9" s="5">
        <f>E7*E8</f>
        <v>4.8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3" t="s">
        <v>14</v>
      </c>
      <c r="B10" s="3">
        <v>940</v>
      </c>
      <c r="C10" s="1"/>
      <c r="D10" s="3" t="s">
        <v>15</v>
      </c>
      <c r="E10" s="5">
        <f>E7-E9</f>
        <v>35.200000000000003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3" t="s">
        <v>16</v>
      </c>
      <c r="B11" s="3">
        <v>50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3" t="s">
        <v>17</v>
      </c>
      <c r="B12" s="3">
        <f>B10-B11</f>
        <v>890</v>
      </c>
      <c r="C12" s="1"/>
      <c r="D12" s="7" t="s">
        <v>18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"/>
      <c r="C13" s="1"/>
      <c r="D13" s="3" t="s">
        <v>19</v>
      </c>
      <c r="E13" s="3">
        <v>850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2" t="s">
        <v>20</v>
      </c>
      <c r="B14" s="3"/>
      <c r="C14" s="1"/>
      <c r="D14" s="3" t="s">
        <v>21</v>
      </c>
      <c r="E14" s="6">
        <v>0.25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3" t="s">
        <v>22</v>
      </c>
      <c r="B15" s="3">
        <v>42</v>
      </c>
      <c r="C15" s="1"/>
      <c r="D15" s="3" t="s">
        <v>23</v>
      </c>
      <c r="E15" s="3">
        <f>E13*125%</f>
        <v>1062.5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3" t="s">
        <v>24</v>
      </c>
      <c r="B16" s="8">
        <v>45143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3" t="s">
        <v>25</v>
      </c>
      <c r="B17" s="3">
        <f>5/8</f>
        <v>0.625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3" t="s">
        <v>26</v>
      </c>
      <c r="B18" s="9">
        <f>B15/B17</f>
        <v>67.2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1"/>
      <c r="C19" s="1"/>
      <c r="D19" s="7" t="s">
        <v>27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2" t="s">
        <v>28</v>
      </c>
      <c r="B20" s="3"/>
      <c r="C20" s="1"/>
      <c r="D20" s="3" t="s">
        <v>29</v>
      </c>
      <c r="E20" s="3">
        <v>301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3" t="s">
        <v>29</v>
      </c>
      <c r="B21" s="3">
        <v>0.11</v>
      </c>
      <c r="C21" s="1"/>
      <c r="D21" s="3" t="s">
        <v>30</v>
      </c>
      <c r="E21" s="3">
        <v>285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3" t="s">
        <v>30</v>
      </c>
      <c r="B22" s="3">
        <v>0.5</v>
      </c>
      <c r="C22" s="1"/>
      <c r="D22" s="3" t="s">
        <v>31</v>
      </c>
      <c r="E22" s="3">
        <v>20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3" t="s">
        <v>31</v>
      </c>
      <c r="B23" s="8">
        <v>45048</v>
      </c>
      <c r="C23" s="1"/>
      <c r="D23" s="3" t="s">
        <v>32</v>
      </c>
      <c r="E23" s="3">
        <v>351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3" t="s">
        <v>33</v>
      </c>
      <c r="B24" s="3">
        <f>2/5</f>
        <v>0.4</v>
      </c>
      <c r="C24" s="1"/>
      <c r="D24" s="3" t="s">
        <v>34</v>
      </c>
      <c r="E24" s="3">
        <v>35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3" t="s">
        <v>32</v>
      </c>
      <c r="B25" s="3">
        <v>0.12</v>
      </c>
      <c r="C25" s="1"/>
      <c r="D25" s="3" t="s">
        <v>35</v>
      </c>
      <c r="E25" s="3">
        <v>205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3" t="s">
        <v>34</v>
      </c>
      <c r="B26" s="8">
        <v>45139</v>
      </c>
      <c r="C26" s="1"/>
      <c r="D26" s="3" t="s">
        <v>36</v>
      </c>
      <c r="E26" s="3">
        <v>311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6" x14ac:dyDescent="0.3">
      <c r="A27" s="3" t="s">
        <v>25</v>
      </c>
      <c r="B27" s="3">
        <f>1/8</f>
        <v>0.125</v>
      </c>
      <c r="C27" s="1"/>
      <c r="D27" s="3" t="s">
        <v>37</v>
      </c>
      <c r="E27" s="3">
        <v>25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6" x14ac:dyDescent="0.3">
      <c r="A28" s="1"/>
      <c r="B28" s="1"/>
      <c r="C28" s="1"/>
      <c r="D28" s="3" t="s">
        <v>38</v>
      </c>
      <c r="E28" s="3">
        <v>45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6" x14ac:dyDescent="0.3">
      <c r="A29" s="1"/>
      <c r="B29" s="1"/>
      <c r="C29" s="1"/>
      <c r="D29" s="3" t="s">
        <v>39</v>
      </c>
      <c r="E29" s="3">
        <v>310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6" x14ac:dyDescent="0.3">
      <c r="A30" s="2" t="s">
        <v>40</v>
      </c>
      <c r="B30" s="3"/>
      <c r="C30" s="1"/>
      <c r="D30" s="3" t="s">
        <v>41</v>
      </c>
      <c r="E30" s="3">
        <v>301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6" x14ac:dyDescent="0.3">
      <c r="A31" s="3" t="s">
        <v>42</v>
      </c>
      <c r="B31" s="5">
        <v>4</v>
      </c>
      <c r="C31" s="1"/>
      <c r="D31" s="3" t="s">
        <v>43</v>
      </c>
      <c r="E31" s="3">
        <v>305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" x14ac:dyDescent="0.3">
      <c r="A32" s="3" t="s">
        <v>44</v>
      </c>
      <c r="B32" s="3">
        <v>10</v>
      </c>
      <c r="C32" s="1"/>
      <c r="D32" s="3" t="s">
        <v>45</v>
      </c>
      <c r="E32" s="3">
        <f>SUM(E20:E31)</f>
        <v>2494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" x14ac:dyDescent="0.3">
      <c r="A33" s="3" t="s">
        <v>46</v>
      </c>
      <c r="B33" s="5">
        <f>B31*B32</f>
        <v>40</v>
      </c>
      <c r="C33" s="1"/>
      <c r="D33" s="3" t="s">
        <v>47</v>
      </c>
      <c r="E33" s="4">
        <f>2494/12</f>
        <v>207.83333333333334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6" x14ac:dyDescent="0.3">
      <c r="A34" s="3" t="s">
        <v>48</v>
      </c>
      <c r="B34" s="5">
        <f>B33*70%</f>
        <v>28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6" x14ac:dyDescent="0.3">
      <c r="A35" s="1"/>
      <c r="B35" s="1"/>
      <c r="C35" s="1"/>
      <c r="D35" s="7" t="s">
        <v>49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6" x14ac:dyDescent="0.3">
      <c r="C36" s="1"/>
      <c r="D36" s="3" t="s">
        <v>50</v>
      </c>
      <c r="E36" s="3">
        <v>3000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6" x14ac:dyDescent="0.3">
      <c r="C37" s="1"/>
      <c r="D37" s="3" t="s">
        <v>51</v>
      </c>
      <c r="E37" s="3">
        <v>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6" x14ac:dyDescent="0.3">
      <c r="C38" s="1"/>
      <c r="D38" s="3" t="s">
        <v>52</v>
      </c>
      <c r="E38" s="6">
        <v>0.02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6" x14ac:dyDescent="0.3">
      <c r="C39" s="1"/>
      <c r="D39" s="3" t="s">
        <v>53</v>
      </c>
      <c r="E39" s="4">
        <f>E36*(1+E38/100)^E37</f>
        <v>3001.20012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6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6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6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6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6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6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6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F83" sqref="F83"/>
    </sheetView>
  </sheetViews>
  <sheetFormatPr defaultColWidth="12.6640625" defaultRowHeight="15.75" customHeight="1" x14ac:dyDescent="0.25"/>
  <cols>
    <col min="2" max="2" width="35.77734375" customWidth="1"/>
    <col min="3" max="3" width="25.33203125" customWidth="1"/>
    <col min="9" max="9" width="24.21875" customWidth="1"/>
  </cols>
  <sheetData>
    <row r="1" spans="1:26" ht="15.75" customHeight="1" x14ac:dyDescent="0.3">
      <c r="A1" s="1"/>
      <c r="B1" s="7" t="s">
        <v>20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18" t="s">
        <v>54</v>
      </c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2" t="s">
        <v>55</v>
      </c>
      <c r="C3" s="2" t="s">
        <v>56</v>
      </c>
      <c r="D3" s="10" t="s">
        <v>57</v>
      </c>
      <c r="E3" s="11" t="s">
        <v>58</v>
      </c>
      <c r="F3" s="12" t="s">
        <v>59</v>
      </c>
      <c r="G3" s="2" t="s">
        <v>60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3">
        <v>1</v>
      </c>
      <c r="C4" s="3" t="s">
        <v>61</v>
      </c>
      <c r="D4" s="13">
        <v>16</v>
      </c>
      <c r="E4" s="14">
        <v>8</v>
      </c>
      <c r="F4" s="15">
        <v>13</v>
      </c>
      <c r="G4" s="16">
        <f>SUM(D4:F4)</f>
        <v>37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3">
        <v>2</v>
      </c>
      <c r="C5" s="3" t="s">
        <v>62</v>
      </c>
      <c r="D5" s="13">
        <v>12</v>
      </c>
      <c r="E5" s="14">
        <v>10</v>
      </c>
      <c r="F5" s="15">
        <v>5</v>
      </c>
      <c r="G5" s="3">
        <f>SUM(D5:F5)</f>
        <v>27</v>
      </c>
      <c r="H5" s="1"/>
      <c r="I5" s="7" t="s">
        <v>40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3">
        <v>3</v>
      </c>
      <c r="C6" s="3" t="s">
        <v>63</v>
      </c>
      <c r="D6" s="16">
        <f>G6-(E6+F6)</f>
        <v>9</v>
      </c>
      <c r="E6" s="14">
        <v>4</v>
      </c>
      <c r="F6" s="15">
        <v>2</v>
      </c>
      <c r="G6" s="3">
        <v>15</v>
      </c>
      <c r="H6" s="1"/>
      <c r="I6" s="1" t="s">
        <v>64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3">
        <v>4</v>
      </c>
      <c r="C7" s="3" t="s">
        <v>65</v>
      </c>
      <c r="D7" s="13">
        <v>8</v>
      </c>
      <c r="E7" s="14">
        <v>10</v>
      </c>
      <c r="F7" s="15">
        <v>7</v>
      </c>
      <c r="G7" s="3">
        <v>25</v>
      </c>
      <c r="H7" s="1"/>
      <c r="I7" s="1">
        <f>CORREL(E4:E13,F4:F13)</f>
        <v>0.60261139909372441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3">
        <v>5</v>
      </c>
      <c r="C8" s="3" t="s">
        <v>66</v>
      </c>
      <c r="D8" s="13">
        <v>8</v>
      </c>
      <c r="E8" s="14">
        <v>5</v>
      </c>
      <c r="F8" s="15">
        <v>5</v>
      </c>
      <c r="G8" s="3">
        <v>18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3">
        <v>6</v>
      </c>
      <c r="C9" s="3" t="s">
        <v>67</v>
      </c>
      <c r="D9" s="13">
        <v>8</v>
      </c>
      <c r="E9" s="14">
        <v>5</v>
      </c>
      <c r="F9" s="15">
        <v>4</v>
      </c>
      <c r="G9" s="3">
        <v>17</v>
      </c>
      <c r="H9" s="1"/>
      <c r="I9" s="1" t="s">
        <v>68</v>
      </c>
      <c r="J9" s="1">
        <f>CORREL(D4:D13,F4:F13)</f>
        <v>0.38536345156901025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3">
        <v>7</v>
      </c>
      <c r="C10" s="3" t="s">
        <v>69</v>
      </c>
      <c r="D10" s="13">
        <v>7</v>
      </c>
      <c r="E10" s="16">
        <f>G10-(D10+F10)</f>
        <v>7</v>
      </c>
      <c r="F10" s="15">
        <v>4</v>
      </c>
      <c r="G10" s="3">
        <v>18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3">
        <v>8</v>
      </c>
      <c r="C11" s="3" t="s">
        <v>70</v>
      </c>
      <c r="D11" s="13">
        <v>7</v>
      </c>
      <c r="E11" s="14">
        <v>2</v>
      </c>
      <c r="F11" s="15">
        <v>5</v>
      </c>
      <c r="G11" s="3">
        <v>14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3">
        <v>9</v>
      </c>
      <c r="C12" s="3" t="s">
        <v>71</v>
      </c>
      <c r="D12" s="13">
        <v>6</v>
      </c>
      <c r="E12" s="14">
        <v>12</v>
      </c>
      <c r="F12" s="15">
        <v>14</v>
      </c>
      <c r="G12" s="3">
        <v>32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3">
        <v>10</v>
      </c>
      <c r="C13" s="3" t="s">
        <v>72</v>
      </c>
      <c r="D13" s="13">
        <v>5</v>
      </c>
      <c r="E13" s="14">
        <v>7</v>
      </c>
      <c r="F13" s="16">
        <f>G13-(D13+E13)</f>
        <v>2</v>
      </c>
      <c r="G13" s="3">
        <v>14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1"/>
      <c r="C15" s="7" t="s">
        <v>73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1"/>
      <c r="C16" s="2" t="s">
        <v>74</v>
      </c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1"/>
      <c r="C17" s="3" t="s">
        <v>61</v>
      </c>
      <c r="D17" s="3">
        <v>37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"/>
      <c r="C18" s="3" t="s">
        <v>71</v>
      </c>
      <c r="D18" s="3">
        <v>32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1"/>
      <c r="C19" s="3" t="s">
        <v>62</v>
      </c>
      <c r="D19" s="3">
        <v>27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"/>
      <c r="C20" s="3" t="s">
        <v>65</v>
      </c>
      <c r="D20" s="3">
        <v>25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3" t="s">
        <v>66</v>
      </c>
      <c r="D21" s="3">
        <v>18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3" t="s">
        <v>69</v>
      </c>
      <c r="D22" s="3">
        <v>18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3" t="s">
        <v>67</v>
      </c>
      <c r="D23" s="3">
        <v>17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3" t="s">
        <v>63</v>
      </c>
      <c r="D24" s="3">
        <v>15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3" t="s">
        <v>70</v>
      </c>
      <c r="D25" s="3">
        <v>14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3" t="s">
        <v>72</v>
      </c>
      <c r="D26" s="3">
        <v>14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6" x14ac:dyDescent="0.3">
      <c r="A36" s="1"/>
      <c r="B36" s="7" t="s">
        <v>8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6" x14ac:dyDescent="0.3">
      <c r="A37" s="1"/>
      <c r="B37" s="3" t="s">
        <v>75</v>
      </c>
      <c r="C37" s="3">
        <f>SUMIF(C4:C13,"S*",D4:D13)</f>
        <v>15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6" x14ac:dyDescent="0.3">
      <c r="A38" s="1"/>
      <c r="B38" s="3" t="s">
        <v>76</v>
      </c>
      <c r="C38" s="3">
        <f>AVERAGEIF(F4:F13,"&lt;10",D4:D13)</f>
        <v>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6" x14ac:dyDescent="0.3">
      <c r="A39" s="1"/>
      <c r="B39" s="3" t="s">
        <v>77</v>
      </c>
      <c r="C39" s="17">
        <f>COUNTIF(E4:E13,"&gt;=10")</f>
        <v>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6" x14ac:dyDescent="0.3">
      <c r="A43" s="1"/>
      <c r="B43" s="7" t="s">
        <v>18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 x14ac:dyDescent="0.3">
      <c r="A52" s="1"/>
      <c r="B52" s="1"/>
      <c r="C52" s="1"/>
      <c r="D52" s="1"/>
      <c r="E52" s="1"/>
      <c r="F52" s="1"/>
      <c r="G52" s="1"/>
      <c r="H52" s="10" t="s">
        <v>57</v>
      </c>
      <c r="I52" s="1" t="s">
        <v>59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 x14ac:dyDescent="0.3">
      <c r="A53" s="1"/>
      <c r="B53" s="1"/>
      <c r="C53" s="1"/>
      <c r="D53" s="1"/>
      <c r="E53" s="1"/>
      <c r="F53" s="1"/>
      <c r="G53" s="3" t="s">
        <v>61</v>
      </c>
      <c r="H53" s="13">
        <v>16</v>
      </c>
      <c r="I53" s="1">
        <v>13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 x14ac:dyDescent="0.3">
      <c r="A54" s="1"/>
      <c r="B54" s="1"/>
      <c r="C54" s="1"/>
      <c r="D54" s="1"/>
      <c r="E54" s="1"/>
      <c r="F54" s="1"/>
      <c r="G54" s="3" t="s">
        <v>62</v>
      </c>
      <c r="H54" s="13">
        <v>12</v>
      </c>
      <c r="I54" s="1">
        <v>5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" x14ac:dyDescent="0.3">
      <c r="A55" s="1"/>
      <c r="B55" s="1"/>
      <c r="C55" s="1"/>
      <c r="D55" s="1"/>
      <c r="E55" s="1"/>
      <c r="F55" s="1"/>
      <c r="G55" s="3" t="s">
        <v>63</v>
      </c>
      <c r="H55" s="16">
        <v>9</v>
      </c>
      <c r="I55" s="1">
        <v>2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6" x14ac:dyDescent="0.3">
      <c r="A56" s="1"/>
      <c r="B56" s="1"/>
      <c r="C56" s="1"/>
      <c r="D56" s="1"/>
      <c r="E56" s="1"/>
      <c r="F56" s="1"/>
      <c r="G56" s="3" t="s">
        <v>65</v>
      </c>
      <c r="H56" s="13">
        <v>8</v>
      </c>
      <c r="I56" s="1">
        <v>7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6" x14ac:dyDescent="0.3">
      <c r="A57" s="1"/>
      <c r="B57" s="1"/>
      <c r="C57" s="1"/>
      <c r="D57" s="1"/>
      <c r="E57" s="1"/>
      <c r="F57" s="1"/>
      <c r="G57" s="3" t="s">
        <v>66</v>
      </c>
      <c r="H57" s="13">
        <v>8</v>
      </c>
      <c r="I57" s="1">
        <v>5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6" x14ac:dyDescent="0.3">
      <c r="A58" s="1"/>
      <c r="B58" s="1"/>
      <c r="C58" s="1"/>
      <c r="D58" s="1"/>
      <c r="E58" s="1"/>
      <c r="F58" s="1"/>
      <c r="G58" s="3" t="s">
        <v>67</v>
      </c>
      <c r="H58" s="13">
        <v>8</v>
      </c>
      <c r="I58" s="1">
        <v>4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6" x14ac:dyDescent="0.3">
      <c r="A59" s="1"/>
      <c r="B59" s="1"/>
      <c r="C59" s="1"/>
      <c r="D59" s="1"/>
      <c r="E59" s="1"/>
      <c r="F59" s="1"/>
      <c r="G59" s="3" t="s">
        <v>69</v>
      </c>
      <c r="H59" s="13">
        <v>7</v>
      </c>
      <c r="I59" s="1">
        <v>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6" x14ac:dyDescent="0.3">
      <c r="A60" s="1"/>
      <c r="B60" s="1"/>
      <c r="C60" s="1"/>
      <c r="D60" s="1"/>
      <c r="E60" s="1"/>
      <c r="F60" s="1"/>
      <c r="G60" s="3" t="s">
        <v>70</v>
      </c>
      <c r="H60" s="13">
        <v>7</v>
      </c>
      <c r="I60" s="1">
        <v>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6" x14ac:dyDescent="0.3">
      <c r="A61" s="1"/>
      <c r="B61" s="1"/>
      <c r="C61" s="1"/>
      <c r="D61" s="1"/>
      <c r="E61" s="1"/>
      <c r="F61" s="1"/>
      <c r="G61" s="3" t="s">
        <v>71</v>
      </c>
      <c r="H61" s="13">
        <v>6</v>
      </c>
      <c r="I61" s="1">
        <v>14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6" x14ac:dyDescent="0.3">
      <c r="A62" s="1"/>
      <c r="B62" s="1"/>
      <c r="C62" s="1"/>
      <c r="D62" s="1"/>
      <c r="E62" s="1"/>
      <c r="F62" s="1"/>
      <c r="G62" s="3" t="s">
        <v>72</v>
      </c>
      <c r="H62" s="13">
        <v>5</v>
      </c>
      <c r="I62" s="1">
        <v>2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6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6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6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C16:D26" xr:uid="{00000000-0009-0000-0000-000001000000}"/>
  <mergeCells count="1">
    <mergeCell ref="B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</vt:lpstr>
      <vt:lpstr>Assignment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2023-05-01T17:34:30Z</dcterms:modified>
</cp:coreProperties>
</file>