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D\Desktop\Учеба\"/>
    </mc:Choice>
  </mc:AlternateContent>
  <bookViews>
    <workbookView xWindow="0" yWindow="0" windowWidth="15765" windowHeight="7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" i="1" l="1"/>
  <c r="L13" i="1"/>
  <c r="L12" i="1"/>
  <c r="L11" i="1"/>
  <c r="L10" i="1"/>
  <c r="L9" i="1"/>
  <c r="L7" i="1"/>
  <c r="L6" i="1"/>
  <c r="L5" i="1"/>
  <c r="L4" i="1"/>
  <c r="L3" i="1"/>
  <c r="L2" i="1"/>
  <c r="H30" i="1"/>
  <c r="H29" i="1"/>
  <c r="H28" i="1"/>
  <c r="H27" i="1"/>
  <c r="H26" i="1"/>
  <c r="H25" i="1"/>
  <c r="H23" i="1"/>
  <c r="H22" i="1"/>
  <c r="H21" i="1"/>
  <c r="H20" i="1"/>
  <c r="H19" i="1"/>
  <c r="H18" i="1"/>
  <c r="I13" i="1"/>
  <c r="I12" i="1"/>
  <c r="I11" i="1"/>
  <c r="I10" i="1"/>
  <c r="I9" i="1"/>
  <c r="I8" i="1"/>
  <c r="G13" i="1"/>
  <c r="G12" i="1"/>
  <c r="G11" i="1"/>
  <c r="G10" i="1"/>
  <c r="G9" i="1"/>
  <c r="G8" i="1"/>
  <c r="E13" i="1"/>
  <c r="E12" i="1"/>
  <c r="E11" i="1"/>
  <c r="E10" i="1"/>
  <c r="E9" i="1"/>
  <c r="E8" i="1"/>
  <c r="C13" i="1"/>
  <c r="C12" i="1"/>
  <c r="C11" i="1"/>
  <c r="C10" i="1"/>
  <c r="C9" i="1"/>
  <c r="C8" i="1"/>
  <c r="H5" i="1"/>
  <c r="D5" i="1"/>
</calcChain>
</file>

<file path=xl/sharedStrings.xml><?xml version="1.0" encoding="utf-8"?>
<sst xmlns="http://schemas.openxmlformats.org/spreadsheetml/2006/main" count="38" uniqueCount="26">
  <si>
    <t xml:space="preserve">                            R1=320 Ом                                                                     R2=250 Ом</t>
  </si>
  <si>
    <t xml:space="preserve">vp1=1500Гц                 </t>
  </si>
  <si>
    <t>vp2=1500Гц</t>
  </si>
  <si>
    <t>Iₒ, мА</t>
  </si>
  <si>
    <t>мА</t>
  </si>
  <si>
    <t>v&lt;vp,Гц</t>
  </si>
  <si>
    <t>v&gt;vp,Гц</t>
  </si>
  <si>
    <t>v,Гц</t>
  </si>
  <si>
    <t>∆v1=500</t>
  </si>
  <si>
    <t>L=125мГн          C=120 нФ</t>
  </si>
  <si>
    <t>Q1=3</t>
  </si>
  <si>
    <t>Qтеор = 3,1</t>
  </si>
  <si>
    <t>∆v2=450</t>
  </si>
  <si>
    <t>Q2=3,4</t>
  </si>
  <si>
    <t>Qтеор =3,9</t>
  </si>
  <si>
    <t>vp=1500</t>
  </si>
  <si>
    <t>vp.теор=1400</t>
  </si>
  <si>
    <t>vp.теор = 1400</t>
  </si>
  <si>
    <t>Q1.теор=3,1</t>
  </si>
  <si>
    <t>Q2.теор=3,9</t>
  </si>
  <si>
    <t>Значения ∆v прямопропорциональны сопротивлению, а значения Q обратнопропорциональны ему.</t>
  </si>
  <si>
    <t>R=250 Ом</t>
  </si>
  <si>
    <t>Iₒ =0,0041</t>
  </si>
  <si>
    <t>Imax=0,0065</t>
  </si>
  <si>
    <t>Imax=0,005</t>
  </si>
  <si>
    <t>Iₒ =0,0032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</si>
</sst>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charset val="204"/>
      <scheme val="minor"/>
    </font>
    <font>
      <b/>
      <i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2" xfId="0" applyFont="1" applyBorder="1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" xfId="0" applyFont="1" applyBorder="1"/>
    <xf numFmtId="165" fontId="2" fillId="0" borderId="1" xfId="0" applyNumberFormat="1" applyFont="1" applyBorder="1"/>
    <xf numFmtId="0" fontId="2" fillId="0" borderId="2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164" fontId="2" fillId="0" borderId="0" xfId="0" applyNumberFormat="1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10" xfId="0" applyFont="1" applyBorder="1"/>
    <xf numFmtId="165" fontId="2" fillId="0" borderId="10" xfId="0" applyNumberFormat="1" applyFont="1" applyBorder="1"/>
    <xf numFmtId="0" fontId="2" fillId="0" borderId="1" xfId="0" applyFont="1" applyFill="1" applyBorder="1"/>
    <xf numFmtId="0" fontId="2" fillId="0" borderId="11" xfId="0" applyFont="1" applyBorder="1"/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Лист1!$H$17</c:f>
              <c:strCache>
                <c:ptCount val="1"/>
                <c:pt idx="0">
                  <c:v>Iₒ, мА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Лист1!$G$18:$G$30</c:f>
              <c:numCache>
                <c:formatCode>General</c:formatCode>
                <c:ptCount val="13"/>
                <c:pt idx="0">
                  <c:v>600</c:v>
                </c:pt>
                <c:pt idx="1">
                  <c:v>900</c:v>
                </c:pt>
                <c:pt idx="2">
                  <c:v>1000</c:v>
                </c:pt>
                <c:pt idx="3">
                  <c:v>1100</c:v>
                </c:pt>
                <c:pt idx="4">
                  <c:v>1200</c:v>
                </c:pt>
                <c:pt idx="5">
                  <c:v>1300</c:v>
                </c:pt>
                <c:pt idx="6">
                  <c:v>1500</c:v>
                </c:pt>
                <c:pt idx="7">
                  <c:v>1600</c:v>
                </c:pt>
                <c:pt idx="8">
                  <c:v>1700</c:v>
                </c:pt>
                <c:pt idx="9">
                  <c:v>1800</c:v>
                </c:pt>
                <c:pt idx="10">
                  <c:v>1900</c:v>
                </c:pt>
                <c:pt idx="11">
                  <c:v>2000</c:v>
                </c:pt>
                <c:pt idx="12">
                  <c:v>2400</c:v>
                </c:pt>
              </c:numCache>
            </c:numRef>
          </c:xVal>
          <c:yVal>
            <c:numRef>
              <c:f>Лист1!$H$18:$H$30</c:f>
              <c:numCache>
                <c:formatCode>0.0000</c:formatCode>
                <c:ptCount val="13"/>
                <c:pt idx="0">
                  <c:v>2.99739470207045E-3</c:v>
                </c:pt>
                <c:pt idx="1">
                  <c:v>3.3365869537597846E-3</c:v>
                </c:pt>
                <c:pt idx="2">
                  <c:v>3.5355339059327377E-3</c:v>
                </c:pt>
                <c:pt idx="3">
                  <c:v>3.8527587518556103E-3</c:v>
                </c:pt>
                <c:pt idx="4">
                  <c:v>4.2619317803080804E-3</c:v>
                </c:pt>
                <c:pt idx="5">
                  <c:v>4.8007160924178807E-3</c:v>
                </c:pt>
                <c:pt idx="6" formatCode="General">
                  <c:v>6.0000000000000001E-3</c:v>
                </c:pt>
                <c:pt idx="7">
                  <c:v>5.0967207594687786E-3</c:v>
                </c:pt>
                <c:pt idx="8">
                  <c:v>4.419417382415922E-3</c:v>
                </c:pt>
                <c:pt idx="9">
                  <c:v>3.8273277230987156E-3</c:v>
                </c:pt>
                <c:pt idx="10">
                  <c:v>3.3657280044590648E-3</c:v>
                </c:pt>
                <c:pt idx="11">
                  <c:v>3.3071891388307384E-3</c:v>
                </c:pt>
                <c:pt idx="12">
                  <c:v>2.209708691207961E-3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0-439D-8E76-B4C4E4B59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365000"/>
        <c:axId val="434362648"/>
      </c:scatterChart>
      <c:valAx>
        <c:axId val="434365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4362648"/>
        <c:crosses val="autoZero"/>
        <c:crossBetween val="midCat"/>
      </c:valAx>
      <c:valAx>
        <c:axId val="434362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4365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Лист1!$L$1</c:f>
              <c:strCache>
                <c:ptCount val="1"/>
                <c:pt idx="0">
                  <c:v>Iₒ, мА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Лист1!$K$2:$K$14</c:f>
              <c:numCache>
                <c:formatCode>General</c:formatCode>
                <c:ptCount val="13"/>
                <c:pt idx="0">
                  <c:v>2400</c:v>
                </c:pt>
                <c:pt idx="1">
                  <c:v>2000</c:v>
                </c:pt>
                <c:pt idx="2">
                  <c:v>1900</c:v>
                </c:pt>
                <c:pt idx="3">
                  <c:v>1800</c:v>
                </c:pt>
                <c:pt idx="4">
                  <c:v>1700</c:v>
                </c:pt>
                <c:pt idx="5">
                  <c:v>1600</c:v>
                </c:pt>
                <c:pt idx="6">
                  <c:v>1500</c:v>
                </c:pt>
                <c:pt idx="7">
                  <c:v>1400</c:v>
                </c:pt>
                <c:pt idx="8">
                  <c:v>1300</c:v>
                </c:pt>
                <c:pt idx="9">
                  <c:v>1200</c:v>
                </c:pt>
                <c:pt idx="10">
                  <c:v>1100</c:v>
                </c:pt>
                <c:pt idx="11">
                  <c:v>1000</c:v>
                </c:pt>
                <c:pt idx="12">
                  <c:v>600</c:v>
                </c:pt>
              </c:numCache>
            </c:numRef>
          </c:xVal>
          <c:yVal>
            <c:numRef>
              <c:f>Лист1!$L$2:$L$14</c:f>
              <c:numCache>
                <c:formatCode>0.0000</c:formatCode>
                <c:ptCount val="13"/>
                <c:pt idx="0">
                  <c:v>3.0983866769659337E-3</c:v>
                </c:pt>
                <c:pt idx="1">
                  <c:v>4.0000000000000001E-3</c:v>
                </c:pt>
                <c:pt idx="2">
                  <c:v>4.4181444068749041E-3</c:v>
                </c:pt>
                <c:pt idx="3">
                  <c:v>5.059644256269407E-3</c:v>
                </c:pt>
                <c:pt idx="4">
                  <c:v>5.9059292240933601E-3</c:v>
                </c:pt>
                <c:pt idx="5">
                  <c:v>7.0427267446636034E-3</c:v>
                </c:pt>
                <c:pt idx="6" formatCode="General">
                  <c:v>8.0000000000000002E-3</c:v>
                </c:pt>
                <c:pt idx="7">
                  <c:v>7.6524505878835967E-3</c:v>
                </c:pt>
                <c:pt idx="8">
                  <c:v>6.4992307237087682E-3</c:v>
                </c:pt>
                <c:pt idx="9">
                  <c:v>5.5425625842204073E-3</c:v>
                </c:pt>
                <c:pt idx="10">
                  <c:v>4.9638694583963427E-3</c:v>
                </c:pt>
                <c:pt idx="11">
                  <c:v>4.595650117230423E-3</c:v>
                </c:pt>
                <c:pt idx="12">
                  <c:v>3.8366652186501756E-3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6A-43AC-8A95-9ED64FEF1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366176"/>
        <c:axId val="434366568"/>
      </c:scatterChart>
      <c:valAx>
        <c:axId val="43436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4366568"/>
        <c:crosses val="autoZero"/>
        <c:crossBetween val="midCat"/>
      </c:valAx>
      <c:valAx>
        <c:axId val="434366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4366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0</xdr:colOff>
      <xdr:row>6</xdr:row>
      <xdr:rowOff>9525</xdr:rowOff>
    </xdr:to>
    <xdr:cxnSp macro="">
      <xdr:nvCxnSpPr>
        <xdr:cNvPr id="3" name="Прямая соединительная линия 2"/>
        <xdr:cNvCxnSpPr/>
      </xdr:nvCxnSpPr>
      <xdr:spPr>
        <a:xfrm flipV="1">
          <a:off x="3048000" y="0"/>
          <a:ext cx="0" cy="1209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66675</xdr:colOff>
      <xdr:row>3</xdr:row>
      <xdr:rowOff>42862</xdr:rowOff>
    </xdr:from>
    <xdr:ext cx="1121013" cy="4608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676275" y="614362"/>
              <a:ext cx="1121013" cy="46089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Ι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0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ad>
                          <m:radPr>
                            <m:degHide m:val="on"/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𝑈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sub>
                            </m:sSub>
                          </m:e>
                        </m:rad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den>
                    </m:f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676275" y="614362"/>
              <a:ext cx="1121013" cy="46089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Ι</a:t>
              </a:r>
              <a:r>
                <a:rPr lang="ru-RU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0𝑝=√(2𝑈_𝑝 )/𝑅=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85725</xdr:colOff>
      <xdr:row>3</xdr:row>
      <xdr:rowOff>52387</xdr:rowOff>
    </xdr:from>
    <xdr:ext cx="1106778" cy="4608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3133725" y="623887"/>
              <a:ext cx="1106778" cy="46089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Ι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ad>
                          <m:radPr>
                            <m:degHide m:val="on"/>
                            <m:ctrlP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𝑈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sub>
                            </m:sSub>
                          </m:e>
                        </m:rad>
                      </m:num>
                      <m:den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den>
                    </m:f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ru-RU">
                <a:effectLst/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3133725" y="623887"/>
              <a:ext cx="1106778" cy="46089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l-GR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Ι</a:t>
              </a:r>
              <a:r>
                <a:rPr lang="ru-RU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0𝑝=√(2𝑈_𝑝 )/𝑅=</a:t>
              </a:r>
              <a:endParaRPr lang="ru-RU">
                <a:effectLst/>
              </a:endParaRPr>
            </a:p>
          </xdr:txBody>
        </xdr:sp>
      </mc:Fallback>
    </mc:AlternateContent>
    <xdr:clientData/>
  </xdr:oneCellAnchor>
  <xdr:twoCellAnchor>
    <xdr:from>
      <xdr:col>0</xdr:col>
      <xdr:colOff>66675</xdr:colOff>
      <xdr:row>15</xdr:row>
      <xdr:rowOff>95249</xdr:rowOff>
    </xdr:from>
    <xdr:to>
      <xdr:col>5</xdr:col>
      <xdr:colOff>152400</xdr:colOff>
      <xdr:row>27</xdr:row>
      <xdr:rowOff>147636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361950</xdr:colOff>
      <xdr:row>14</xdr:row>
      <xdr:rowOff>76200</xdr:rowOff>
    </xdr:from>
    <xdr:to>
      <xdr:col>14</xdr:col>
      <xdr:colOff>266700</xdr:colOff>
      <xdr:row>26</xdr:row>
      <xdr:rowOff>100012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537322</xdr:colOff>
      <xdr:row>19</xdr:row>
      <xdr:rowOff>30256</xdr:rowOff>
    </xdr:from>
    <xdr:ext cx="809324" cy="436786"/>
    <xdr:sp macro="" textlink="">
      <xdr:nvSpPr>
        <xdr:cNvPr id="8" name="TextBox 7"/>
        <xdr:cNvSpPr txBox="1"/>
      </xdr:nvSpPr>
      <xdr:spPr>
        <a:xfrm>
          <a:off x="537322" y="3862668"/>
          <a:ext cx="8093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Iₒ =0,0042-</a:t>
          </a:r>
        </a:p>
        <a:p>
          <a:r>
            <a:rPr lang="de-DE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0,001</a:t>
          </a:r>
          <a:r>
            <a:rPr lang="ru-RU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endParaRPr lang="ru-RU" sz="1100"/>
        </a:p>
      </xdr:txBody>
    </xdr:sp>
    <xdr:clientData/>
  </xdr:oneCellAnchor>
  <xdr:twoCellAnchor>
    <xdr:from>
      <xdr:col>2</xdr:col>
      <xdr:colOff>295275</xdr:colOff>
      <xdr:row>21</xdr:row>
      <xdr:rowOff>38100</xdr:rowOff>
    </xdr:from>
    <xdr:to>
      <xdr:col>2</xdr:col>
      <xdr:colOff>304800</xdr:colOff>
      <xdr:row>26</xdr:row>
      <xdr:rowOff>76200</xdr:rowOff>
    </xdr:to>
    <xdr:cxnSp macro="">
      <xdr:nvCxnSpPr>
        <xdr:cNvPr id="15" name="Прямая соединительная линия 14"/>
        <xdr:cNvCxnSpPr/>
      </xdr:nvCxnSpPr>
      <xdr:spPr>
        <a:xfrm>
          <a:off x="1514475" y="4038600"/>
          <a:ext cx="9525" cy="990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19</xdr:row>
      <xdr:rowOff>142875</xdr:rowOff>
    </xdr:from>
    <xdr:to>
      <xdr:col>14</xdr:col>
      <xdr:colOff>0</xdr:colOff>
      <xdr:row>19</xdr:row>
      <xdr:rowOff>152400</xdr:rowOff>
    </xdr:to>
    <xdr:cxnSp macro="">
      <xdr:nvCxnSpPr>
        <xdr:cNvPr id="17" name="Прямая соединительная линия 16"/>
        <xdr:cNvCxnSpPr/>
      </xdr:nvCxnSpPr>
      <xdr:spPr>
        <a:xfrm flipV="1">
          <a:off x="6334125" y="3762375"/>
          <a:ext cx="2200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504825</xdr:colOff>
      <xdr:row>15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8429625" y="285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11</xdr:col>
      <xdr:colOff>581025</xdr:colOff>
      <xdr:row>16</xdr:row>
      <xdr:rowOff>133350</xdr:rowOff>
    </xdr:from>
    <xdr:to>
      <xdr:col>12</xdr:col>
      <xdr:colOff>466725</xdr:colOff>
      <xdr:row>17</xdr:row>
      <xdr:rowOff>171450</xdr:rowOff>
    </xdr:to>
    <xdr:sp macro="" textlink="">
      <xdr:nvSpPr>
        <xdr:cNvPr id="20" name="TextBox 1"/>
        <xdr:cNvSpPr txBox="1"/>
      </xdr:nvSpPr>
      <xdr:spPr>
        <a:xfrm>
          <a:off x="7286625" y="3181350"/>
          <a:ext cx="495300" cy="22860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Imax</a:t>
          </a:r>
          <a:endParaRPr lang="ru-RU" sz="1100"/>
        </a:p>
      </xdr:txBody>
    </xdr:sp>
    <xdr:clientData/>
  </xdr:twoCellAnchor>
  <xdr:oneCellAnchor>
    <xdr:from>
      <xdr:col>3</xdr:col>
      <xdr:colOff>200025</xdr:colOff>
      <xdr:row>28</xdr:row>
      <xdr:rowOff>23812</xdr:rowOff>
    </xdr:from>
    <xdr:ext cx="1039131" cy="508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/>
            <xdr:cNvSpPr txBox="1"/>
          </xdr:nvSpPr>
          <xdr:spPr>
            <a:xfrm>
              <a:off x="2028825" y="5357812"/>
              <a:ext cx="1039131" cy="50866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6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𝜈</m:t>
                    </m:r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  <m:rad>
                          <m:radPr>
                            <m:deg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𝐿𝐶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2028825" y="5357812"/>
              <a:ext cx="1039131" cy="50866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𝜈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=1/(2𝜋√𝐿𝐶)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66675</xdr:colOff>
      <xdr:row>30</xdr:row>
      <xdr:rowOff>71437</xdr:rowOff>
    </xdr:from>
    <xdr:ext cx="836832" cy="8208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/>
            <xdr:cNvSpPr txBox="1"/>
          </xdr:nvSpPr>
          <xdr:spPr>
            <a:xfrm>
              <a:off x="676275" y="5786437"/>
              <a:ext cx="836832" cy="820802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0" i="1">
                        <a:latin typeface="Cambria Math" panose="02040503050406030204" pitchFamily="18" charset="0"/>
                      </a:rPr>
                      <m:t>𝑄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ad>
                          <m:radPr>
                            <m:degHide m:val="on"/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𝐿</m:t>
                                </m:r>
                              </m:num>
                              <m:den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𝐶</m:t>
                                </m:r>
                              </m:den>
                            </m:f>
                          </m:e>
                        </m:rad>
                      </m:num>
                      <m:den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𝑅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2" name="TextBox 21"/>
            <xdr:cNvSpPr txBox="1"/>
          </xdr:nvSpPr>
          <xdr:spPr>
            <a:xfrm>
              <a:off x="676275" y="5786437"/>
              <a:ext cx="836832" cy="820802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0" i="0">
                  <a:latin typeface="Cambria Math" panose="02040503050406030204" pitchFamily="18" charset="0"/>
                </a:rPr>
                <a:t>𝑄=√(𝐿/𝐶)/𝑅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361950</xdr:colOff>
      <xdr:row>25</xdr:row>
      <xdr:rowOff>57150</xdr:rowOff>
    </xdr:from>
    <xdr:ext cx="328039" cy="264560"/>
    <xdr:sp macro="" textlink="">
      <xdr:nvSpPr>
        <xdr:cNvPr id="23" name="TextBox 22"/>
        <xdr:cNvSpPr txBox="1"/>
      </xdr:nvSpPr>
      <xdr:spPr>
        <a:xfrm>
          <a:off x="1581150" y="5057775"/>
          <a:ext cx="3280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∆v</a:t>
          </a:r>
          <a:endParaRPr lang="ru-RU" sz="1100"/>
        </a:p>
      </xdr:txBody>
    </xdr:sp>
    <xdr:clientData/>
  </xdr:oneCellAnchor>
  <xdr:twoCellAnchor>
    <xdr:from>
      <xdr:col>10</xdr:col>
      <xdr:colOff>246408</xdr:colOff>
      <xdr:row>23</xdr:row>
      <xdr:rowOff>134592</xdr:rowOff>
    </xdr:from>
    <xdr:to>
      <xdr:col>14</xdr:col>
      <xdr:colOff>8283</xdr:colOff>
      <xdr:row>23</xdr:row>
      <xdr:rowOff>144117</xdr:rowOff>
    </xdr:to>
    <xdr:cxnSp macro="">
      <xdr:nvCxnSpPr>
        <xdr:cNvPr id="18" name="Прямая соединительная линия 17"/>
        <xdr:cNvCxnSpPr/>
      </xdr:nvCxnSpPr>
      <xdr:spPr>
        <a:xfrm flipV="1">
          <a:off x="6375538" y="4706592"/>
          <a:ext cx="2213528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215348</xdr:colOff>
      <xdr:row>21</xdr:row>
      <xdr:rowOff>115957</xdr:rowOff>
    </xdr:from>
    <xdr:to>
      <xdr:col>11</xdr:col>
      <xdr:colOff>447261</xdr:colOff>
      <xdr:row>23</xdr:row>
      <xdr:rowOff>155178</xdr:rowOff>
    </xdr:to>
    <xdr:sp macro="" textlink="">
      <xdr:nvSpPr>
        <xdr:cNvPr id="24" name="TextBox 7"/>
        <xdr:cNvSpPr txBox="1"/>
      </xdr:nvSpPr>
      <xdr:spPr>
        <a:xfrm>
          <a:off x="6344478" y="4290392"/>
          <a:ext cx="84482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ru-RU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Асимптота</a:t>
          </a:r>
          <a:r>
            <a:rPr lang="ru-RU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 = 0,0015</a:t>
          </a:r>
          <a:endParaRPr lang="ru-RU" sz="1100"/>
        </a:p>
      </xdr:txBody>
    </xdr:sp>
    <xdr:clientData/>
  </xdr:twoCellAnchor>
  <xdr:twoCellAnchor>
    <xdr:from>
      <xdr:col>0</xdr:col>
      <xdr:colOff>563218</xdr:colOff>
      <xdr:row>23</xdr:row>
      <xdr:rowOff>0</xdr:rowOff>
    </xdr:from>
    <xdr:to>
      <xdr:col>2</xdr:col>
      <xdr:colOff>182218</xdr:colOff>
      <xdr:row>25</xdr:row>
      <xdr:rowOff>39221</xdr:rowOff>
    </xdr:to>
    <xdr:sp macro="" textlink="">
      <xdr:nvSpPr>
        <xdr:cNvPr id="25" name="TextBox 7"/>
        <xdr:cNvSpPr txBox="1"/>
      </xdr:nvSpPr>
      <xdr:spPr>
        <a:xfrm>
          <a:off x="563218" y="4572000"/>
          <a:ext cx="84482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ru-RU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Асимптота</a:t>
          </a:r>
          <a:r>
            <a:rPr lang="ru-RU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 = 0,0010</a:t>
          </a:r>
          <a:endParaRPr lang="ru-RU" sz="1100"/>
        </a:p>
      </xdr:txBody>
    </xdr:sp>
    <xdr:clientData/>
  </xdr:twoCellAnchor>
  <xdr:twoCellAnchor>
    <xdr:from>
      <xdr:col>0</xdr:col>
      <xdr:colOff>581025</xdr:colOff>
      <xdr:row>25</xdr:row>
      <xdr:rowOff>14910</xdr:rowOff>
    </xdr:from>
    <xdr:to>
      <xdr:col>4</xdr:col>
      <xdr:colOff>505239</xdr:colOff>
      <xdr:row>25</xdr:row>
      <xdr:rowOff>24848</xdr:rowOff>
    </xdr:to>
    <xdr:cxnSp macro="">
      <xdr:nvCxnSpPr>
        <xdr:cNvPr id="26" name="Прямая соединительная линия 25"/>
        <xdr:cNvCxnSpPr/>
      </xdr:nvCxnSpPr>
      <xdr:spPr>
        <a:xfrm>
          <a:off x="581025" y="4984475"/>
          <a:ext cx="2375866" cy="99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0.16413</cdr:x>
      <cdr:y>0.46843</cdr:y>
    </cdr:from>
    <cdr:to>
      <cdr:x>0.91489</cdr:x>
      <cdr:y>0.46843</cdr:y>
    </cdr:to>
    <cdr:cxnSp macro="">
      <cdr:nvCxnSpPr>
        <cdr:cNvPr id="3" name="Прямая соединительная линия 2"/>
        <cdr:cNvCxnSpPr/>
      </cdr:nvCxnSpPr>
      <cdr:spPr>
        <a:xfrm xmlns:a="http://schemas.openxmlformats.org/drawingml/2006/main">
          <a:off x="514350" y="1095376"/>
          <a:ext cx="235267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0.51368</cdr:x>
      <cdr:y>0.22403</cdr:y>
    </cdr:from>
    <cdr:to>
      <cdr:x>0.67173</cdr:x>
      <cdr:y>0.32179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609725" y="523876"/>
          <a:ext cx="495300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Imax</a:t>
          </a:r>
          <a:endParaRPr lang="ru-RU" sz="1100"/>
        </a:p>
      </cdr:txBody>
    </cdr:sp>
  </cdr:relSizeAnchor>
  <cdr:relSizeAnchor xmlns:cdr="http://schemas.openxmlformats.org/drawingml/2006/chartDrawing">
    <cdr:from>
      <cdr:x>0.5998</cdr:x>
      <cdr:y>0.46979</cdr:y>
    </cdr:from>
    <cdr:to>
      <cdr:x>0.60284</cdr:x>
      <cdr:y>0.89341</cdr:y>
    </cdr:to>
    <cdr:cxnSp macro="">
      <cdr:nvCxnSpPr>
        <cdr:cNvPr id="6" name="Прямая соединительная линия 5"/>
        <cdr:cNvCxnSpPr/>
      </cdr:nvCxnSpPr>
      <cdr:spPr>
        <a:xfrm xmlns:a="http://schemas.openxmlformats.org/drawingml/2006/main">
          <a:off x="1879600" y="1098550"/>
          <a:ext cx="9525" cy="9906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0.11955</cdr:x>
      <cdr:y>0.05566</cdr:y>
    </cdr:from>
    <cdr:to>
      <cdr:x>0.22898</cdr:x>
      <cdr:y>0.15275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374650" y="136525"/>
          <a:ext cx="342900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I</a:t>
          </a:r>
          <a:r>
            <a:rPr lang="en-US" sz="1100">
              <a:latin typeface="Calibri" panose="020F0502020204030204" pitchFamily="34" charset="0"/>
              <a:cs typeface="Calibri" panose="020F0502020204030204" pitchFamily="34" charset="0"/>
            </a:rPr>
            <a:t>ₒ</a:t>
          </a:r>
          <a:endParaRPr lang="ru-RU" sz="1100"/>
        </a:p>
      </cdr:txBody>
    </cdr:sp>
  </cdr:relSizeAnchor>
  <cdr:relSizeAnchor xmlns:cdr="http://schemas.openxmlformats.org/drawingml/2006/chartDrawing">
    <cdr:from>
      <cdr:x>0.88754</cdr:x>
      <cdr:y>0.80129</cdr:y>
    </cdr:from>
    <cdr:to>
      <cdr:x>1</cdr:x>
      <cdr:y>0.96246</cdr:y>
    </cdr:to>
    <cdr:sp macro="" textlink="">
      <cdr:nvSpPr>
        <cdr:cNvPr id="12" name="TextBox 1"/>
        <cdr:cNvSpPr txBox="1"/>
      </cdr:nvSpPr>
      <cdr:spPr>
        <a:xfrm xmlns:a="http://schemas.openxmlformats.org/drawingml/2006/main">
          <a:off x="2781300" y="1965325"/>
          <a:ext cx="352425" cy="3952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v</a:t>
          </a:r>
          <a:endParaRPr lang="ru-RU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0.16512</cdr:x>
      <cdr:y>0.27029</cdr:y>
    </cdr:from>
    <cdr:to>
      <cdr:x>0.41185</cdr:x>
      <cdr:y>0.42728</cdr:y>
    </cdr:to>
    <cdr:sp macro="" textlink="">
      <cdr:nvSpPr>
        <cdr:cNvPr id="4" name="TextBox 7"/>
        <cdr:cNvSpPr txBox="1"/>
      </cdr:nvSpPr>
      <cdr:spPr>
        <a:xfrm xmlns:a="http://schemas.openxmlformats.org/drawingml/2006/main">
          <a:off x="483860" y="660658"/>
          <a:ext cx="723013" cy="38373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Iₒ =0,00</a:t>
          </a:r>
          <a:r>
            <a:rPr lang="ru-RU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56-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 xmlns:a="http://schemas.openxmlformats.org/drawingml/2006/main">
          <a:r>
            <a:rPr lang="ru-RU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,0015</a:t>
          </a:r>
          <a:endParaRPr lang="ru-RU" sz="1100"/>
        </a:p>
      </cdr:txBody>
    </cdr:sp>
  </cdr:relSizeAnchor>
  <cdr:relSizeAnchor xmlns:cdr="http://schemas.openxmlformats.org/drawingml/2006/chartDrawing">
    <cdr:from>
      <cdr:x>0.47849</cdr:x>
      <cdr:y>0.44674</cdr:y>
    </cdr:from>
    <cdr:to>
      <cdr:x>0.48172</cdr:x>
      <cdr:y>0.8756</cdr:y>
    </cdr:to>
    <cdr:cxnSp macro="">
      <cdr:nvCxnSpPr>
        <cdr:cNvPr id="6" name="Прямая соединительная линия 5"/>
        <cdr:cNvCxnSpPr/>
      </cdr:nvCxnSpPr>
      <cdr:spPr>
        <a:xfrm xmlns:a="http://schemas.openxmlformats.org/drawingml/2006/main">
          <a:off x="1412875" y="1031875"/>
          <a:ext cx="9525" cy="9906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0.5914</cdr:x>
      <cdr:y>0.44674</cdr:y>
    </cdr:from>
    <cdr:to>
      <cdr:x>0.59462</cdr:x>
      <cdr:y>0.8756</cdr:y>
    </cdr:to>
    <cdr:cxnSp macro="">
      <cdr:nvCxnSpPr>
        <cdr:cNvPr id="7" name="Прямая соединительная линия 6"/>
        <cdr:cNvCxnSpPr/>
      </cdr:nvCxnSpPr>
      <cdr:spPr>
        <a:xfrm xmlns:a="http://schemas.openxmlformats.org/drawingml/2006/main">
          <a:off x="1746250" y="1031875"/>
          <a:ext cx="9525" cy="9906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0.02903</cdr:x>
      <cdr:y>0.04322</cdr:y>
    </cdr:from>
    <cdr:to>
      <cdr:x>0.14516</cdr:x>
      <cdr:y>0.14145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85725" y="104775"/>
          <a:ext cx="342900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I</a:t>
          </a:r>
          <a:r>
            <a:rPr lang="en-US" sz="1100">
              <a:latin typeface="Calibri" panose="020F0502020204030204" pitchFamily="34" charset="0"/>
              <a:cs typeface="Calibri" panose="020F0502020204030204" pitchFamily="34" charset="0"/>
            </a:rPr>
            <a:t>ₒ</a:t>
          </a:r>
          <a:endParaRPr lang="ru-RU" sz="1100"/>
        </a:p>
      </cdr:txBody>
    </cdr:sp>
  </cdr:relSizeAnchor>
  <cdr:relSizeAnchor xmlns:cdr="http://schemas.openxmlformats.org/drawingml/2006/chartDrawing">
    <cdr:from>
      <cdr:x>0.88065</cdr:x>
      <cdr:y>0.81532</cdr:y>
    </cdr:from>
    <cdr:to>
      <cdr:x>1</cdr:x>
      <cdr:y>0.97839</cdr:y>
    </cdr:to>
    <cdr:sp macro="" textlink="">
      <cdr:nvSpPr>
        <cdr:cNvPr id="10" name="TextBox 9"/>
        <cdr:cNvSpPr txBox="1"/>
      </cdr:nvSpPr>
      <cdr:spPr>
        <a:xfrm xmlns:a="http://schemas.openxmlformats.org/drawingml/2006/main">
          <a:off x="2600325" y="1976437"/>
          <a:ext cx="352425" cy="3952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v</a:t>
          </a:r>
          <a:endParaRPr lang="ru-RU" sz="1100"/>
        </a:p>
      </cdr:txBody>
    </cdr:sp>
  </cdr:relSizeAnchor>
  <cdr:relSizeAnchor xmlns:cdr="http://schemas.openxmlformats.org/drawingml/2006/chartDrawing">
    <cdr:from>
      <cdr:x>0.48495</cdr:x>
      <cdr:y>0.77931</cdr:y>
    </cdr:from>
    <cdr:to>
      <cdr:x>0.59604</cdr:x>
      <cdr:y>0.88844</cdr:y>
    </cdr:to>
    <cdr:sp macro="" textlink="">
      <cdr:nvSpPr>
        <cdr:cNvPr id="12" name="TextBox 22"/>
        <cdr:cNvSpPr txBox="1"/>
      </cdr:nvSpPr>
      <cdr:spPr>
        <a:xfrm xmlns:a="http://schemas.openxmlformats.org/drawingml/2006/main">
          <a:off x="1431925" y="1889125"/>
          <a:ext cx="328039" cy="2645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1100"/>
            <a:t>∆v</a:t>
          </a:r>
          <a:endParaRPr lang="ru-RU" sz="1100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zoomScale="85" zoomScaleNormal="85" workbookViewId="0">
      <selection activeCell="B30" sqref="B30"/>
    </sheetView>
  </sheetViews>
  <sheetFormatPr defaultRowHeight="15" x14ac:dyDescent="0.25"/>
  <sheetData>
    <row r="1" spans="1:17" ht="15.75" x14ac:dyDescent="0.25">
      <c r="A1" s="4"/>
      <c r="B1" s="5" t="s">
        <v>0</v>
      </c>
      <c r="C1" s="6"/>
      <c r="D1" s="6"/>
      <c r="E1" s="6"/>
      <c r="F1" s="25" t="s">
        <v>21</v>
      </c>
      <c r="G1" s="25"/>
      <c r="H1" s="25"/>
      <c r="I1" s="26"/>
      <c r="J1" s="4"/>
      <c r="K1" s="8" t="s">
        <v>7</v>
      </c>
      <c r="L1" s="8" t="s">
        <v>3</v>
      </c>
      <c r="M1" s="4"/>
      <c r="N1" s="4"/>
      <c r="O1" s="4"/>
      <c r="P1" s="4"/>
      <c r="Q1" s="4"/>
    </row>
    <row r="2" spans="1:17" ht="15.75" x14ac:dyDescent="0.25">
      <c r="A2" s="4"/>
      <c r="B2" s="24" t="s">
        <v>9</v>
      </c>
      <c r="C2" s="25"/>
      <c r="D2" s="25"/>
      <c r="E2" s="25"/>
      <c r="F2" s="25"/>
      <c r="G2" s="25"/>
      <c r="H2" s="25"/>
      <c r="I2" s="26"/>
      <c r="J2" s="4"/>
      <c r="K2" s="8">
        <v>2400</v>
      </c>
      <c r="L2" s="9">
        <f>(SQRT(2*0.3))/250</f>
        <v>3.0983866769659337E-3</v>
      </c>
      <c r="M2" s="4"/>
      <c r="N2" s="4"/>
      <c r="O2" s="4"/>
      <c r="P2" s="4"/>
      <c r="Q2" s="4"/>
    </row>
    <row r="3" spans="1:17" ht="15.75" x14ac:dyDescent="0.25">
      <c r="A3" s="4"/>
      <c r="B3" s="21" t="s">
        <v>1</v>
      </c>
      <c r="C3" s="22"/>
      <c r="D3" s="22"/>
      <c r="E3" s="22"/>
      <c r="F3" s="22" t="s">
        <v>2</v>
      </c>
      <c r="G3" s="22"/>
      <c r="H3" s="22"/>
      <c r="I3" s="23"/>
      <c r="J3" s="4"/>
      <c r="K3" s="8">
        <v>2000</v>
      </c>
      <c r="L3" s="9">
        <f>(SQRT(2*0.5))/250</f>
        <v>4.0000000000000001E-3</v>
      </c>
      <c r="M3" s="4"/>
      <c r="N3" s="4"/>
      <c r="O3" s="4"/>
      <c r="P3" s="4"/>
      <c r="Q3" s="4"/>
    </row>
    <row r="4" spans="1:17" ht="15.75" x14ac:dyDescent="0.25">
      <c r="A4" s="4"/>
      <c r="B4" s="10"/>
      <c r="C4" s="11"/>
      <c r="D4" s="11"/>
      <c r="E4" s="11"/>
      <c r="F4" s="11"/>
      <c r="G4" s="11"/>
      <c r="H4" s="11"/>
      <c r="I4" s="12"/>
      <c r="J4" s="4"/>
      <c r="K4" s="8">
        <v>1900</v>
      </c>
      <c r="L4" s="9">
        <f>(SQRT(2*0.61))/250</f>
        <v>4.4181444068749041E-3</v>
      </c>
      <c r="M4" s="4"/>
      <c r="N4" s="4"/>
      <c r="O4" s="4"/>
      <c r="P4" s="4"/>
      <c r="Q4" s="4"/>
    </row>
    <row r="5" spans="1:17" ht="15.75" x14ac:dyDescent="0.25">
      <c r="A5" s="4"/>
      <c r="B5" s="10"/>
      <c r="C5" s="11"/>
      <c r="D5" s="13">
        <f>(SQRT(2*1.66))/320</f>
        <v>5.6940209869651868E-3</v>
      </c>
      <c r="E5" s="11" t="s">
        <v>4</v>
      </c>
      <c r="F5" s="11"/>
      <c r="G5" s="11"/>
      <c r="H5" s="11">
        <f>(SQRT(2*2))/250</f>
        <v>8.0000000000000002E-3</v>
      </c>
      <c r="I5" s="12" t="s">
        <v>4</v>
      </c>
      <c r="J5" s="4"/>
      <c r="K5" s="8">
        <v>1800</v>
      </c>
      <c r="L5" s="9">
        <f>(SQRT(2*0.8))/250</f>
        <v>5.059644256269407E-3</v>
      </c>
      <c r="M5" s="4"/>
      <c r="N5" s="4"/>
      <c r="O5" s="4"/>
      <c r="P5" s="4"/>
      <c r="Q5" s="4"/>
    </row>
    <row r="6" spans="1:17" ht="15.75" x14ac:dyDescent="0.25">
      <c r="A6" s="4"/>
      <c r="B6" s="14"/>
      <c r="C6" s="15"/>
      <c r="D6" s="15"/>
      <c r="E6" s="15"/>
      <c r="F6" s="15"/>
      <c r="G6" s="15"/>
      <c r="H6" s="15"/>
      <c r="I6" s="16"/>
      <c r="J6" s="4"/>
      <c r="K6" s="8">
        <v>1700</v>
      </c>
      <c r="L6" s="9">
        <f>(SQRT(2*1.09))/250</f>
        <v>5.9059292240933601E-3</v>
      </c>
      <c r="M6" s="4"/>
      <c r="N6" s="4"/>
      <c r="O6" s="4"/>
      <c r="P6" s="4"/>
      <c r="Q6" s="4"/>
    </row>
    <row r="7" spans="1:17" ht="15.75" x14ac:dyDescent="0.25">
      <c r="A7" s="4"/>
      <c r="B7" s="8" t="s">
        <v>5</v>
      </c>
      <c r="C7" s="8" t="s">
        <v>3</v>
      </c>
      <c r="D7" s="8" t="s">
        <v>6</v>
      </c>
      <c r="E7" s="8" t="s">
        <v>3</v>
      </c>
      <c r="F7" s="8" t="s">
        <v>6</v>
      </c>
      <c r="G7" s="8" t="s">
        <v>3</v>
      </c>
      <c r="H7" s="8" t="s">
        <v>5</v>
      </c>
      <c r="I7" s="8" t="s">
        <v>3</v>
      </c>
      <c r="J7" s="4"/>
      <c r="K7" s="8">
        <v>1600</v>
      </c>
      <c r="L7" s="9">
        <f>(SQRT(2*1.55))/250</f>
        <v>7.0427267446636034E-3</v>
      </c>
      <c r="M7" s="4"/>
      <c r="N7" s="4"/>
      <c r="O7" s="4"/>
      <c r="P7" s="4"/>
      <c r="Q7" s="4"/>
    </row>
    <row r="8" spans="1:17" ht="15.75" x14ac:dyDescent="0.25">
      <c r="A8" s="4"/>
      <c r="B8" s="17">
        <v>600</v>
      </c>
      <c r="C8" s="18">
        <f>(SQRT(2*0.46))/320</f>
        <v>2.99739470207045E-3</v>
      </c>
      <c r="D8" s="17">
        <v>1600</v>
      </c>
      <c r="E8" s="18">
        <f>(SQRT(2*1.33))/320</f>
        <v>5.0967207594687786E-3</v>
      </c>
      <c r="F8" s="17">
        <v>2400</v>
      </c>
      <c r="G8" s="18">
        <f>(SQRT(2*0.3))/250</f>
        <v>3.0983866769659337E-3</v>
      </c>
      <c r="H8" s="17">
        <v>1400</v>
      </c>
      <c r="I8" s="18">
        <f>(SQRT(2*1.83))/250</f>
        <v>7.6524505878835967E-3</v>
      </c>
      <c r="J8" s="4"/>
      <c r="K8" s="19">
        <v>1500</v>
      </c>
      <c r="L8" s="8">
        <v>8.0000000000000002E-3</v>
      </c>
      <c r="M8" s="4"/>
      <c r="N8" s="4"/>
      <c r="O8" s="4"/>
      <c r="P8" s="4"/>
      <c r="Q8" s="4"/>
    </row>
    <row r="9" spans="1:17" ht="15.75" x14ac:dyDescent="0.25">
      <c r="A9" s="4"/>
      <c r="B9" s="17">
        <v>900</v>
      </c>
      <c r="C9" s="18">
        <f>(SQRT(2*0.57))/320</f>
        <v>3.3365869537597846E-3</v>
      </c>
      <c r="D9" s="17">
        <v>1700</v>
      </c>
      <c r="E9" s="18">
        <f>(SQRT(2*1))/320</f>
        <v>4.419417382415922E-3</v>
      </c>
      <c r="F9" s="17">
        <v>2000</v>
      </c>
      <c r="G9" s="18">
        <f>(SQRT(2*0.5))/250</f>
        <v>4.0000000000000001E-3</v>
      </c>
      <c r="H9" s="17">
        <v>1300</v>
      </c>
      <c r="I9" s="18">
        <f>(SQRT(2*1.32))/250</f>
        <v>6.4992307237087682E-3</v>
      </c>
      <c r="J9" s="4"/>
      <c r="K9" s="8">
        <v>1400</v>
      </c>
      <c r="L9" s="9">
        <f>(SQRT(2*1.83))/250</f>
        <v>7.6524505878835967E-3</v>
      </c>
      <c r="M9" s="4"/>
      <c r="N9" s="4"/>
      <c r="O9" s="4"/>
      <c r="P9" s="4"/>
      <c r="Q9" s="4"/>
    </row>
    <row r="10" spans="1:17" ht="15.75" x14ac:dyDescent="0.25">
      <c r="A10" s="4"/>
      <c r="B10" s="17">
        <v>1000</v>
      </c>
      <c r="C10" s="18">
        <f>(SQRT(2*0.64))/320</f>
        <v>3.5355339059327377E-3</v>
      </c>
      <c r="D10" s="17">
        <v>1800</v>
      </c>
      <c r="E10" s="18">
        <f>(SQRT(2*0.75))/320</f>
        <v>3.8273277230987156E-3</v>
      </c>
      <c r="F10" s="17">
        <v>1900</v>
      </c>
      <c r="G10" s="18">
        <f>(SQRT(2*0.61))/250</f>
        <v>4.4181444068749041E-3</v>
      </c>
      <c r="H10" s="17">
        <v>1200</v>
      </c>
      <c r="I10" s="18">
        <f>(SQRT(2*0.96))/250</f>
        <v>5.5425625842204073E-3</v>
      </c>
      <c r="J10" s="4"/>
      <c r="K10" s="8">
        <v>1300</v>
      </c>
      <c r="L10" s="9">
        <f>(SQRT(2*1.32))/250</f>
        <v>6.4992307237087682E-3</v>
      </c>
      <c r="M10" s="4"/>
      <c r="N10" s="4"/>
      <c r="O10" s="4"/>
      <c r="P10" s="4"/>
      <c r="Q10" s="4"/>
    </row>
    <row r="11" spans="1:17" ht="15.75" x14ac:dyDescent="0.25">
      <c r="A11" s="4"/>
      <c r="B11" s="17">
        <v>1100</v>
      </c>
      <c r="C11" s="18">
        <f>(SQRT(2*0.76))/320</f>
        <v>3.8527587518556103E-3</v>
      </c>
      <c r="D11" s="17">
        <v>1900</v>
      </c>
      <c r="E11" s="18">
        <f>(SQRT(2*0.58))/320</f>
        <v>3.3657280044590648E-3</v>
      </c>
      <c r="F11" s="17">
        <v>1800</v>
      </c>
      <c r="G11" s="18">
        <f>(SQRT(2*0.8))/250</f>
        <v>5.059644256269407E-3</v>
      </c>
      <c r="H11" s="17">
        <v>1100</v>
      </c>
      <c r="I11" s="18">
        <f>(SQRT(2*0.77))/250</f>
        <v>4.9638694583963427E-3</v>
      </c>
      <c r="J11" s="4"/>
      <c r="K11" s="8">
        <v>1200</v>
      </c>
      <c r="L11" s="9">
        <f>(SQRT(2*0.96))/250</f>
        <v>5.5425625842204073E-3</v>
      </c>
      <c r="M11" s="4"/>
      <c r="N11" s="4"/>
      <c r="O11" s="4"/>
      <c r="P11" s="4"/>
      <c r="Q11" s="4"/>
    </row>
    <row r="12" spans="1:17" ht="15.75" x14ac:dyDescent="0.25">
      <c r="A12" s="4"/>
      <c r="B12" s="17">
        <v>1200</v>
      </c>
      <c r="C12" s="18">
        <f>(SQRT(2*0.93))/320</f>
        <v>4.2619317803080804E-3</v>
      </c>
      <c r="D12" s="17">
        <v>2000</v>
      </c>
      <c r="E12" s="18">
        <f>(SQRT(2*0.56))/320</f>
        <v>3.3071891388307384E-3</v>
      </c>
      <c r="F12" s="17">
        <v>1700</v>
      </c>
      <c r="G12" s="18">
        <f>(SQRT(2*1.09))/250</f>
        <v>5.9059292240933601E-3</v>
      </c>
      <c r="H12" s="17">
        <v>1000</v>
      </c>
      <c r="I12" s="18">
        <f>(SQRT(2*0.66))/250</f>
        <v>4.595650117230423E-3</v>
      </c>
      <c r="J12" s="4"/>
      <c r="K12" s="8">
        <v>1100</v>
      </c>
      <c r="L12" s="9">
        <f>(SQRT(2*0.77))/250</f>
        <v>4.9638694583963427E-3</v>
      </c>
      <c r="M12" s="4"/>
      <c r="N12" s="4"/>
      <c r="O12" s="4"/>
      <c r="P12" s="4"/>
      <c r="Q12" s="4"/>
    </row>
    <row r="13" spans="1:17" ht="15.75" x14ac:dyDescent="0.25">
      <c r="A13" s="4"/>
      <c r="B13" s="20">
        <v>1300</v>
      </c>
      <c r="C13" s="18">
        <f>(SQRT(2*1.18))/320</f>
        <v>4.8007160924178807E-3</v>
      </c>
      <c r="D13" s="20">
        <v>2400</v>
      </c>
      <c r="E13" s="18">
        <f>(SQRT(2*0.25))/320</f>
        <v>2.209708691207961E-3</v>
      </c>
      <c r="F13" s="20">
        <v>1600</v>
      </c>
      <c r="G13" s="18">
        <f>(SQRT(2*1.55))/250</f>
        <v>7.0427267446636034E-3</v>
      </c>
      <c r="H13" s="20">
        <v>600</v>
      </c>
      <c r="I13" s="18">
        <f>(SQRT(2*0.46))/250</f>
        <v>3.8366652186501756E-3</v>
      </c>
      <c r="J13" s="4"/>
      <c r="K13" s="8">
        <v>1000</v>
      </c>
      <c r="L13" s="9">
        <f>(SQRT(2*0.66))/250</f>
        <v>4.595650117230423E-3</v>
      </c>
      <c r="M13" s="4"/>
      <c r="N13" s="4"/>
      <c r="O13" s="4"/>
      <c r="P13" s="4"/>
      <c r="Q13" s="4"/>
    </row>
    <row r="14" spans="1:17" ht="15.75" x14ac:dyDescent="0.25">
      <c r="A14" s="4"/>
      <c r="B14" s="5" t="s">
        <v>8</v>
      </c>
      <c r="C14" s="6"/>
      <c r="D14" s="6" t="s">
        <v>10</v>
      </c>
      <c r="E14" s="6"/>
      <c r="F14" s="5" t="s">
        <v>12</v>
      </c>
      <c r="G14" s="6"/>
      <c r="H14" s="6" t="s">
        <v>13</v>
      </c>
      <c r="I14" s="7"/>
      <c r="J14" s="4"/>
      <c r="K14" s="8">
        <v>600</v>
      </c>
      <c r="L14" s="9">
        <f>(SQRT(2*0.46))/250</f>
        <v>3.8366652186501756E-3</v>
      </c>
      <c r="M14" s="4"/>
      <c r="N14" s="4"/>
      <c r="O14" s="4"/>
      <c r="P14" s="4"/>
      <c r="Q14" s="4"/>
    </row>
    <row r="15" spans="1:17" ht="15.75" x14ac:dyDescent="0.25">
      <c r="A15" s="4"/>
      <c r="B15" s="5" t="s">
        <v>17</v>
      </c>
      <c r="C15" s="6"/>
      <c r="D15" s="6" t="s">
        <v>11</v>
      </c>
      <c r="E15" s="6"/>
      <c r="F15" s="5" t="s">
        <v>17</v>
      </c>
      <c r="G15" s="6"/>
      <c r="H15" s="6" t="s">
        <v>14</v>
      </c>
      <c r="I15" s="7"/>
      <c r="J15" s="4"/>
      <c r="K15" s="4"/>
      <c r="L15" s="4"/>
      <c r="M15" s="4"/>
      <c r="N15" s="4"/>
      <c r="O15" s="4"/>
      <c r="P15" s="4"/>
      <c r="Q15" s="4"/>
    </row>
    <row r="16" spans="1:17" ht="15.7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20" ht="15.75" x14ac:dyDescent="0.25">
      <c r="A17" s="4"/>
      <c r="B17" s="4"/>
      <c r="C17" s="4"/>
      <c r="D17" s="4"/>
      <c r="E17" s="4"/>
      <c r="F17" s="4"/>
      <c r="G17" s="8" t="s">
        <v>7</v>
      </c>
      <c r="H17" s="8" t="s">
        <v>3</v>
      </c>
      <c r="I17" s="4"/>
      <c r="J17" s="4"/>
      <c r="K17" s="4"/>
      <c r="L17" s="4"/>
      <c r="M17" s="4"/>
      <c r="N17" s="4"/>
      <c r="O17" s="4"/>
      <c r="P17" s="4"/>
      <c r="Q17" s="4"/>
    </row>
    <row r="18" spans="1:20" ht="15.75" x14ac:dyDescent="0.25">
      <c r="A18" s="4"/>
      <c r="B18" s="4"/>
      <c r="C18" s="4"/>
      <c r="D18" s="4"/>
      <c r="E18" s="4"/>
      <c r="F18" s="4"/>
      <c r="G18" s="8">
        <v>600</v>
      </c>
      <c r="H18" s="9">
        <f>(SQRT(2*0.46))/320</f>
        <v>2.99739470207045E-3</v>
      </c>
      <c r="I18" s="4"/>
      <c r="J18" s="4"/>
      <c r="K18" s="4"/>
      <c r="L18" s="4"/>
      <c r="M18" s="4"/>
      <c r="N18" s="4"/>
      <c r="O18" s="4"/>
      <c r="P18" s="4"/>
      <c r="Q18" s="4"/>
    </row>
    <row r="19" spans="1:20" ht="15.75" x14ac:dyDescent="0.25">
      <c r="A19" s="4"/>
      <c r="B19" s="4"/>
      <c r="C19" s="4"/>
      <c r="D19" s="4"/>
      <c r="E19" s="4"/>
      <c r="F19" s="4"/>
      <c r="G19" s="8">
        <v>900</v>
      </c>
      <c r="H19" s="9">
        <f>(SQRT(2*0.57))/320</f>
        <v>3.3365869537597846E-3</v>
      </c>
      <c r="I19" s="4"/>
      <c r="J19" s="4"/>
      <c r="K19" s="4"/>
      <c r="L19" s="4"/>
      <c r="M19" s="4"/>
      <c r="N19" s="4"/>
      <c r="O19" s="4"/>
      <c r="P19" s="4"/>
      <c r="Q19" s="4"/>
    </row>
    <row r="20" spans="1:20" ht="15.75" x14ac:dyDescent="0.25">
      <c r="A20" s="4"/>
      <c r="B20" s="4"/>
      <c r="C20" s="4"/>
      <c r="D20" s="4"/>
      <c r="E20" s="4"/>
      <c r="F20" s="4"/>
      <c r="G20" s="8">
        <v>1000</v>
      </c>
      <c r="H20" s="9">
        <f>(SQRT(2*0.64))/320</f>
        <v>3.5355339059327377E-3</v>
      </c>
      <c r="I20" s="4"/>
      <c r="J20" s="4"/>
      <c r="K20" s="4"/>
      <c r="L20" s="4"/>
      <c r="M20" s="4"/>
      <c r="N20" s="4"/>
      <c r="O20" s="4"/>
      <c r="P20" s="4"/>
      <c r="Q20" s="4"/>
    </row>
    <row r="21" spans="1:20" ht="15.75" x14ac:dyDescent="0.25">
      <c r="A21" s="4"/>
      <c r="B21" s="4"/>
      <c r="C21" s="4"/>
      <c r="D21" s="4"/>
      <c r="E21" s="4"/>
      <c r="F21" s="4"/>
      <c r="G21" s="8">
        <v>1100</v>
      </c>
      <c r="H21" s="9">
        <f>(SQRT(2*0.76))/320</f>
        <v>3.8527587518556103E-3</v>
      </c>
      <c r="I21" s="4"/>
      <c r="J21" s="4"/>
      <c r="K21" s="4"/>
      <c r="L21" s="4"/>
      <c r="M21" s="4"/>
      <c r="N21" s="4"/>
      <c r="O21" s="4"/>
      <c r="P21" s="4"/>
      <c r="Q21" s="4"/>
    </row>
    <row r="22" spans="1:20" ht="15.75" x14ac:dyDescent="0.25">
      <c r="A22" s="4"/>
      <c r="B22" s="4"/>
      <c r="C22" s="4"/>
      <c r="D22" s="4"/>
      <c r="E22" s="4"/>
      <c r="F22" s="4"/>
      <c r="G22" s="8">
        <v>1200</v>
      </c>
      <c r="H22" s="9">
        <f>(SQRT(2*0.93))/320</f>
        <v>4.2619317803080804E-3</v>
      </c>
      <c r="I22" s="4"/>
      <c r="J22" s="4"/>
      <c r="K22" s="4"/>
      <c r="L22" s="4"/>
      <c r="M22" s="4"/>
      <c r="N22" s="4"/>
      <c r="O22" s="4"/>
      <c r="P22" s="4"/>
      <c r="Q22" s="4"/>
    </row>
    <row r="23" spans="1:20" ht="15.75" x14ac:dyDescent="0.25">
      <c r="A23" s="4"/>
      <c r="B23" s="4"/>
      <c r="C23" s="4"/>
      <c r="D23" s="4"/>
      <c r="E23" s="4"/>
      <c r="F23" s="4"/>
      <c r="G23" s="8">
        <v>1300</v>
      </c>
      <c r="H23" s="9">
        <f>(SQRT(2*1.18))/320</f>
        <v>4.8007160924178807E-3</v>
      </c>
      <c r="I23" s="4"/>
      <c r="J23" s="4"/>
      <c r="K23" s="4"/>
      <c r="L23" s="4"/>
      <c r="M23" s="4"/>
      <c r="N23" s="4"/>
      <c r="O23" s="4"/>
      <c r="P23" s="4"/>
      <c r="Q23" s="4"/>
    </row>
    <row r="24" spans="1:20" ht="15.75" x14ac:dyDescent="0.25">
      <c r="A24" s="4"/>
      <c r="B24" s="4"/>
      <c r="C24" s="4"/>
      <c r="D24" s="4"/>
      <c r="E24" s="4"/>
      <c r="F24" s="4"/>
      <c r="G24" s="19">
        <v>1500</v>
      </c>
      <c r="H24" s="8">
        <v>6.0000000000000001E-3</v>
      </c>
      <c r="I24" s="4"/>
      <c r="J24" s="4"/>
      <c r="K24" s="4"/>
      <c r="L24" s="4"/>
      <c r="M24" s="4"/>
      <c r="N24" s="4"/>
      <c r="O24" s="4"/>
      <c r="P24" s="4"/>
      <c r="Q24" s="4"/>
    </row>
    <row r="25" spans="1:20" ht="15.75" x14ac:dyDescent="0.25">
      <c r="A25" s="4"/>
      <c r="B25" s="4"/>
      <c r="C25" s="4"/>
      <c r="D25" s="4"/>
      <c r="E25" s="4"/>
      <c r="F25" s="4"/>
      <c r="G25" s="8">
        <v>1600</v>
      </c>
      <c r="H25" s="9">
        <f>(SQRT(2*1.33))/320</f>
        <v>5.0967207594687786E-3</v>
      </c>
      <c r="I25" s="4"/>
      <c r="J25" s="4"/>
      <c r="K25" s="4"/>
      <c r="L25" s="4"/>
      <c r="M25" s="4"/>
      <c r="N25" s="4"/>
      <c r="O25" s="4"/>
      <c r="P25" s="4"/>
      <c r="Q25" s="4"/>
    </row>
    <row r="26" spans="1:20" ht="15.75" x14ac:dyDescent="0.25">
      <c r="A26" s="4"/>
      <c r="B26" s="4"/>
      <c r="C26" s="4"/>
      <c r="D26" s="4"/>
      <c r="E26" s="4"/>
      <c r="F26" s="4"/>
      <c r="G26" s="8">
        <v>1700</v>
      </c>
      <c r="H26" s="9">
        <f>(SQRT(2*1))/320</f>
        <v>4.419417382415922E-3</v>
      </c>
      <c r="I26" s="4"/>
      <c r="J26" s="4"/>
      <c r="K26" s="4"/>
      <c r="L26" s="4"/>
      <c r="M26" s="4"/>
      <c r="N26" s="4"/>
      <c r="O26" s="4"/>
      <c r="P26" s="4"/>
      <c r="Q26" s="4"/>
    </row>
    <row r="27" spans="1:20" ht="15.75" x14ac:dyDescent="0.25">
      <c r="A27" s="4"/>
      <c r="B27" s="4"/>
      <c r="C27" s="4"/>
      <c r="D27" s="4"/>
      <c r="E27" s="4"/>
      <c r="F27" s="4"/>
      <c r="G27" s="8">
        <v>1800</v>
      </c>
      <c r="H27" s="9">
        <f>(SQRT(2*0.75))/320</f>
        <v>3.8273277230987156E-3</v>
      </c>
      <c r="I27" s="4"/>
      <c r="J27" s="4"/>
      <c r="K27" s="4"/>
      <c r="L27" s="4"/>
      <c r="M27" s="4"/>
      <c r="N27" s="4"/>
      <c r="O27" s="4"/>
      <c r="P27" s="4"/>
      <c r="Q27" s="4"/>
    </row>
    <row r="28" spans="1:20" ht="15.75" x14ac:dyDescent="0.25">
      <c r="A28" s="4"/>
      <c r="B28" s="4"/>
      <c r="C28" s="4"/>
      <c r="D28" s="4"/>
      <c r="E28" s="4"/>
      <c r="F28" s="4"/>
      <c r="G28" s="8">
        <v>1900</v>
      </c>
      <c r="H28" s="9">
        <f>(SQRT(2*0.58))/320</f>
        <v>3.3657280044590648E-3</v>
      </c>
      <c r="I28" s="4"/>
      <c r="J28" s="4"/>
      <c r="K28" s="8" t="s">
        <v>23</v>
      </c>
      <c r="L28" s="8"/>
      <c r="M28" s="4"/>
      <c r="N28" s="4"/>
      <c r="O28" s="4"/>
      <c r="P28" s="4"/>
      <c r="Q28" s="4"/>
    </row>
    <row r="29" spans="1:20" ht="15.75" x14ac:dyDescent="0.25">
      <c r="A29" s="4"/>
      <c r="B29" s="8" t="s">
        <v>24</v>
      </c>
      <c r="C29" s="8"/>
      <c r="D29" s="4"/>
      <c r="E29" s="4"/>
      <c r="F29" s="4"/>
      <c r="G29" s="8">
        <v>2000</v>
      </c>
      <c r="H29" s="9">
        <f>(SQRT(2*0.56))/320</f>
        <v>3.3071891388307384E-3</v>
      </c>
      <c r="I29" s="4"/>
      <c r="J29" s="4"/>
      <c r="K29" s="8" t="s">
        <v>22</v>
      </c>
      <c r="L29" s="8"/>
      <c r="M29" s="4"/>
      <c r="N29" s="4"/>
      <c r="O29" s="4"/>
      <c r="P29" s="4"/>
      <c r="Q29" s="4"/>
    </row>
    <row r="30" spans="1:20" ht="15.75" x14ac:dyDescent="0.25">
      <c r="A30" s="4"/>
      <c r="B30" s="8" t="s">
        <v>25</v>
      </c>
      <c r="C30" s="8"/>
      <c r="D30" s="4"/>
      <c r="E30" s="4"/>
      <c r="F30" s="4"/>
      <c r="G30" s="8">
        <v>2400</v>
      </c>
      <c r="H30" s="9">
        <f>(SQRT(2*0.25))/320</f>
        <v>2.209708691207961E-3</v>
      </c>
      <c r="I30" s="4"/>
      <c r="J30" s="4"/>
      <c r="K30" s="4"/>
      <c r="L30" s="4"/>
      <c r="M30" s="4"/>
      <c r="N30" s="4"/>
      <c r="O30" s="4"/>
      <c r="P30" s="4"/>
      <c r="Q30" s="4"/>
    </row>
    <row r="31" spans="1:20" ht="15.75" thickBot="1" x14ac:dyDescent="0.3"/>
    <row r="32" spans="1:20" ht="17.25" thickTop="1" thickBot="1" x14ac:dyDescent="0.3">
      <c r="G32" s="1" t="s">
        <v>15</v>
      </c>
      <c r="H32" s="1"/>
      <c r="J32" s="3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8" ht="17.25" thickTop="1" thickBot="1" x14ac:dyDescent="0.3">
      <c r="G33" s="1" t="s">
        <v>16</v>
      </c>
      <c r="H33" s="1"/>
    </row>
    <row r="34" spans="1:8" ht="17.25" thickTop="1" thickBot="1" x14ac:dyDescent="0.3">
      <c r="G34" s="1" t="s">
        <v>10</v>
      </c>
      <c r="H34" s="1"/>
    </row>
    <row r="35" spans="1:8" ht="17.25" thickTop="1" thickBot="1" x14ac:dyDescent="0.3">
      <c r="G35" s="1" t="s">
        <v>18</v>
      </c>
      <c r="H35" s="1"/>
    </row>
    <row r="36" spans="1:8" ht="17.25" thickTop="1" thickBot="1" x14ac:dyDescent="0.3">
      <c r="G36" s="1" t="s">
        <v>13</v>
      </c>
      <c r="H36" s="1"/>
    </row>
    <row r="37" spans="1:8" ht="17.25" thickTop="1" thickBot="1" x14ac:dyDescent="0.3">
      <c r="G37" s="1" t="s">
        <v>19</v>
      </c>
      <c r="H37" s="1"/>
    </row>
    <row r="38" spans="1:8" ht="16.5" thickTop="1" x14ac:dyDescent="0.25">
      <c r="A38" s="2" t="s">
        <v>20</v>
      </c>
    </row>
  </sheetData>
  <mergeCells count="4">
    <mergeCell ref="B3:E3"/>
    <mergeCell ref="F3:I3"/>
    <mergeCell ref="B2:I2"/>
    <mergeCell ref="F1:I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GD</cp:lastModifiedBy>
  <cp:lastPrinted>2019-05-17T04:07:17Z</cp:lastPrinted>
  <dcterms:created xsi:type="dcterms:W3CDTF">2019-03-24T10:30:41Z</dcterms:created>
  <dcterms:modified xsi:type="dcterms:W3CDTF">2019-05-17T04:18:26Z</dcterms:modified>
</cp:coreProperties>
</file>