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F4" i="1"/>
  <c r="E4" i="1"/>
  <c r="D4" i="1"/>
  <c r="C8" i="1"/>
  <c r="F8" i="1"/>
  <c r="E8" i="1"/>
  <c r="H8" i="1" s="1"/>
  <c r="D8" i="1"/>
  <c r="N8" i="1" s="1"/>
  <c r="C7" i="1"/>
  <c r="F7" i="1"/>
  <c r="E7" i="1"/>
  <c r="D7" i="1"/>
  <c r="C5" i="1"/>
  <c r="C6" i="1"/>
  <c r="O6" i="1" s="1"/>
  <c r="F6" i="1"/>
  <c r="E6" i="1"/>
  <c r="H6" i="1" s="1"/>
  <c r="D6" i="1"/>
  <c r="N6" i="1" s="1"/>
  <c r="P6" i="1" s="1"/>
  <c r="F5" i="1"/>
  <c r="I5" i="1" s="1"/>
  <c r="E5" i="1"/>
  <c r="D5" i="1"/>
  <c r="G8" i="1" l="1"/>
  <c r="K8" i="1" s="1"/>
  <c r="N7" i="1"/>
  <c r="N4" i="1"/>
  <c r="L5" i="1"/>
  <c r="N5" i="1"/>
  <c r="P5" i="1" s="1"/>
  <c r="H5" i="1"/>
  <c r="I4" i="1"/>
  <c r="M4" i="1" s="1"/>
  <c r="K5" i="1"/>
  <c r="M5" i="1"/>
  <c r="I7" i="1"/>
  <c r="M7" i="1" s="1"/>
  <c r="J4" i="1"/>
  <c r="K6" i="1"/>
  <c r="I6" i="1"/>
  <c r="H7" i="1"/>
  <c r="L7" i="1" s="1"/>
  <c r="M6" i="1"/>
  <c r="O4" i="1"/>
  <c r="P4" i="1" s="1"/>
  <c r="L4" i="1"/>
  <c r="O5" i="1"/>
  <c r="G4" i="1"/>
  <c r="K4" i="1" s="1"/>
  <c r="G5" i="1"/>
  <c r="J5" i="1"/>
  <c r="L6" i="1"/>
  <c r="O7" i="1"/>
  <c r="P7" i="1" s="1"/>
  <c r="J6" i="1"/>
  <c r="O8" i="1"/>
  <c r="P8" i="1" s="1"/>
  <c r="G6" i="1"/>
  <c r="H4" i="1"/>
  <c r="J7" i="1"/>
  <c r="L8" i="1"/>
  <c r="G7" i="1"/>
  <c r="K7" i="1" s="1"/>
  <c r="J8" i="1"/>
  <c r="I8" i="1"/>
  <c r="M8" i="1" s="1"/>
</calcChain>
</file>

<file path=xl/sharedStrings.xml><?xml version="1.0" encoding="utf-8"?>
<sst xmlns="http://schemas.openxmlformats.org/spreadsheetml/2006/main" count="33" uniqueCount="23">
  <si>
    <t>№ п/п</t>
  </si>
  <si>
    <t>Замеры</t>
  </si>
  <si>
    <t>E</t>
  </si>
  <si>
    <t>В</t>
  </si>
  <si>
    <t>I</t>
  </si>
  <si>
    <t>А</t>
  </si>
  <si>
    <t>U</t>
  </si>
  <si>
    <t>U1</t>
  </si>
  <si>
    <t>U2</t>
  </si>
  <si>
    <t>r0</t>
  </si>
  <si>
    <t>R3</t>
  </si>
  <si>
    <t>R13</t>
  </si>
  <si>
    <t>R</t>
  </si>
  <si>
    <t>P0</t>
  </si>
  <si>
    <t>P1</t>
  </si>
  <si>
    <t>P2</t>
  </si>
  <si>
    <t>Pr</t>
  </si>
  <si>
    <t>P</t>
  </si>
  <si>
    <t>η</t>
  </si>
  <si>
    <t>Расчеты</t>
  </si>
  <si>
    <t>Ом</t>
  </si>
  <si>
    <t>Вт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</si>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</sst>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</a:t>
            </a:r>
            <a:r>
              <a:rPr lang="en-US" baseline="0"/>
              <a:t> </a:t>
            </a:r>
            <a:r>
              <a:rPr lang="ru-RU" baseline="0"/>
              <a:t>от </a:t>
            </a:r>
            <a:r>
              <a:rPr lang="en-US" baseline="0"/>
              <a:t>I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Лист1!$C$4:$C$8</c:f>
              <c:numCache>
                <c:formatCode>General</c:formatCode>
                <c:ptCount val="5"/>
                <c:pt idx="0">
                  <c:v>7.2000000000000008E-2</c:v>
                </c:pt>
                <c:pt idx="1">
                  <c:v>0.04</c:v>
                </c:pt>
                <c:pt idx="2">
                  <c:v>3.1E-2</c:v>
                </c:pt>
                <c:pt idx="3">
                  <c:v>2.7E-2</c:v>
                </c:pt>
                <c:pt idx="4">
                  <c:v>0.02</c:v>
                </c:pt>
              </c:numCache>
            </c:numRef>
          </c:xVal>
          <c:yVal>
            <c:numRef>
              <c:f>Лист1!$D$4:$D$8</c:f>
              <c:numCache>
                <c:formatCode>General</c:formatCode>
                <c:ptCount val="5"/>
                <c:pt idx="0">
                  <c:v>4.75</c:v>
                </c:pt>
                <c:pt idx="1">
                  <c:v>2.5</c:v>
                </c:pt>
                <c:pt idx="2">
                  <c:v>0.75</c:v>
                </c:pt>
                <c:pt idx="3">
                  <c:v>0.625</c:v>
                </c:pt>
                <c:pt idx="4">
                  <c:v>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A9-4B3F-BF12-466370982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4008991"/>
        <c:axId val="1014003583"/>
      </c:scatterChart>
      <c:valAx>
        <c:axId val="1014008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14003583"/>
        <c:crosses val="autoZero"/>
        <c:crossBetween val="midCat"/>
      </c:valAx>
      <c:valAx>
        <c:axId val="1014003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14008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U1</a:t>
            </a:r>
            <a:r>
              <a:rPr lang="en-US" baseline="0"/>
              <a:t> </a:t>
            </a:r>
            <a:r>
              <a:rPr lang="ru-RU" baseline="0"/>
              <a:t>от </a:t>
            </a:r>
            <a:r>
              <a:rPr lang="en-US" baseline="0"/>
              <a:t>I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Лист1!$C$4:$C$8</c:f>
              <c:numCache>
                <c:formatCode>General</c:formatCode>
                <c:ptCount val="5"/>
                <c:pt idx="0">
                  <c:v>7.2000000000000008E-2</c:v>
                </c:pt>
                <c:pt idx="1">
                  <c:v>0.04</c:v>
                </c:pt>
                <c:pt idx="2">
                  <c:v>3.1E-2</c:v>
                </c:pt>
                <c:pt idx="3">
                  <c:v>2.7E-2</c:v>
                </c:pt>
                <c:pt idx="4">
                  <c:v>0.02</c:v>
                </c:pt>
              </c:numCache>
            </c:numRef>
          </c:xVal>
          <c:yVal>
            <c:numRef>
              <c:f>Лист1!$E$4:$E$8</c:f>
              <c:numCache>
                <c:formatCode>General</c:formatCode>
                <c:ptCount val="5"/>
                <c:pt idx="0">
                  <c:v>20.25</c:v>
                </c:pt>
                <c:pt idx="1">
                  <c:v>20.25</c:v>
                </c:pt>
                <c:pt idx="2">
                  <c:v>20.25</c:v>
                </c:pt>
                <c:pt idx="3">
                  <c:v>20.25</c:v>
                </c:pt>
                <c:pt idx="4">
                  <c:v>20.25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C0-4EF2-A07E-DBEB59496F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4008991"/>
        <c:axId val="1014003583"/>
      </c:scatterChart>
      <c:valAx>
        <c:axId val="1014008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14003583"/>
        <c:crosses val="autoZero"/>
        <c:crossBetween val="midCat"/>
      </c:valAx>
      <c:valAx>
        <c:axId val="1014003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14008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U2</a:t>
            </a:r>
            <a:r>
              <a:rPr lang="en-US" baseline="0"/>
              <a:t> </a:t>
            </a:r>
            <a:r>
              <a:rPr lang="ru-RU" baseline="0"/>
              <a:t>от </a:t>
            </a:r>
            <a:r>
              <a:rPr lang="en-US" baseline="0"/>
              <a:t>I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Лист1!$C$4:$C$8</c:f>
              <c:numCache>
                <c:formatCode>General</c:formatCode>
                <c:ptCount val="5"/>
                <c:pt idx="0">
                  <c:v>7.2000000000000008E-2</c:v>
                </c:pt>
                <c:pt idx="1">
                  <c:v>0.04</c:v>
                </c:pt>
                <c:pt idx="2">
                  <c:v>3.1E-2</c:v>
                </c:pt>
                <c:pt idx="3">
                  <c:v>2.7E-2</c:v>
                </c:pt>
                <c:pt idx="4">
                  <c:v>0.02</c:v>
                </c:pt>
              </c:numCache>
            </c:numRef>
          </c:xVal>
          <c:yVal>
            <c:numRef>
              <c:f>Лист1!$F$4:$F$8</c:f>
              <c:numCache>
                <c:formatCode>General</c:formatCode>
                <c:ptCount val="5"/>
                <c:pt idx="0">
                  <c:v>6</c:v>
                </c:pt>
                <c:pt idx="1">
                  <c:v>11</c:v>
                </c:pt>
                <c:pt idx="2">
                  <c:v>14.5</c:v>
                </c:pt>
                <c:pt idx="3">
                  <c:v>15</c:v>
                </c:pt>
                <c:pt idx="4">
                  <c:v>15.5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89-4F4F-9A06-F72B2FB3C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4008991"/>
        <c:axId val="1014003583"/>
      </c:scatterChart>
      <c:valAx>
        <c:axId val="1014008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14003583"/>
        <c:crosses val="autoZero"/>
        <c:crossBetween val="midCat"/>
      </c:valAx>
      <c:valAx>
        <c:axId val="1014003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14008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 baseline="0"/>
              <a:t>η</a:t>
            </a:r>
            <a:r>
              <a:rPr lang="en-US" baseline="0"/>
              <a:t> </a:t>
            </a:r>
            <a:r>
              <a:rPr lang="ru-RU" baseline="0"/>
              <a:t>от </a:t>
            </a:r>
            <a:r>
              <a:rPr lang="en-US" baseline="0"/>
              <a:t>I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Лист1!$C$4:$C$8</c:f>
              <c:numCache>
                <c:formatCode>General</c:formatCode>
                <c:ptCount val="5"/>
                <c:pt idx="0">
                  <c:v>7.2000000000000008E-2</c:v>
                </c:pt>
                <c:pt idx="1">
                  <c:v>0.04</c:v>
                </c:pt>
                <c:pt idx="2">
                  <c:v>3.1E-2</c:v>
                </c:pt>
                <c:pt idx="3">
                  <c:v>2.7E-2</c:v>
                </c:pt>
                <c:pt idx="4">
                  <c:v>0.02</c:v>
                </c:pt>
              </c:numCache>
            </c:numRef>
          </c:xVal>
          <c:yVal>
            <c:numRef>
              <c:f>Лист1!$P$4:$P$8</c:f>
              <c:numCache>
                <c:formatCode>General</c:formatCode>
                <c:ptCount val="5"/>
                <c:pt idx="0">
                  <c:v>21.59090909090909</c:v>
                </c:pt>
                <c:pt idx="1">
                  <c:v>11.363636363636365</c:v>
                </c:pt>
                <c:pt idx="2">
                  <c:v>3.4090909090909096</c:v>
                </c:pt>
                <c:pt idx="3">
                  <c:v>2.8409090909090913</c:v>
                </c:pt>
                <c:pt idx="4">
                  <c:v>1.1363636363636365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A1-4396-A84A-06A3118BF3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4008991"/>
        <c:axId val="1014003583"/>
      </c:scatterChart>
      <c:valAx>
        <c:axId val="1014008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14003583"/>
        <c:crosses val="autoZero"/>
        <c:crossBetween val="midCat"/>
      </c:valAx>
      <c:valAx>
        <c:axId val="1014003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14008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I = f(R13)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Лист1!$I$4:$I$8</c:f>
              <c:numCache>
                <c:formatCode>General</c:formatCode>
                <c:ptCount val="5"/>
                <c:pt idx="0">
                  <c:v>83.333333333333329</c:v>
                </c:pt>
                <c:pt idx="1">
                  <c:v>275</c:v>
                </c:pt>
                <c:pt idx="2">
                  <c:v>467.74193548387098</c:v>
                </c:pt>
                <c:pt idx="3">
                  <c:v>555.55555555555554</c:v>
                </c:pt>
                <c:pt idx="4">
                  <c:v>775</c:v>
                </c:pt>
              </c:numCache>
            </c:numRef>
          </c:xVal>
          <c:yVal>
            <c:numRef>
              <c:f>Лист1!$C$4:$C$8</c:f>
              <c:numCache>
                <c:formatCode>General</c:formatCode>
                <c:ptCount val="5"/>
                <c:pt idx="0">
                  <c:v>7.2000000000000008E-2</c:v>
                </c:pt>
                <c:pt idx="1">
                  <c:v>0.04</c:v>
                </c:pt>
                <c:pt idx="2">
                  <c:v>3.1E-2</c:v>
                </c:pt>
                <c:pt idx="3">
                  <c:v>2.7E-2</c:v>
                </c:pt>
                <c:pt idx="4">
                  <c:v>0.02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88-4FD6-91C0-0FB4EC73FA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4008991"/>
        <c:axId val="1014003583"/>
      </c:scatterChart>
      <c:valAx>
        <c:axId val="1014008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14003583"/>
        <c:crosses val="autoZero"/>
        <c:crossBetween val="midCat"/>
      </c:valAx>
      <c:valAx>
        <c:axId val="1014003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14008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I = f(U1)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Лист1!$E$4:$E$8</c:f>
              <c:numCache>
                <c:formatCode>General</c:formatCode>
                <c:ptCount val="5"/>
                <c:pt idx="0">
                  <c:v>20.25</c:v>
                </c:pt>
                <c:pt idx="1">
                  <c:v>20.25</c:v>
                </c:pt>
                <c:pt idx="2">
                  <c:v>20.25</c:v>
                </c:pt>
                <c:pt idx="3">
                  <c:v>20.25</c:v>
                </c:pt>
                <c:pt idx="4">
                  <c:v>20.25</c:v>
                </c:pt>
              </c:numCache>
            </c:numRef>
          </c:xVal>
          <c:yVal>
            <c:numRef>
              <c:f>Лист1!$C$4:$C$8</c:f>
              <c:numCache>
                <c:formatCode>General</c:formatCode>
                <c:ptCount val="5"/>
                <c:pt idx="0">
                  <c:v>7.2000000000000008E-2</c:v>
                </c:pt>
                <c:pt idx="1">
                  <c:v>0.04</c:v>
                </c:pt>
                <c:pt idx="2">
                  <c:v>3.1E-2</c:v>
                </c:pt>
                <c:pt idx="3">
                  <c:v>2.7E-2</c:v>
                </c:pt>
                <c:pt idx="4">
                  <c:v>0.02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9B-49F6-87FD-8C2CA272E6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4008991"/>
        <c:axId val="1014003583"/>
      </c:scatterChart>
      <c:valAx>
        <c:axId val="1014008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14003583"/>
        <c:crosses val="autoZero"/>
        <c:crossBetween val="midCat"/>
      </c:valAx>
      <c:valAx>
        <c:axId val="1014003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14008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ВАХ</a:t>
            </a:r>
            <a:r>
              <a:rPr lang="ru-RU" baseline="0"/>
              <a:t> К13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Лист1!$C$4:$C$8</c:f>
              <c:numCache>
                <c:formatCode>General</c:formatCode>
                <c:ptCount val="5"/>
                <c:pt idx="0">
                  <c:v>7.2000000000000008E-2</c:v>
                </c:pt>
                <c:pt idx="1">
                  <c:v>0.04</c:v>
                </c:pt>
                <c:pt idx="2">
                  <c:v>3.1E-2</c:v>
                </c:pt>
                <c:pt idx="3">
                  <c:v>2.7E-2</c:v>
                </c:pt>
                <c:pt idx="4">
                  <c:v>0.02</c:v>
                </c:pt>
              </c:numCache>
            </c:numRef>
          </c:xVal>
          <c:yVal>
            <c:numRef>
              <c:f>Лист1!$F$4:$F$8</c:f>
              <c:numCache>
                <c:formatCode>General</c:formatCode>
                <c:ptCount val="5"/>
                <c:pt idx="0">
                  <c:v>6</c:v>
                </c:pt>
                <c:pt idx="1">
                  <c:v>11</c:v>
                </c:pt>
                <c:pt idx="2">
                  <c:v>14.5</c:v>
                </c:pt>
                <c:pt idx="3">
                  <c:v>15</c:v>
                </c:pt>
                <c:pt idx="4">
                  <c:v>15.5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AE-4DA1-B19C-F085ECE72F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4008991"/>
        <c:axId val="1014003583"/>
      </c:scatterChart>
      <c:valAx>
        <c:axId val="1014008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14003583"/>
        <c:crosses val="autoZero"/>
        <c:crossBetween val="midCat"/>
      </c:valAx>
      <c:valAx>
        <c:axId val="1014003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14008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12</xdr:row>
      <xdr:rowOff>0</xdr:rowOff>
    </xdr:from>
    <xdr:to>
      <xdr:col>7</xdr:col>
      <xdr:colOff>495300</xdr:colOff>
      <xdr:row>26</xdr:row>
      <xdr:rowOff>76200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12</xdr:row>
      <xdr:rowOff>9525</xdr:rowOff>
    </xdr:from>
    <xdr:to>
      <xdr:col>15</xdr:col>
      <xdr:colOff>304800</xdr:colOff>
      <xdr:row>26</xdr:row>
      <xdr:rowOff>85725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142875</xdr:colOff>
      <xdr:row>27</xdr:row>
      <xdr:rowOff>104775</xdr:rowOff>
    </xdr:from>
    <xdr:to>
      <xdr:col>7</xdr:col>
      <xdr:colOff>447675</xdr:colOff>
      <xdr:row>41</xdr:row>
      <xdr:rowOff>180975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600075</xdr:colOff>
      <xdr:row>27</xdr:row>
      <xdr:rowOff>114300</xdr:rowOff>
    </xdr:from>
    <xdr:to>
      <xdr:col>15</xdr:col>
      <xdr:colOff>295275</xdr:colOff>
      <xdr:row>42</xdr:row>
      <xdr:rowOff>0</xdr:rowOff>
    </xdr:to>
    <xdr:graphicFrame macro="">
      <xdr:nvGraphicFramePr>
        <xdr:cNvPr id="6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95250</xdr:colOff>
      <xdr:row>42</xdr:row>
      <xdr:rowOff>142875</xdr:rowOff>
    </xdr:from>
    <xdr:to>
      <xdr:col>7</xdr:col>
      <xdr:colOff>400050</xdr:colOff>
      <xdr:row>57</xdr:row>
      <xdr:rowOff>28575</xdr:rowOff>
    </xdr:to>
    <xdr:graphicFrame macro="">
      <xdr:nvGraphicFramePr>
        <xdr:cNvPr id="7" name="Диаграмма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38100</xdr:colOff>
      <xdr:row>42</xdr:row>
      <xdr:rowOff>180975</xdr:rowOff>
    </xdr:from>
    <xdr:to>
      <xdr:col>15</xdr:col>
      <xdr:colOff>342900</xdr:colOff>
      <xdr:row>57</xdr:row>
      <xdr:rowOff>66675</xdr:rowOff>
    </xdr:to>
    <xdr:graphicFrame macro="">
      <xdr:nvGraphicFramePr>
        <xdr:cNvPr id="8" name="Диаграмма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142875</xdr:colOff>
      <xdr:row>58</xdr:row>
      <xdr:rowOff>9525</xdr:rowOff>
    </xdr:from>
    <xdr:to>
      <xdr:col>7</xdr:col>
      <xdr:colOff>447675</xdr:colOff>
      <xdr:row>72</xdr:row>
      <xdr:rowOff>85725</xdr:rowOff>
    </xdr:to>
    <xdr:graphicFrame macro="">
      <xdr:nvGraphicFramePr>
        <xdr:cNvPr id="9" name="Диаграмма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"/>
  <sheetViews>
    <sheetView tabSelected="1" topLeftCell="A27" workbookViewId="0">
      <selection activeCell="I7" sqref="I7"/>
    </sheetView>
  </sheetViews>
  <sheetFormatPr defaultRowHeight="15" x14ac:dyDescent="0.25"/>
  <sheetData>
    <row r="1" spans="1:16" x14ac:dyDescent="0.25">
      <c r="A1" s="2" t="s">
        <v>0</v>
      </c>
      <c r="B1" s="2" t="s">
        <v>1</v>
      </c>
      <c r="C1" s="2"/>
      <c r="D1" s="2"/>
      <c r="E1" s="2"/>
      <c r="F1" s="2"/>
      <c r="G1" s="2" t="s">
        <v>19</v>
      </c>
      <c r="H1" s="2"/>
      <c r="I1" s="2"/>
      <c r="J1" s="2"/>
      <c r="K1" s="2"/>
      <c r="L1" s="2"/>
      <c r="M1" s="2"/>
      <c r="N1" s="2"/>
      <c r="O1" s="2"/>
      <c r="P1" s="2"/>
    </row>
    <row r="2" spans="1:16" x14ac:dyDescent="0.25">
      <c r="A2" s="2"/>
      <c r="B2" s="1" t="s">
        <v>2</v>
      </c>
      <c r="C2" s="1" t="s">
        <v>4</v>
      </c>
      <c r="D2" s="1" t="s">
        <v>6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  <c r="J2" s="1" t="s">
        <v>12</v>
      </c>
      <c r="K2" s="1" t="s">
        <v>13</v>
      </c>
      <c r="L2" s="1" t="s">
        <v>14</v>
      </c>
      <c r="M2" s="1" t="s">
        <v>15</v>
      </c>
      <c r="N2" s="1" t="s">
        <v>16</v>
      </c>
      <c r="O2" s="1" t="s">
        <v>17</v>
      </c>
      <c r="P2" s="1" t="s">
        <v>18</v>
      </c>
    </row>
    <row r="3" spans="1:16" x14ac:dyDescent="0.25">
      <c r="A3" s="2"/>
      <c r="B3" s="1" t="s">
        <v>3</v>
      </c>
      <c r="C3" s="1" t="s">
        <v>5</v>
      </c>
      <c r="D3" s="1" t="s">
        <v>3</v>
      </c>
      <c r="E3" s="1" t="s">
        <v>3</v>
      </c>
      <c r="F3" s="1" t="s">
        <v>3</v>
      </c>
      <c r="G3" s="1" t="s">
        <v>20</v>
      </c>
      <c r="H3" s="1" t="s">
        <v>20</v>
      </c>
      <c r="I3" s="1" t="s">
        <v>20</v>
      </c>
      <c r="J3" s="1" t="s">
        <v>20</v>
      </c>
      <c r="K3" s="1" t="s">
        <v>21</v>
      </c>
      <c r="L3" s="1" t="s">
        <v>21</v>
      </c>
      <c r="M3" s="1" t="s">
        <v>21</v>
      </c>
      <c r="N3" s="1" t="s">
        <v>21</v>
      </c>
      <c r="O3" s="1" t="s">
        <v>21</v>
      </c>
      <c r="P3" s="1" t="s">
        <v>22</v>
      </c>
    </row>
    <row r="4" spans="1:16" x14ac:dyDescent="0.25">
      <c r="A4" s="1">
        <v>1</v>
      </c>
      <c r="B4" s="2">
        <v>22</v>
      </c>
      <c r="C4" s="1">
        <f>72*10^-3</f>
        <v>7.2000000000000008E-2</v>
      </c>
      <c r="D4" s="1">
        <f>19/4</f>
        <v>4.75</v>
      </c>
      <c r="E4" s="1">
        <f>81/4</f>
        <v>20.25</v>
      </c>
      <c r="F4" s="1">
        <f>24/4</f>
        <v>6</v>
      </c>
      <c r="G4" s="1">
        <f>($B$4-D4)/C4</f>
        <v>239.58333333333331</v>
      </c>
      <c r="H4" s="1">
        <f>E4/C4</f>
        <v>281.24999999999994</v>
      </c>
      <c r="I4" s="1">
        <f>F4/C4</f>
        <v>83.333333333333329</v>
      </c>
      <c r="J4" s="1">
        <f>D4/C4</f>
        <v>65.972222222222214</v>
      </c>
      <c r="K4" s="1">
        <f>C4^2*G4</f>
        <v>1.2420000000000002</v>
      </c>
      <c r="L4" s="1">
        <f>C4^2*H4</f>
        <v>1.458</v>
      </c>
      <c r="M4" s="1">
        <f>C4^2*I4</f>
        <v>0.43200000000000005</v>
      </c>
      <c r="N4" s="1">
        <f>D4*C4</f>
        <v>0.34200000000000003</v>
      </c>
      <c r="O4" s="1">
        <f>$B$4*C4</f>
        <v>1.5840000000000001</v>
      </c>
      <c r="P4" s="1">
        <f>N4/O4*100</f>
        <v>21.59090909090909</v>
      </c>
    </row>
    <row r="5" spans="1:16" x14ac:dyDescent="0.25">
      <c r="A5" s="1">
        <v>2</v>
      </c>
      <c r="B5" s="2"/>
      <c r="C5" s="1">
        <f>40*10^-3</f>
        <v>0.04</v>
      </c>
      <c r="D5" s="1">
        <f>10/4</f>
        <v>2.5</v>
      </c>
      <c r="E5" s="1">
        <f>81/4</f>
        <v>20.25</v>
      </c>
      <c r="F5" s="1">
        <f>44/4</f>
        <v>11</v>
      </c>
      <c r="G5" s="1">
        <f>($B$4-D5)/C5</f>
        <v>487.5</v>
      </c>
      <c r="H5" s="1">
        <f>E5/C5</f>
        <v>506.25</v>
      </c>
      <c r="I5" s="1">
        <f>F5/C5</f>
        <v>275</v>
      </c>
      <c r="J5" s="1">
        <f>D5/C5</f>
        <v>62.5</v>
      </c>
      <c r="K5" s="1">
        <f>C5^2*G5</f>
        <v>0.78</v>
      </c>
      <c r="L5" s="1">
        <f>C5^2*H5</f>
        <v>0.81</v>
      </c>
      <c r="M5" s="1">
        <f>C5^2*I5</f>
        <v>0.44</v>
      </c>
      <c r="N5" s="1">
        <f>D5*C5</f>
        <v>0.1</v>
      </c>
      <c r="O5" s="1">
        <f>$B$4*C5</f>
        <v>0.88</v>
      </c>
      <c r="P5" s="1">
        <f t="shared" ref="P5:P8" si="0">N5/O5*100</f>
        <v>11.363636363636365</v>
      </c>
    </row>
    <row r="6" spans="1:16" x14ac:dyDescent="0.25">
      <c r="A6" s="1">
        <v>3</v>
      </c>
      <c r="B6" s="2"/>
      <c r="C6" s="1">
        <f>31*10^-3</f>
        <v>3.1E-2</v>
      </c>
      <c r="D6" s="1">
        <f>3/4</f>
        <v>0.75</v>
      </c>
      <c r="E6" s="1">
        <f>81/4</f>
        <v>20.25</v>
      </c>
      <c r="F6" s="1">
        <f>58/4</f>
        <v>14.5</v>
      </c>
      <c r="G6" s="1">
        <f>($B$4-D6)/C6</f>
        <v>685.48387096774195</v>
      </c>
      <c r="H6" s="1">
        <f>E6/C6</f>
        <v>653.22580645161293</v>
      </c>
      <c r="I6" s="1">
        <f>F6/C6</f>
        <v>467.74193548387098</v>
      </c>
      <c r="J6" s="1">
        <f>D6/C6</f>
        <v>24.193548387096776</v>
      </c>
      <c r="K6" s="1">
        <f>C6^2*G6</f>
        <v>0.65874999999999995</v>
      </c>
      <c r="L6" s="1">
        <f>C6^2*H6</f>
        <v>0.62775000000000003</v>
      </c>
      <c r="M6" s="1">
        <f>C6^2*I6</f>
        <v>0.44949999999999996</v>
      </c>
      <c r="N6" s="1">
        <f>D6*C6</f>
        <v>2.325E-2</v>
      </c>
      <c r="O6" s="1">
        <f>$B$4*C6</f>
        <v>0.68199999999999994</v>
      </c>
      <c r="P6" s="1">
        <f t="shared" si="0"/>
        <v>3.4090909090909096</v>
      </c>
    </row>
    <row r="7" spans="1:16" x14ac:dyDescent="0.25">
      <c r="A7" s="1">
        <v>4</v>
      </c>
      <c r="B7" s="2"/>
      <c r="C7" s="1">
        <f>27*10^-3</f>
        <v>2.7E-2</v>
      </c>
      <c r="D7" s="1">
        <f>2.5/4</f>
        <v>0.625</v>
      </c>
      <c r="E7" s="1">
        <f>81/4</f>
        <v>20.25</v>
      </c>
      <c r="F7" s="1">
        <f>60/4</f>
        <v>15</v>
      </c>
      <c r="G7" s="1">
        <f>($B$4-D7)/C7</f>
        <v>791.66666666666663</v>
      </c>
      <c r="H7" s="1">
        <f>E7/C7</f>
        <v>750</v>
      </c>
      <c r="I7" s="1">
        <f>F7/C7</f>
        <v>555.55555555555554</v>
      </c>
      <c r="J7" s="1">
        <f>D7/C7</f>
        <v>23.148148148148149</v>
      </c>
      <c r="K7" s="1">
        <f>C7^2*G7</f>
        <v>0.57712499999999989</v>
      </c>
      <c r="L7" s="1">
        <f>C7^2*H7</f>
        <v>0.54674999999999996</v>
      </c>
      <c r="M7" s="1">
        <f>C7^2*I7</f>
        <v>0.40499999999999997</v>
      </c>
      <c r="N7" s="1">
        <f>D7*C7</f>
        <v>1.6875000000000001E-2</v>
      </c>
      <c r="O7" s="1">
        <f>$B$4*C7</f>
        <v>0.59399999999999997</v>
      </c>
      <c r="P7" s="1">
        <f t="shared" si="0"/>
        <v>2.8409090909090913</v>
      </c>
    </row>
    <row r="8" spans="1:16" x14ac:dyDescent="0.25">
      <c r="A8" s="1">
        <v>5</v>
      </c>
      <c r="B8" s="2"/>
      <c r="C8" s="1">
        <f>20*10^-3</f>
        <v>0.02</v>
      </c>
      <c r="D8" s="1">
        <f>1/4</f>
        <v>0.25</v>
      </c>
      <c r="E8" s="1">
        <f>81/4</f>
        <v>20.25</v>
      </c>
      <c r="F8" s="1">
        <f>62/4</f>
        <v>15.5</v>
      </c>
      <c r="G8" s="1">
        <f>($B$4-D8)/C8</f>
        <v>1087.5</v>
      </c>
      <c r="H8" s="1">
        <f>E8/C8</f>
        <v>1012.5</v>
      </c>
      <c r="I8" s="1">
        <f>F8/C8</f>
        <v>775</v>
      </c>
      <c r="J8" s="1">
        <f>D8/C8</f>
        <v>12.5</v>
      </c>
      <c r="K8" s="1">
        <f>C8^2*G8</f>
        <v>0.435</v>
      </c>
      <c r="L8" s="1">
        <f>C8^2*H8</f>
        <v>0.40500000000000003</v>
      </c>
      <c r="M8" s="1">
        <f>C8^2*I8</f>
        <v>0.31</v>
      </c>
      <c r="N8" s="1">
        <f>D8*C8</f>
        <v>5.0000000000000001E-3</v>
      </c>
      <c r="O8" s="1">
        <f>$B$4*C8</f>
        <v>0.44</v>
      </c>
      <c r="P8" s="1">
        <f t="shared" si="0"/>
        <v>1.1363636363636365</v>
      </c>
    </row>
  </sheetData>
  <mergeCells count="4">
    <mergeCell ref="A1:A3"/>
    <mergeCell ref="B4:B8"/>
    <mergeCell ref="B1:F1"/>
    <mergeCell ref="G1:P1"/>
  </mergeCells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2019-09-22T18:58:09Z</dcterms:modified>
</cp:coreProperties>
</file>