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v\Desktop\"/>
    </mc:Choice>
  </mc:AlternateContent>
  <xr:revisionPtr revIDLastSave="0" documentId="13_ncr:1_{529E82AF-357D-444D-B71A-CFA39B00A51F}" xr6:coauthVersionLast="47" xr6:coauthVersionMax="47" xr10:uidLastSave="{00000000-0000-0000-0000-000000000000}"/>
  <bookViews>
    <workbookView xWindow="-120" yWindow="-120" windowWidth="20730" windowHeight="11040" activeTab="1" xr2:uid="{00000000-000D-0000-FFFF-FFFF00000000}"/>
  </bookViews>
  <sheets>
    <sheet name="pivot summary" sheetId="3" r:id="rId1"/>
    <sheet name="Dashboard" sheetId="4" r:id="rId2"/>
    <sheet name="Main Data" sheetId="1" r:id="rId3"/>
    <sheet name="List" sheetId="2" r:id="rId4"/>
  </sheets>
  <definedNames>
    <definedName name="_xlcn.WorksheetConnection_project2.xlsxtblshipments1" hidden="1">tblshipments[]</definedName>
    <definedName name="Slicer_Import_Export">#N/A</definedName>
    <definedName name="Slicer_Origin">#N/A</definedName>
    <definedName name="Slicer_Product">#N/A</definedName>
    <definedName name="Slicer_Status">#N/A</definedName>
    <definedName name="Slicer_Transport_Mode">#N/A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shipments" name="tblshipments" connection="WorksheetConnection_project 2.xlsx!tblshipments"/>
        </x15:modelTables>
      </x15:dataModel>
    </ext>
  </extLst>
</workbook>
</file>

<file path=xl/calcChain.xml><?xml version="1.0" encoding="utf-8"?>
<calcChain xmlns="http://schemas.openxmlformats.org/spreadsheetml/2006/main">
  <c r="Q11" i="4" l="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G11" i="4"/>
  <c r="L11" i="4"/>
  <c r="B11" i="4"/>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X2" i="1"/>
  <c r="AA2" i="1" s="1"/>
  <c r="X3" i="1"/>
  <c r="AA3" i="1" s="1"/>
  <c r="X4" i="1"/>
  <c r="AA4" i="1" s="1"/>
  <c r="X5" i="1"/>
  <c r="AA5" i="1" s="1"/>
  <c r="X6" i="1"/>
  <c r="AA6" i="1" s="1"/>
  <c r="X7" i="1"/>
  <c r="AA7" i="1" s="1"/>
  <c r="X8" i="1"/>
  <c r="AA8" i="1" s="1"/>
  <c r="X9" i="1"/>
  <c r="AA9" i="1" s="1"/>
  <c r="X10" i="1"/>
  <c r="AA10" i="1" s="1"/>
  <c r="X11" i="1"/>
  <c r="AA11" i="1" s="1"/>
  <c r="X12" i="1"/>
  <c r="AA12" i="1" s="1"/>
  <c r="X13" i="1"/>
  <c r="AA13" i="1" s="1"/>
  <c r="X14" i="1"/>
  <c r="AA14" i="1" s="1"/>
  <c r="X15" i="1"/>
  <c r="AA15" i="1" s="1"/>
  <c r="X16" i="1"/>
  <c r="AA16" i="1" s="1"/>
  <c r="X17" i="1"/>
  <c r="AA17" i="1" s="1"/>
  <c r="X18" i="1"/>
  <c r="AA18" i="1" s="1"/>
  <c r="X19" i="1"/>
  <c r="AA19" i="1" s="1"/>
  <c r="X20" i="1"/>
  <c r="AA20" i="1" s="1"/>
  <c r="X21" i="1"/>
  <c r="AA21" i="1" s="1"/>
  <c r="X22" i="1"/>
  <c r="AA22" i="1" s="1"/>
  <c r="X23" i="1"/>
  <c r="AA23" i="1" s="1"/>
  <c r="X24" i="1"/>
  <c r="AA24" i="1" s="1"/>
  <c r="X25" i="1"/>
  <c r="AA25" i="1" s="1"/>
  <c r="X26" i="1"/>
  <c r="AA26" i="1" s="1"/>
  <c r="X27" i="1"/>
  <c r="AA27" i="1" s="1"/>
  <c r="X28" i="1"/>
  <c r="AA28" i="1" s="1"/>
  <c r="X29" i="1"/>
  <c r="AA29" i="1" s="1"/>
  <c r="X30" i="1"/>
  <c r="AA30" i="1" s="1"/>
  <c r="X31" i="1"/>
  <c r="AA31" i="1" s="1"/>
  <c r="X32" i="1"/>
  <c r="AA32" i="1" s="1"/>
  <c r="X33" i="1"/>
  <c r="AA33" i="1" s="1"/>
  <c r="X34" i="1"/>
  <c r="AA34" i="1" s="1"/>
  <c r="X35" i="1"/>
  <c r="AA35" i="1" s="1"/>
  <c r="X36" i="1"/>
  <c r="AA36" i="1" s="1"/>
  <c r="X37" i="1"/>
  <c r="AA37" i="1" s="1"/>
  <c r="X38" i="1"/>
  <c r="AA38" i="1" s="1"/>
  <c r="X39" i="1"/>
  <c r="AA39" i="1" s="1"/>
  <c r="X40" i="1"/>
  <c r="AA40" i="1" s="1"/>
  <c r="X41" i="1"/>
  <c r="AA41" i="1" s="1"/>
  <c r="X42" i="1"/>
  <c r="AA42" i="1" s="1"/>
  <c r="X43" i="1"/>
  <c r="AA43" i="1" s="1"/>
  <c r="X44" i="1"/>
  <c r="AA44" i="1" s="1"/>
  <c r="X45" i="1"/>
  <c r="AA45" i="1" s="1"/>
  <c r="X46" i="1"/>
  <c r="AA46" i="1" s="1"/>
  <c r="X47" i="1"/>
  <c r="AA47" i="1" s="1"/>
  <c r="X48" i="1"/>
  <c r="AA48" i="1" s="1"/>
  <c r="X49" i="1"/>
  <c r="AA49" i="1" s="1"/>
  <c r="X50" i="1"/>
  <c r="AA50" i="1" s="1"/>
  <c r="X51" i="1"/>
  <c r="AA51" i="1" s="1"/>
  <c r="X52" i="1"/>
  <c r="AA52" i="1" s="1"/>
  <c r="X53" i="1"/>
  <c r="AA53" i="1" s="1"/>
  <c r="X54" i="1"/>
  <c r="AA54" i="1" s="1"/>
  <c r="X55" i="1"/>
  <c r="AA55" i="1" s="1"/>
  <c r="X56" i="1"/>
  <c r="AA56" i="1" s="1"/>
  <c r="X57" i="1"/>
  <c r="AA57" i="1" s="1"/>
  <c r="X58" i="1"/>
  <c r="AA58" i="1" s="1"/>
  <c r="X59" i="1"/>
  <c r="AA59" i="1" s="1"/>
  <c r="X60" i="1"/>
  <c r="AA60" i="1" s="1"/>
  <c r="X61" i="1"/>
  <c r="AA61" i="1" s="1"/>
  <c r="X62" i="1"/>
  <c r="AA62" i="1" s="1"/>
  <c r="X63" i="1"/>
  <c r="AA63" i="1" s="1"/>
  <c r="X64" i="1"/>
  <c r="AA64" i="1" s="1"/>
  <c r="X65" i="1"/>
  <c r="AA65" i="1" s="1"/>
  <c r="X66" i="1"/>
  <c r="AA66" i="1" s="1"/>
  <c r="X67" i="1"/>
  <c r="AA67" i="1" s="1"/>
  <c r="X68" i="1"/>
  <c r="AA68" i="1" s="1"/>
  <c r="X69" i="1"/>
  <c r="AA69" i="1" s="1"/>
  <c r="X70" i="1"/>
  <c r="AA70" i="1" s="1"/>
  <c r="X71" i="1"/>
  <c r="AA71" i="1" s="1"/>
  <c r="X72" i="1"/>
  <c r="AA72" i="1" s="1"/>
  <c r="X73" i="1"/>
  <c r="AA73" i="1" s="1"/>
  <c r="X74" i="1"/>
  <c r="AA74" i="1" s="1"/>
  <c r="X75" i="1"/>
  <c r="AA75" i="1" s="1"/>
  <c r="X76" i="1"/>
  <c r="AA76" i="1" s="1"/>
  <c r="X77" i="1"/>
  <c r="AA77" i="1" s="1"/>
  <c r="X78" i="1"/>
  <c r="AA78" i="1" s="1"/>
  <c r="X79" i="1"/>
  <c r="AA79" i="1" s="1"/>
  <c r="X80" i="1"/>
  <c r="AA80" i="1" s="1"/>
  <c r="X81" i="1"/>
  <c r="AA81" i="1" s="1"/>
  <c r="X82" i="1"/>
  <c r="AA82" i="1" s="1"/>
  <c r="X83" i="1"/>
  <c r="AA83" i="1" s="1"/>
  <c r="X84" i="1"/>
  <c r="AA84" i="1" s="1"/>
  <c r="X85" i="1"/>
  <c r="AA85" i="1" s="1"/>
  <c r="X86" i="1"/>
  <c r="AA86" i="1" s="1"/>
  <c r="X87" i="1"/>
  <c r="AA87" i="1" s="1"/>
  <c r="X88" i="1"/>
  <c r="AA88" i="1" s="1"/>
  <c r="X89" i="1"/>
  <c r="AA89" i="1" s="1"/>
  <c r="X90" i="1"/>
  <c r="AA90" i="1" s="1"/>
  <c r="X91" i="1"/>
  <c r="AA91" i="1" s="1"/>
  <c r="X92" i="1"/>
  <c r="AA92" i="1" s="1"/>
  <c r="X93" i="1"/>
  <c r="AA93" i="1" s="1"/>
  <c r="X94" i="1"/>
  <c r="AA94" i="1" s="1"/>
  <c r="X95" i="1"/>
  <c r="AA95" i="1" s="1"/>
  <c r="X96" i="1"/>
  <c r="AA96" i="1" s="1"/>
  <c r="X97" i="1"/>
  <c r="AA97" i="1" s="1"/>
  <c r="X98" i="1"/>
  <c r="AA98" i="1" s="1"/>
  <c r="X99" i="1"/>
  <c r="AA99" i="1" s="1"/>
  <c r="X100" i="1"/>
  <c r="AA100" i="1" s="1"/>
  <c r="X101" i="1"/>
  <c r="AA101" i="1" s="1"/>
  <c r="X102" i="1"/>
  <c r="AA102" i="1" s="1"/>
  <c r="X103" i="1"/>
  <c r="AA103" i="1" s="1"/>
  <c r="X104" i="1"/>
  <c r="AA104" i="1" s="1"/>
  <c r="X105" i="1"/>
  <c r="AA105" i="1" s="1"/>
  <c r="X106" i="1"/>
  <c r="AA106" i="1" s="1"/>
  <c r="X107" i="1"/>
  <c r="AA107" i="1" s="1"/>
  <c r="X108" i="1"/>
  <c r="AA108" i="1" s="1"/>
  <c r="X109" i="1"/>
  <c r="AA109" i="1" s="1"/>
  <c r="X110" i="1"/>
  <c r="AA110" i="1" s="1"/>
  <c r="X111" i="1"/>
  <c r="AA111" i="1" s="1"/>
  <c r="X112" i="1"/>
  <c r="AA112" i="1" s="1"/>
  <c r="X113" i="1"/>
  <c r="AA113" i="1" s="1"/>
  <c r="X114" i="1"/>
  <c r="AA114" i="1" s="1"/>
  <c r="X115" i="1"/>
  <c r="AA115" i="1" s="1"/>
  <c r="X116" i="1"/>
  <c r="AA116" i="1" s="1"/>
  <c r="X117" i="1"/>
  <c r="AA117" i="1" s="1"/>
  <c r="X118" i="1"/>
  <c r="AA118" i="1" s="1"/>
  <c r="X119" i="1"/>
  <c r="AA119" i="1" s="1"/>
  <c r="X120" i="1"/>
  <c r="AA120" i="1" s="1"/>
  <c r="X121" i="1"/>
  <c r="AA121" i="1" s="1"/>
  <c r="X122" i="1"/>
  <c r="AA122" i="1" s="1"/>
  <c r="X123" i="1"/>
  <c r="AA123" i="1" s="1"/>
  <c r="X124" i="1"/>
  <c r="AA124" i="1" s="1"/>
  <c r="X125" i="1"/>
  <c r="AA125" i="1" s="1"/>
  <c r="X126" i="1"/>
  <c r="AA126" i="1" s="1"/>
  <c r="X127" i="1"/>
  <c r="AA127" i="1" s="1"/>
  <c r="X128" i="1"/>
  <c r="AA128" i="1" s="1"/>
  <c r="X129" i="1"/>
  <c r="AA129" i="1" s="1"/>
  <c r="X130" i="1"/>
  <c r="AA130" i="1" s="1"/>
  <c r="X131" i="1"/>
  <c r="AA131" i="1" s="1"/>
  <c r="X132" i="1"/>
  <c r="AA132" i="1" s="1"/>
  <c r="X133" i="1"/>
  <c r="AA133" i="1" s="1"/>
  <c r="X134" i="1"/>
  <c r="AA134" i="1" s="1"/>
  <c r="X135" i="1"/>
  <c r="AA135" i="1" s="1"/>
  <c r="X136" i="1"/>
  <c r="AA136" i="1" s="1"/>
  <c r="X137" i="1"/>
  <c r="AA137" i="1" s="1"/>
  <c r="X138" i="1"/>
  <c r="AA138" i="1" s="1"/>
  <c r="X139" i="1"/>
  <c r="AA139" i="1" s="1"/>
  <c r="X140" i="1"/>
  <c r="AA140" i="1" s="1"/>
  <c r="X141" i="1"/>
  <c r="AA141" i="1" s="1"/>
  <c r="X142" i="1"/>
  <c r="AA142" i="1" s="1"/>
  <c r="X143" i="1"/>
  <c r="AA143" i="1" s="1"/>
  <c r="X144" i="1"/>
  <c r="AA144" i="1" s="1"/>
  <c r="X145" i="1"/>
  <c r="AA145" i="1" s="1"/>
  <c r="X146" i="1"/>
  <c r="AA146" i="1" s="1"/>
  <c r="X147" i="1"/>
  <c r="AA147" i="1" s="1"/>
  <c r="X148" i="1"/>
  <c r="AA148" i="1" s="1"/>
  <c r="X149" i="1"/>
  <c r="AA149" i="1" s="1"/>
  <c r="X150" i="1"/>
  <c r="AA150" i="1" s="1"/>
  <c r="X151" i="1"/>
  <c r="AA151" i="1" s="1"/>
  <c r="X152" i="1"/>
  <c r="AA152" i="1" s="1"/>
  <c r="X153" i="1"/>
  <c r="AA153" i="1" s="1"/>
  <c r="X154" i="1"/>
  <c r="AA154" i="1" s="1"/>
  <c r="X155" i="1"/>
  <c r="AA155" i="1" s="1"/>
  <c r="X156" i="1"/>
  <c r="AA156" i="1" s="1"/>
  <c r="X157" i="1"/>
  <c r="AA157" i="1" s="1"/>
  <c r="X158" i="1"/>
  <c r="AA158" i="1" s="1"/>
  <c r="X159" i="1"/>
  <c r="AA159" i="1" s="1"/>
  <c r="X160" i="1"/>
  <c r="AA160" i="1" s="1"/>
  <c r="X161" i="1"/>
  <c r="AA161" i="1" s="1"/>
  <c r="X162" i="1"/>
  <c r="AA162" i="1" s="1"/>
  <c r="X163" i="1"/>
  <c r="AA163" i="1" s="1"/>
  <c r="X164" i="1"/>
  <c r="AA164" i="1" s="1"/>
  <c r="X165" i="1"/>
  <c r="AA165" i="1" s="1"/>
  <c r="X166" i="1"/>
  <c r="AA166" i="1" s="1"/>
  <c r="X167" i="1"/>
  <c r="AA167" i="1" s="1"/>
  <c r="X168" i="1"/>
  <c r="AA168" i="1" s="1"/>
  <c r="X169" i="1"/>
  <c r="AA169" i="1" s="1"/>
  <c r="X170" i="1"/>
  <c r="AA170" i="1" s="1"/>
  <c r="X171" i="1"/>
  <c r="AA171" i="1" s="1"/>
  <c r="X172" i="1"/>
  <c r="AA172" i="1" s="1"/>
  <c r="X173" i="1"/>
  <c r="AA173" i="1" s="1"/>
  <c r="X174" i="1"/>
  <c r="AA174" i="1" s="1"/>
  <c r="X175" i="1"/>
  <c r="AA175" i="1" s="1"/>
  <c r="X176" i="1"/>
  <c r="AA176" i="1" s="1"/>
  <c r="X177" i="1"/>
  <c r="AA177" i="1" s="1"/>
  <c r="X178" i="1"/>
  <c r="AA178" i="1" s="1"/>
  <c r="X179" i="1"/>
  <c r="AA179" i="1" s="1"/>
  <c r="X180" i="1"/>
  <c r="AA180" i="1" s="1"/>
  <c r="X181" i="1"/>
  <c r="AA181" i="1" s="1"/>
  <c r="X182" i="1"/>
  <c r="AA182" i="1" s="1"/>
  <c r="X183" i="1"/>
  <c r="AA183" i="1" s="1"/>
  <c r="X184" i="1"/>
  <c r="AA184" i="1" s="1"/>
  <c r="X185" i="1"/>
  <c r="AA185" i="1" s="1"/>
  <c r="X186" i="1"/>
  <c r="AA186" i="1" s="1"/>
  <c r="X187" i="1"/>
  <c r="AA187" i="1" s="1"/>
  <c r="X188" i="1"/>
  <c r="AA188" i="1" s="1"/>
  <c r="X189" i="1"/>
  <c r="AA189" i="1" s="1"/>
  <c r="X190" i="1"/>
  <c r="AA190" i="1" s="1"/>
  <c r="X191" i="1"/>
  <c r="AA191" i="1" s="1"/>
  <c r="X192" i="1"/>
  <c r="AA192" i="1" s="1"/>
  <c r="X193" i="1"/>
  <c r="AA193" i="1" s="1"/>
  <c r="X194" i="1"/>
  <c r="AA194" i="1" s="1"/>
  <c r="X195" i="1"/>
  <c r="AA195" i="1" s="1"/>
  <c r="X196" i="1"/>
  <c r="AA196" i="1" s="1"/>
  <c r="X197" i="1"/>
  <c r="AA197" i="1" s="1"/>
  <c r="X198" i="1"/>
  <c r="AA198" i="1" s="1"/>
  <c r="X199" i="1"/>
  <c r="AA199" i="1" s="1"/>
  <c r="X200" i="1"/>
  <c r="AA200" i="1" s="1"/>
  <c r="X201" i="1"/>
  <c r="AA201" i="1" s="1"/>
  <c r="X202" i="1"/>
  <c r="AA202" i="1" s="1"/>
  <c r="X203" i="1"/>
  <c r="AA203" i="1" s="1"/>
  <c r="X204" i="1"/>
  <c r="AA204" i="1" s="1"/>
  <c r="X205" i="1"/>
  <c r="AA205" i="1" s="1"/>
  <c r="X206" i="1"/>
  <c r="AA206" i="1" s="1"/>
  <c r="X207" i="1"/>
  <c r="AA207" i="1" s="1"/>
  <c r="X208" i="1"/>
  <c r="AA208" i="1" s="1"/>
  <c r="X209" i="1"/>
  <c r="AA209" i="1" s="1"/>
  <c r="X210" i="1"/>
  <c r="AA210" i="1" s="1"/>
  <c r="X211" i="1"/>
  <c r="AA211" i="1" s="1"/>
  <c r="X212" i="1"/>
  <c r="AA212" i="1" s="1"/>
  <c r="X213" i="1"/>
  <c r="AA213" i="1" s="1"/>
  <c r="X214" i="1"/>
  <c r="AA214" i="1" s="1"/>
  <c r="X215" i="1"/>
  <c r="AA215" i="1" s="1"/>
  <c r="X216" i="1"/>
  <c r="AA216" i="1" s="1"/>
  <c r="X217" i="1"/>
  <c r="AA217" i="1" s="1"/>
  <c r="X218" i="1"/>
  <c r="AA218" i="1" s="1"/>
  <c r="X219" i="1"/>
  <c r="AA219" i="1" s="1"/>
  <c r="X220" i="1"/>
  <c r="AA220" i="1" s="1"/>
  <c r="X221" i="1"/>
  <c r="AA221" i="1" s="1"/>
  <c r="X222" i="1"/>
  <c r="AA222" i="1" s="1"/>
  <c r="X223" i="1"/>
  <c r="AA223" i="1" s="1"/>
  <c r="X224" i="1"/>
  <c r="AA224" i="1" s="1"/>
  <c r="X225" i="1"/>
  <c r="AA225" i="1" s="1"/>
  <c r="X226" i="1"/>
  <c r="AA226" i="1" s="1"/>
  <c r="X227" i="1"/>
  <c r="AA227" i="1" s="1"/>
  <c r="X228" i="1"/>
  <c r="AA228" i="1" s="1"/>
  <c r="X229" i="1"/>
  <c r="AA229" i="1" s="1"/>
  <c r="X230" i="1"/>
  <c r="AA230" i="1" s="1"/>
  <c r="X231" i="1"/>
  <c r="AA231" i="1" s="1"/>
  <c r="X232" i="1"/>
  <c r="AA232" i="1" s="1"/>
  <c r="X233" i="1"/>
  <c r="AA233" i="1" s="1"/>
  <c r="X234" i="1"/>
  <c r="AA234" i="1" s="1"/>
  <c r="X235" i="1"/>
  <c r="AA235" i="1" s="1"/>
  <c r="X236" i="1"/>
  <c r="AA236" i="1" s="1"/>
  <c r="X237" i="1"/>
  <c r="AA237" i="1" s="1"/>
  <c r="X238" i="1"/>
  <c r="AA238" i="1" s="1"/>
  <c r="X239" i="1"/>
  <c r="AA239" i="1" s="1"/>
  <c r="X240" i="1"/>
  <c r="AA240" i="1" s="1"/>
  <c r="X241" i="1"/>
  <c r="AA241" i="1" s="1"/>
  <c r="X242" i="1"/>
  <c r="AA242" i="1" s="1"/>
  <c r="X243" i="1"/>
  <c r="AA243" i="1" s="1"/>
  <c r="X244" i="1"/>
  <c r="AA244" i="1" s="1"/>
  <c r="X245" i="1"/>
  <c r="AA245" i="1" s="1"/>
  <c r="X246" i="1"/>
  <c r="AA246" i="1" s="1"/>
  <c r="X247" i="1"/>
  <c r="AA247" i="1" s="1"/>
  <c r="X248" i="1"/>
  <c r="AA248" i="1" s="1"/>
  <c r="X249" i="1"/>
  <c r="AA249" i="1" s="1"/>
  <c r="X250" i="1"/>
  <c r="AA250" i="1" s="1"/>
  <c r="X251" i="1"/>
  <c r="AA251" i="1" s="1"/>
  <c r="X252" i="1"/>
  <c r="AA252" i="1" s="1"/>
  <c r="X253" i="1"/>
  <c r="AA253" i="1" s="1"/>
  <c r="X254" i="1"/>
  <c r="AA254" i="1" s="1"/>
  <c r="X255" i="1"/>
  <c r="AA255" i="1" s="1"/>
  <c r="X256" i="1"/>
  <c r="AA256" i="1" s="1"/>
  <c r="X257" i="1"/>
  <c r="AA257" i="1" s="1"/>
  <c r="X258" i="1"/>
  <c r="AA258" i="1" s="1"/>
  <c r="X259" i="1"/>
  <c r="AA259" i="1" s="1"/>
  <c r="X260" i="1"/>
  <c r="AA260" i="1" s="1"/>
  <c r="X261" i="1"/>
  <c r="AA261" i="1" s="1"/>
  <c r="X262" i="1"/>
  <c r="AA262" i="1" s="1"/>
  <c r="X263" i="1"/>
  <c r="AA263" i="1" s="1"/>
  <c r="X264" i="1"/>
  <c r="AA264" i="1" s="1"/>
  <c r="X265" i="1"/>
  <c r="AA265" i="1" s="1"/>
  <c r="X266" i="1"/>
  <c r="AA266" i="1" s="1"/>
  <c r="X267" i="1"/>
  <c r="AA267" i="1" s="1"/>
  <c r="X268" i="1"/>
  <c r="AA268" i="1" s="1"/>
  <c r="X269" i="1"/>
  <c r="AA269" i="1" s="1"/>
  <c r="X270" i="1"/>
  <c r="AA270" i="1" s="1"/>
  <c r="X271" i="1"/>
  <c r="AA271" i="1" s="1"/>
  <c r="W2" i="1"/>
  <c r="W3" i="1"/>
  <c r="W4" i="1"/>
  <c r="Y4" i="1" s="1"/>
  <c r="W5" i="1"/>
  <c r="Y5" i="1" s="1"/>
  <c r="W6" i="1"/>
  <c r="Z6" i="1" s="1"/>
  <c r="W7" i="1"/>
  <c r="W8" i="1"/>
  <c r="Y8" i="1" s="1"/>
  <c r="W9" i="1"/>
  <c r="Y9" i="1" s="1"/>
  <c r="W10" i="1"/>
  <c r="Z10" i="1" s="1"/>
  <c r="W11" i="1"/>
  <c r="W12" i="1"/>
  <c r="Y12" i="1" s="1"/>
  <c r="W13" i="1"/>
  <c r="Y13" i="1" s="1"/>
  <c r="W14" i="1"/>
  <c r="W15" i="1"/>
  <c r="W16" i="1"/>
  <c r="Y16" i="1" s="1"/>
  <c r="W17" i="1"/>
  <c r="Y17" i="1" s="1"/>
  <c r="W18" i="1"/>
  <c r="Z18" i="1" s="1"/>
  <c r="W19" i="1"/>
  <c r="W20" i="1"/>
  <c r="Y20" i="1" s="1"/>
  <c r="W21" i="1"/>
  <c r="Y21" i="1" s="1"/>
  <c r="W22" i="1"/>
  <c r="Z22" i="1" s="1"/>
  <c r="W23" i="1"/>
  <c r="W24" i="1"/>
  <c r="Y24" i="1" s="1"/>
  <c r="W25" i="1"/>
  <c r="Y25" i="1" s="1"/>
  <c r="W26" i="1"/>
  <c r="Z26" i="1" s="1"/>
  <c r="W27" i="1"/>
  <c r="W28" i="1"/>
  <c r="Y28" i="1" s="1"/>
  <c r="W29" i="1"/>
  <c r="Y29" i="1" s="1"/>
  <c r="W30" i="1"/>
  <c r="W31" i="1"/>
  <c r="W32" i="1"/>
  <c r="Y32" i="1" s="1"/>
  <c r="W33" i="1"/>
  <c r="Y33" i="1" s="1"/>
  <c r="W34" i="1"/>
  <c r="Z34" i="1" s="1"/>
  <c r="W35" i="1"/>
  <c r="W36" i="1"/>
  <c r="Y36" i="1" s="1"/>
  <c r="W37" i="1"/>
  <c r="Y37" i="1" s="1"/>
  <c r="W38" i="1"/>
  <c r="Z38" i="1" s="1"/>
  <c r="W39" i="1"/>
  <c r="W40" i="1"/>
  <c r="Y40" i="1" s="1"/>
  <c r="W41" i="1"/>
  <c r="Y41" i="1" s="1"/>
  <c r="W42" i="1"/>
  <c r="Z42" i="1" s="1"/>
  <c r="W43" i="1"/>
  <c r="W44" i="1"/>
  <c r="Y44" i="1" s="1"/>
  <c r="W45" i="1"/>
  <c r="Y45" i="1" s="1"/>
  <c r="W46" i="1"/>
  <c r="W47" i="1"/>
  <c r="W48" i="1"/>
  <c r="Y48" i="1" s="1"/>
  <c r="W49" i="1"/>
  <c r="Y49" i="1" s="1"/>
  <c r="W50" i="1"/>
  <c r="Z50" i="1" s="1"/>
  <c r="W51" i="1"/>
  <c r="W52" i="1"/>
  <c r="Y52" i="1" s="1"/>
  <c r="W53" i="1"/>
  <c r="Y53" i="1" s="1"/>
  <c r="W54" i="1"/>
  <c r="Z54" i="1" s="1"/>
  <c r="W55" i="1"/>
  <c r="W56" i="1"/>
  <c r="Y56" i="1" s="1"/>
  <c r="W57" i="1"/>
  <c r="Y57" i="1" s="1"/>
  <c r="W58" i="1"/>
  <c r="Z58" i="1" s="1"/>
  <c r="W59" i="1"/>
  <c r="W60" i="1"/>
  <c r="Y60" i="1" s="1"/>
  <c r="W61" i="1"/>
  <c r="Y61" i="1" s="1"/>
  <c r="W62" i="1"/>
  <c r="W63" i="1"/>
  <c r="W64" i="1"/>
  <c r="Y64" i="1" s="1"/>
  <c r="W65" i="1"/>
  <c r="Y65" i="1" s="1"/>
  <c r="W66" i="1"/>
  <c r="Z66" i="1" s="1"/>
  <c r="W67" i="1"/>
  <c r="W68" i="1"/>
  <c r="Y68" i="1" s="1"/>
  <c r="W69" i="1"/>
  <c r="Y69" i="1" s="1"/>
  <c r="W70" i="1"/>
  <c r="Z70" i="1" s="1"/>
  <c r="W71" i="1"/>
  <c r="W72" i="1"/>
  <c r="Y72" i="1" s="1"/>
  <c r="W73" i="1"/>
  <c r="Y73" i="1" s="1"/>
  <c r="W74" i="1"/>
  <c r="Z74" i="1" s="1"/>
  <c r="W75" i="1"/>
  <c r="W76" i="1"/>
  <c r="Y76" i="1" s="1"/>
  <c r="W77" i="1"/>
  <c r="Y77" i="1" s="1"/>
  <c r="W78" i="1"/>
  <c r="W79" i="1"/>
  <c r="W80" i="1"/>
  <c r="Y80" i="1" s="1"/>
  <c r="W81" i="1"/>
  <c r="Y81" i="1" s="1"/>
  <c r="W82" i="1"/>
  <c r="Z82" i="1" s="1"/>
  <c r="W83" i="1"/>
  <c r="W84" i="1"/>
  <c r="Y84" i="1" s="1"/>
  <c r="W85" i="1"/>
  <c r="Y85" i="1" s="1"/>
  <c r="W86" i="1"/>
  <c r="Z86" i="1" s="1"/>
  <c r="W87" i="1"/>
  <c r="W88" i="1"/>
  <c r="Y88" i="1" s="1"/>
  <c r="W89" i="1"/>
  <c r="Y89" i="1" s="1"/>
  <c r="W90" i="1"/>
  <c r="Z90" i="1" s="1"/>
  <c r="W91" i="1"/>
  <c r="W92" i="1"/>
  <c r="Y92" i="1" s="1"/>
  <c r="W93" i="1"/>
  <c r="Y93" i="1" s="1"/>
  <c r="W94" i="1"/>
  <c r="W95" i="1"/>
  <c r="W96" i="1"/>
  <c r="Y96" i="1" s="1"/>
  <c r="W97" i="1"/>
  <c r="Y97" i="1" s="1"/>
  <c r="W98" i="1"/>
  <c r="Z98" i="1" s="1"/>
  <c r="W99" i="1"/>
  <c r="W100" i="1"/>
  <c r="Y100" i="1" s="1"/>
  <c r="W101" i="1"/>
  <c r="Y101" i="1" s="1"/>
  <c r="W102" i="1"/>
  <c r="Z102" i="1" s="1"/>
  <c r="W103" i="1"/>
  <c r="W104" i="1"/>
  <c r="Y104" i="1" s="1"/>
  <c r="W105" i="1"/>
  <c r="Y105" i="1" s="1"/>
  <c r="W106" i="1"/>
  <c r="Z106" i="1" s="1"/>
  <c r="W107" i="1"/>
  <c r="W108" i="1"/>
  <c r="Y108" i="1" s="1"/>
  <c r="W109" i="1"/>
  <c r="Y109" i="1" s="1"/>
  <c r="W110" i="1"/>
  <c r="W111" i="1"/>
  <c r="W112" i="1"/>
  <c r="Y112" i="1" s="1"/>
  <c r="W113" i="1"/>
  <c r="Y113" i="1" s="1"/>
  <c r="W114" i="1"/>
  <c r="Z114" i="1" s="1"/>
  <c r="W115" i="1"/>
  <c r="W116" i="1"/>
  <c r="Y116" i="1" s="1"/>
  <c r="W117" i="1"/>
  <c r="Y117" i="1" s="1"/>
  <c r="W118" i="1"/>
  <c r="Z118" i="1" s="1"/>
  <c r="W119" i="1"/>
  <c r="W120" i="1"/>
  <c r="Y120" i="1" s="1"/>
  <c r="W121" i="1"/>
  <c r="Y121" i="1" s="1"/>
  <c r="W122" i="1"/>
  <c r="Z122" i="1" s="1"/>
  <c r="W123" i="1"/>
  <c r="W124" i="1"/>
  <c r="Y124" i="1" s="1"/>
  <c r="W125" i="1"/>
  <c r="Y125" i="1" s="1"/>
  <c r="W126" i="1"/>
  <c r="W127" i="1"/>
  <c r="W128" i="1"/>
  <c r="Y128" i="1" s="1"/>
  <c r="W129" i="1"/>
  <c r="Y129" i="1" s="1"/>
  <c r="W130" i="1"/>
  <c r="Z130" i="1" s="1"/>
  <c r="W131" i="1"/>
  <c r="W132" i="1"/>
  <c r="Y132" i="1" s="1"/>
  <c r="W133" i="1"/>
  <c r="Y133" i="1" s="1"/>
  <c r="W134" i="1"/>
  <c r="Z134" i="1" s="1"/>
  <c r="W135" i="1"/>
  <c r="W136" i="1"/>
  <c r="Y136" i="1" s="1"/>
  <c r="W137" i="1"/>
  <c r="Y137" i="1" s="1"/>
  <c r="W138" i="1"/>
  <c r="Z138" i="1" s="1"/>
  <c r="W139" i="1"/>
  <c r="W140" i="1"/>
  <c r="Y140" i="1" s="1"/>
  <c r="W141" i="1"/>
  <c r="Y141" i="1" s="1"/>
  <c r="W142" i="1"/>
  <c r="W143" i="1"/>
  <c r="W144" i="1"/>
  <c r="Y144" i="1" s="1"/>
  <c r="W145" i="1"/>
  <c r="Y145" i="1" s="1"/>
  <c r="W146" i="1"/>
  <c r="Z146" i="1" s="1"/>
  <c r="W147" i="1"/>
  <c r="W148" i="1"/>
  <c r="Y148" i="1" s="1"/>
  <c r="W149" i="1"/>
  <c r="Y149" i="1" s="1"/>
  <c r="W150" i="1"/>
  <c r="Z150" i="1" s="1"/>
  <c r="W151" i="1"/>
  <c r="W152" i="1"/>
  <c r="Y152" i="1" s="1"/>
  <c r="W153" i="1"/>
  <c r="Y153" i="1" s="1"/>
  <c r="W154" i="1"/>
  <c r="Z154" i="1" s="1"/>
  <c r="W155" i="1"/>
  <c r="W156" i="1"/>
  <c r="Y156" i="1" s="1"/>
  <c r="W157" i="1"/>
  <c r="Y157" i="1" s="1"/>
  <c r="W158" i="1"/>
  <c r="W159" i="1"/>
  <c r="W160" i="1"/>
  <c r="Y160" i="1" s="1"/>
  <c r="W161" i="1"/>
  <c r="Y161" i="1" s="1"/>
  <c r="W162" i="1"/>
  <c r="Z162" i="1" s="1"/>
  <c r="W163" i="1"/>
  <c r="W164" i="1"/>
  <c r="Y164" i="1" s="1"/>
  <c r="W165" i="1"/>
  <c r="Y165" i="1" s="1"/>
  <c r="W166" i="1"/>
  <c r="Z166" i="1" s="1"/>
  <c r="W167" i="1"/>
  <c r="W168" i="1"/>
  <c r="Y168" i="1" s="1"/>
  <c r="W169" i="1"/>
  <c r="Y169" i="1" s="1"/>
  <c r="W170" i="1"/>
  <c r="Z170" i="1" s="1"/>
  <c r="W171" i="1"/>
  <c r="W172" i="1"/>
  <c r="Y172" i="1" s="1"/>
  <c r="W173" i="1"/>
  <c r="Y173" i="1" s="1"/>
  <c r="W174" i="1"/>
  <c r="W175" i="1"/>
  <c r="W176" i="1"/>
  <c r="Y176" i="1" s="1"/>
  <c r="W177" i="1"/>
  <c r="Y177" i="1" s="1"/>
  <c r="W178" i="1"/>
  <c r="Z178" i="1" s="1"/>
  <c r="W179" i="1"/>
  <c r="W180" i="1"/>
  <c r="Y180" i="1" s="1"/>
  <c r="W181" i="1"/>
  <c r="Y181" i="1" s="1"/>
  <c r="W182" i="1"/>
  <c r="Z182" i="1" s="1"/>
  <c r="W183" i="1"/>
  <c r="W184" i="1"/>
  <c r="Y184" i="1" s="1"/>
  <c r="W185" i="1"/>
  <c r="Y185" i="1" s="1"/>
  <c r="W186" i="1"/>
  <c r="Z186" i="1" s="1"/>
  <c r="W187" i="1"/>
  <c r="W188" i="1"/>
  <c r="Y188" i="1" s="1"/>
  <c r="W189" i="1"/>
  <c r="Y189" i="1" s="1"/>
  <c r="W190" i="1"/>
  <c r="W191" i="1"/>
  <c r="W192" i="1"/>
  <c r="Y192" i="1" s="1"/>
  <c r="W193" i="1"/>
  <c r="Y193" i="1" s="1"/>
  <c r="W194" i="1"/>
  <c r="Z194" i="1" s="1"/>
  <c r="W195" i="1"/>
  <c r="W196" i="1"/>
  <c r="Y196" i="1" s="1"/>
  <c r="W197" i="1"/>
  <c r="Y197" i="1" s="1"/>
  <c r="W198" i="1"/>
  <c r="Z198" i="1" s="1"/>
  <c r="W199" i="1"/>
  <c r="W200" i="1"/>
  <c r="Y200" i="1" s="1"/>
  <c r="W201" i="1"/>
  <c r="Y201" i="1" s="1"/>
  <c r="W202" i="1"/>
  <c r="Z202" i="1" s="1"/>
  <c r="W203" i="1"/>
  <c r="W204" i="1"/>
  <c r="Y204" i="1" s="1"/>
  <c r="W205" i="1"/>
  <c r="Y205" i="1" s="1"/>
  <c r="W206" i="1"/>
  <c r="W207" i="1"/>
  <c r="W208" i="1"/>
  <c r="Y208" i="1" s="1"/>
  <c r="W209" i="1"/>
  <c r="Y209" i="1" s="1"/>
  <c r="W210" i="1"/>
  <c r="Z210" i="1" s="1"/>
  <c r="W211" i="1"/>
  <c r="W212" i="1"/>
  <c r="Y212" i="1" s="1"/>
  <c r="W213" i="1"/>
  <c r="Y213" i="1" s="1"/>
  <c r="W214" i="1"/>
  <c r="Z214" i="1" s="1"/>
  <c r="W215" i="1"/>
  <c r="W216" i="1"/>
  <c r="Y216" i="1" s="1"/>
  <c r="W217" i="1"/>
  <c r="Y217" i="1" s="1"/>
  <c r="W218" i="1"/>
  <c r="Z218" i="1" s="1"/>
  <c r="W219" i="1"/>
  <c r="W220" i="1"/>
  <c r="Y220" i="1" s="1"/>
  <c r="W221" i="1"/>
  <c r="Y221" i="1" s="1"/>
  <c r="W222" i="1"/>
  <c r="W223" i="1"/>
  <c r="W224" i="1"/>
  <c r="Y224" i="1" s="1"/>
  <c r="W225" i="1"/>
  <c r="Y225" i="1" s="1"/>
  <c r="W226" i="1"/>
  <c r="Z226" i="1" s="1"/>
  <c r="W227" i="1"/>
  <c r="W228" i="1"/>
  <c r="Y228" i="1" s="1"/>
  <c r="W229" i="1"/>
  <c r="Y229" i="1" s="1"/>
  <c r="W230" i="1"/>
  <c r="Z230" i="1" s="1"/>
  <c r="W231" i="1"/>
  <c r="W232" i="1"/>
  <c r="Y232" i="1" s="1"/>
  <c r="W233" i="1"/>
  <c r="Y233" i="1" s="1"/>
  <c r="W234" i="1"/>
  <c r="Z234" i="1" s="1"/>
  <c r="W235" i="1"/>
  <c r="W236" i="1"/>
  <c r="Y236" i="1" s="1"/>
  <c r="W237" i="1"/>
  <c r="Y237" i="1" s="1"/>
  <c r="W238" i="1"/>
  <c r="W239" i="1"/>
  <c r="W240" i="1"/>
  <c r="Y240" i="1" s="1"/>
  <c r="W241" i="1"/>
  <c r="Y241" i="1" s="1"/>
  <c r="W242" i="1"/>
  <c r="Z242" i="1" s="1"/>
  <c r="W243" i="1"/>
  <c r="Y243" i="1" s="1"/>
  <c r="W244" i="1"/>
  <c r="Y244" i="1" s="1"/>
  <c r="W245" i="1"/>
  <c r="Y245" i="1" s="1"/>
  <c r="W246" i="1"/>
  <c r="Z246" i="1" s="1"/>
  <c r="W247" i="1"/>
  <c r="Y247" i="1" s="1"/>
  <c r="W248" i="1"/>
  <c r="Y248" i="1" s="1"/>
  <c r="W249" i="1"/>
  <c r="Y249" i="1" s="1"/>
  <c r="W250" i="1"/>
  <c r="Z250" i="1" s="1"/>
  <c r="W251" i="1"/>
  <c r="Y251" i="1" s="1"/>
  <c r="W252" i="1"/>
  <c r="Y252" i="1" s="1"/>
  <c r="W253" i="1"/>
  <c r="Y253" i="1" s="1"/>
  <c r="W254" i="1"/>
  <c r="W255" i="1"/>
  <c r="Y255" i="1" s="1"/>
  <c r="W256" i="1"/>
  <c r="Y256" i="1" s="1"/>
  <c r="W257" i="1"/>
  <c r="Y257" i="1" s="1"/>
  <c r="W258" i="1"/>
  <c r="Z258" i="1" s="1"/>
  <c r="W259" i="1"/>
  <c r="Y259" i="1" s="1"/>
  <c r="W260" i="1"/>
  <c r="Y260" i="1" s="1"/>
  <c r="W261" i="1"/>
  <c r="Y261" i="1" s="1"/>
  <c r="W262" i="1"/>
  <c r="Z262" i="1" s="1"/>
  <c r="W263" i="1"/>
  <c r="Y263" i="1" s="1"/>
  <c r="W264" i="1"/>
  <c r="Y264" i="1" s="1"/>
  <c r="W265" i="1"/>
  <c r="Y265" i="1" s="1"/>
  <c r="W266" i="1"/>
  <c r="Z266" i="1" s="1"/>
  <c r="W267" i="1"/>
  <c r="Y267" i="1" s="1"/>
  <c r="W268" i="1"/>
  <c r="Y268" i="1" s="1"/>
  <c r="W269" i="1"/>
  <c r="Y269" i="1" s="1"/>
  <c r="W270" i="1"/>
  <c r="W271" i="1"/>
  <c r="Y271" i="1" s="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Y266" i="1" l="1"/>
  <c r="Y246" i="1"/>
  <c r="Y226" i="1"/>
  <c r="Y202" i="1"/>
  <c r="Y182" i="1"/>
  <c r="Y162" i="1"/>
  <c r="Y138" i="1"/>
  <c r="Y118" i="1"/>
  <c r="Y98" i="1"/>
  <c r="Y74" i="1"/>
  <c r="Y54" i="1"/>
  <c r="Y34" i="1"/>
  <c r="Y10" i="1"/>
  <c r="Z268" i="1"/>
  <c r="Z263" i="1"/>
  <c r="Z257" i="1"/>
  <c r="Z252" i="1"/>
  <c r="Z247" i="1"/>
  <c r="Z241" i="1"/>
  <c r="Z233" i="1"/>
  <c r="Z225" i="1"/>
  <c r="Z217" i="1"/>
  <c r="Z209" i="1"/>
  <c r="Z201" i="1"/>
  <c r="Z193" i="1"/>
  <c r="Z185" i="1"/>
  <c r="Z177" i="1"/>
  <c r="Z169" i="1"/>
  <c r="Z161" i="1"/>
  <c r="Z153" i="1"/>
  <c r="Z145" i="1"/>
  <c r="Z137" i="1"/>
  <c r="Z129" i="1"/>
  <c r="Z121" i="1"/>
  <c r="Z113" i="1"/>
  <c r="Z105" i="1"/>
  <c r="Z97" i="1"/>
  <c r="Z89" i="1"/>
  <c r="Z81" i="1"/>
  <c r="Z73" i="1"/>
  <c r="Z65" i="1"/>
  <c r="Z57" i="1"/>
  <c r="Z49" i="1"/>
  <c r="Z41" i="1"/>
  <c r="Z33" i="1"/>
  <c r="Z25" i="1"/>
  <c r="Z17" i="1"/>
  <c r="Z9" i="1"/>
  <c r="Y262" i="1"/>
  <c r="Y242" i="1"/>
  <c r="Y218" i="1"/>
  <c r="Y198" i="1"/>
  <c r="Y178" i="1"/>
  <c r="Y154" i="1"/>
  <c r="Y134" i="1"/>
  <c r="Y114" i="1"/>
  <c r="Y90" i="1"/>
  <c r="Y70" i="1"/>
  <c r="Y50" i="1"/>
  <c r="Y26" i="1"/>
  <c r="Y6" i="1"/>
  <c r="Z267" i="1"/>
  <c r="Z261" i="1"/>
  <c r="Z256" i="1"/>
  <c r="Z251" i="1"/>
  <c r="Z245" i="1"/>
  <c r="Z240" i="1"/>
  <c r="Z232" i="1"/>
  <c r="Z224" i="1"/>
  <c r="Z216" i="1"/>
  <c r="Z208" i="1"/>
  <c r="Z200" i="1"/>
  <c r="Z192" i="1"/>
  <c r="Z184" i="1"/>
  <c r="Z176" i="1"/>
  <c r="Z168" i="1"/>
  <c r="Z160" i="1"/>
  <c r="Z152" i="1"/>
  <c r="Z144" i="1"/>
  <c r="Z136" i="1"/>
  <c r="Z128" i="1"/>
  <c r="Z120" i="1"/>
  <c r="Z112" i="1"/>
  <c r="Z104" i="1"/>
  <c r="Z96" i="1"/>
  <c r="Z88" i="1"/>
  <c r="Z80" i="1"/>
  <c r="Z72" i="1"/>
  <c r="Z64" i="1"/>
  <c r="Z56" i="1"/>
  <c r="Z48" i="1"/>
  <c r="Z40" i="1"/>
  <c r="Z32" i="1"/>
  <c r="Z24" i="1"/>
  <c r="Z16" i="1"/>
  <c r="Z8" i="1"/>
  <c r="Y239" i="1"/>
  <c r="Z239" i="1"/>
  <c r="Y231" i="1"/>
  <c r="Z231" i="1"/>
  <c r="Y223" i="1"/>
  <c r="Z223" i="1"/>
  <c r="Y219" i="1"/>
  <c r="Z219" i="1"/>
  <c r="Y211" i="1"/>
  <c r="Z211" i="1"/>
  <c r="Y203" i="1"/>
  <c r="Z203" i="1"/>
  <c r="Y195" i="1"/>
  <c r="Z195" i="1"/>
  <c r="Y187" i="1"/>
  <c r="Z187" i="1"/>
  <c r="Y179" i="1"/>
  <c r="Z179" i="1"/>
  <c r="Y175" i="1"/>
  <c r="Z175" i="1"/>
  <c r="Y167" i="1"/>
  <c r="Z167" i="1"/>
  <c r="Y159" i="1"/>
  <c r="Z159" i="1"/>
  <c r="Y147" i="1"/>
  <c r="Z147" i="1"/>
  <c r="Y143" i="1"/>
  <c r="Z143" i="1"/>
  <c r="Y135" i="1"/>
  <c r="Z135" i="1"/>
  <c r="Y127" i="1"/>
  <c r="Z127" i="1"/>
  <c r="Y119" i="1"/>
  <c r="Z119" i="1"/>
  <c r="Y111" i="1"/>
  <c r="Z111" i="1"/>
  <c r="Y103" i="1"/>
  <c r="Z103" i="1"/>
  <c r="Y99" i="1"/>
  <c r="Z99" i="1"/>
  <c r="Y91" i="1"/>
  <c r="Z91" i="1"/>
  <c r="Y87" i="1"/>
  <c r="Z87" i="1"/>
  <c r="Y79" i="1"/>
  <c r="Z79" i="1"/>
  <c r="Y71" i="1"/>
  <c r="Z71" i="1"/>
  <c r="Y63" i="1"/>
  <c r="Z63" i="1"/>
  <c r="Y55" i="1"/>
  <c r="Z55" i="1"/>
  <c r="Y51" i="1"/>
  <c r="Z51" i="1"/>
  <c r="Y43" i="1"/>
  <c r="Z43" i="1"/>
  <c r="Y35" i="1"/>
  <c r="Z35" i="1"/>
  <c r="Y27" i="1"/>
  <c r="Z27" i="1"/>
  <c r="Y19" i="1"/>
  <c r="Z19" i="1"/>
  <c r="Y15" i="1"/>
  <c r="Z15" i="1"/>
  <c r="Y7" i="1"/>
  <c r="Z7" i="1"/>
  <c r="Z270" i="1"/>
  <c r="Y270" i="1"/>
  <c r="Z238" i="1"/>
  <c r="Y238" i="1"/>
  <c r="Z222" i="1"/>
  <c r="Y222" i="1"/>
  <c r="Z190" i="1"/>
  <c r="Y190" i="1"/>
  <c r="Z174" i="1"/>
  <c r="Y174" i="1"/>
  <c r="Z78" i="1"/>
  <c r="Y78" i="1"/>
  <c r="Z62" i="1"/>
  <c r="Y62" i="1"/>
  <c r="Z46" i="1"/>
  <c r="Y46" i="1"/>
  <c r="Z14" i="1"/>
  <c r="Y14" i="1"/>
  <c r="Y258" i="1"/>
  <c r="Y234" i="1"/>
  <c r="Y214" i="1"/>
  <c r="Y194" i="1"/>
  <c r="Y170" i="1"/>
  <c r="Y150" i="1"/>
  <c r="Y130" i="1"/>
  <c r="Y106" i="1"/>
  <c r="Y86" i="1"/>
  <c r="Y66" i="1"/>
  <c r="Y42" i="1"/>
  <c r="Y22" i="1"/>
  <c r="Z271" i="1"/>
  <c r="Z265" i="1"/>
  <c r="Z260" i="1"/>
  <c r="Z255" i="1"/>
  <c r="Z249" i="1"/>
  <c r="Z244" i="1"/>
  <c r="Z237" i="1"/>
  <c r="Z229" i="1"/>
  <c r="Z221" i="1"/>
  <c r="Z213" i="1"/>
  <c r="Z205" i="1"/>
  <c r="Z197" i="1"/>
  <c r="Z189" i="1"/>
  <c r="Z181" i="1"/>
  <c r="Z173" i="1"/>
  <c r="Z165" i="1"/>
  <c r="Z157" i="1"/>
  <c r="Z149" i="1"/>
  <c r="Z141" i="1"/>
  <c r="Z133" i="1"/>
  <c r="Z125" i="1"/>
  <c r="Z117" i="1"/>
  <c r="Z109" i="1"/>
  <c r="Z101" i="1"/>
  <c r="Z93" i="1"/>
  <c r="Z85" i="1"/>
  <c r="Z77" i="1"/>
  <c r="Z69" i="1"/>
  <c r="Z61" i="1"/>
  <c r="Z53" i="1"/>
  <c r="Z45" i="1"/>
  <c r="Z37" i="1"/>
  <c r="Z29" i="1"/>
  <c r="Z21" i="1"/>
  <c r="Z13" i="1"/>
  <c r="Z5" i="1"/>
  <c r="Y235" i="1"/>
  <c r="Z235" i="1"/>
  <c r="Y227" i="1"/>
  <c r="Z227" i="1"/>
  <c r="Y215" i="1"/>
  <c r="Z215" i="1"/>
  <c r="Y207" i="1"/>
  <c r="Z207" i="1"/>
  <c r="Y199" i="1"/>
  <c r="Z199" i="1"/>
  <c r="Y191" i="1"/>
  <c r="Z191" i="1"/>
  <c r="Y183" i="1"/>
  <c r="Z183" i="1"/>
  <c r="Y171" i="1"/>
  <c r="Z171" i="1"/>
  <c r="Y163" i="1"/>
  <c r="Z163" i="1"/>
  <c r="Y155" i="1"/>
  <c r="Z155" i="1"/>
  <c r="Y151" i="1"/>
  <c r="Z151" i="1"/>
  <c r="Y139" i="1"/>
  <c r="Z139" i="1"/>
  <c r="Y131" i="1"/>
  <c r="Z131" i="1"/>
  <c r="Y123" i="1"/>
  <c r="Z123" i="1"/>
  <c r="Y115" i="1"/>
  <c r="Z115" i="1"/>
  <c r="Y107" i="1"/>
  <c r="Z107" i="1"/>
  <c r="Y95" i="1"/>
  <c r="Z95" i="1"/>
  <c r="Y83" i="1"/>
  <c r="Z83" i="1"/>
  <c r="Y75" i="1"/>
  <c r="Z75" i="1"/>
  <c r="Y67" i="1"/>
  <c r="Z67" i="1"/>
  <c r="Y59" i="1"/>
  <c r="Z59" i="1"/>
  <c r="Y47" i="1"/>
  <c r="Z47" i="1"/>
  <c r="Y39" i="1"/>
  <c r="Z39" i="1"/>
  <c r="Y31" i="1"/>
  <c r="Z31" i="1"/>
  <c r="Y23" i="1"/>
  <c r="Z23" i="1"/>
  <c r="Y11" i="1"/>
  <c r="Z11" i="1"/>
  <c r="Y3" i="1"/>
  <c r="Z3" i="1"/>
  <c r="Z254" i="1"/>
  <c r="Y254" i="1"/>
  <c r="Z206" i="1"/>
  <c r="Y206" i="1"/>
  <c r="Z158" i="1"/>
  <c r="Y158" i="1"/>
  <c r="Z142" i="1"/>
  <c r="Y142" i="1"/>
  <c r="Z126" i="1"/>
  <c r="Y126" i="1"/>
  <c r="Z110" i="1"/>
  <c r="Y110" i="1"/>
  <c r="Z94" i="1"/>
  <c r="Y94" i="1"/>
  <c r="Z30" i="1"/>
  <c r="Y30" i="1"/>
  <c r="Y2" i="1"/>
  <c r="Z2" i="1"/>
  <c r="Y250" i="1"/>
  <c r="Y230" i="1"/>
  <c r="Y210" i="1"/>
  <c r="Y186" i="1"/>
  <c r="Y166" i="1"/>
  <c r="Y146" i="1"/>
  <c r="Y122" i="1"/>
  <c r="Y102" i="1"/>
  <c r="Y82" i="1"/>
  <c r="Y58" i="1"/>
  <c r="Y38" i="1"/>
  <c r="Y18" i="1"/>
  <c r="Z269" i="1"/>
  <c r="Z264" i="1"/>
  <c r="Z259" i="1"/>
  <c r="Z253" i="1"/>
  <c r="Z248" i="1"/>
  <c r="Z243" i="1"/>
  <c r="Z236" i="1"/>
  <c r="Z228" i="1"/>
  <c r="Z220" i="1"/>
  <c r="Z212" i="1"/>
  <c r="Z204" i="1"/>
  <c r="Z196" i="1"/>
  <c r="Z188" i="1"/>
  <c r="Z180" i="1"/>
  <c r="Z172" i="1"/>
  <c r="Z164" i="1"/>
  <c r="Z156" i="1"/>
  <c r="Z148" i="1"/>
  <c r="Z140" i="1"/>
  <c r="Z132" i="1"/>
  <c r="Z124" i="1"/>
  <c r="Z116" i="1"/>
  <c r="Z108" i="1"/>
  <c r="Z100" i="1"/>
  <c r="Z92" i="1"/>
  <c r="Z84" i="1"/>
  <c r="Z76" i="1"/>
  <c r="Z68" i="1"/>
  <c r="Z60" i="1"/>
  <c r="Z52" i="1"/>
  <c r="Z44" i="1"/>
  <c r="Z36" i="1"/>
  <c r="Z28" i="1"/>
  <c r="Z20" i="1"/>
  <c r="Z12" i="1"/>
  <c r="Z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FF7C65-B4D8-4362-892F-B0EB39FB54D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D7B6A02-A968-47A3-9E85-E02A2BD4DF7A}" name="WorksheetConnection_project 2.xlsx!tblshipments" type="102" refreshedVersion="8" minRefreshableVersion="5">
    <extLst>
      <ext xmlns:x15="http://schemas.microsoft.com/office/spreadsheetml/2010/11/main" uri="{DE250136-89BD-433C-8126-D09CA5730AF9}">
        <x15:connection id="tblshipments">
          <x15:rangePr sourceName="_xlcn.WorksheetConnection_project2.xlsxtblshipments1"/>
        </x15:connection>
      </ext>
    </extLst>
  </connection>
</connections>
</file>

<file path=xl/sharedStrings.xml><?xml version="1.0" encoding="utf-8"?>
<sst xmlns="http://schemas.openxmlformats.org/spreadsheetml/2006/main" count="3608" uniqueCount="900">
  <si>
    <t>Shipment_ID</t>
  </si>
  <si>
    <t>Date</t>
  </si>
  <si>
    <t>Import/Export</t>
  </si>
  <si>
    <t>Origin</t>
  </si>
  <si>
    <t>Destination</t>
  </si>
  <si>
    <t>Customer_Name</t>
  </si>
  <si>
    <t>Product</t>
  </si>
  <si>
    <t>Units</t>
  </si>
  <si>
    <t>Weight_kg</t>
  </si>
  <si>
    <t>Freight_Cost_USD</t>
  </si>
  <si>
    <t>Vehicle_type</t>
  </si>
  <si>
    <t>Driver_Name</t>
  </si>
  <si>
    <t>Status</t>
  </si>
  <si>
    <t>Departure_Date</t>
  </si>
  <si>
    <t>Arrival_Date</t>
  </si>
  <si>
    <t>Transport_Mode</t>
  </si>
  <si>
    <t>Packaging_Type</t>
  </si>
  <si>
    <t>Warehouse_Location</t>
  </si>
  <si>
    <t>Payment_Terms</t>
  </si>
  <si>
    <t>Customs_Duties_USD</t>
  </si>
  <si>
    <t>SHP0001</t>
  </si>
  <si>
    <t>SHP0002</t>
  </si>
  <si>
    <t>SHP0003</t>
  </si>
  <si>
    <t>SHP0004</t>
  </si>
  <si>
    <t>SHP0005</t>
  </si>
  <si>
    <t>SHP0006</t>
  </si>
  <si>
    <t>SHP0007</t>
  </si>
  <si>
    <t>SHP0008</t>
  </si>
  <si>
    <t>SHP0009</t>
  </si>
  <si>
    <t>SHP0010</t>
  </si>
  <si>
    <t>SHP0011</t>
  </si>
  <si>
    <t>SHP0012</t>
  </si>
  <si>
    <t>SHP0013</t>
  </si>
  <si>
    <t>SHP0014</t>
  </si>
  <si>
    <t>SHP0015</t>
  </si>
  <si>
    <t>SHP0016</t>
  </si>
  <si>
    <t>SHP0017</t>
  </si>
  <si>
    <t>SHP0018</t>
  </si>
  <si>
    <t>SHP0019</t>
  </si>
  <si>
    <t>SHP0020</t>
  </si>
  <si>
    <t>SHP0021</t>
  </si>
  <si>
    <t>SHP0022</t>
  </si>
  <si>
    <t>SHP0023</t>
  </si>
  <si>
    <t>SHP0024</t>
  </si>
  <si>
    <t>SHP0025</t>
  </si>
  <si>
    <t>SHP0026</t>
  </si>
  <si>
    <t>SHP0027</t>
  </si>
  <si>
    <t>SHP0028</t>
  </si>
  <si>
    <t>SHP0029</t>
  </si>
  <si>
    <t>SHP0030</t>
  </si>
  <si>
    <t>SHP0031</t>
  </si>
  <si>
    <t>SHP0032</t>
  </si>
  <si>
    <t>SHP0033</t>
  </si>
  <si>
    <t>SHP0034</t>
  </si>
  <si>
    <t>SHP0035</t>
  </si>
  <si>
    <t>SHP0036</t>
  </si>
  <si>
    <t>SHP0037</t>
  </si>
  <si>
    <t>SHP0038</t>
  </si>
  <si>
    <t>SHP0039</t>
  </si>
  <si>
    <t>SHP0040</t>
  </si>
  <si>
    <t>SHP0041</t>
  </si>
  <si>
    <t>SHP0042</t>
  </si>
  <si>
    <t>SHP0043</t>
  </si>
  <si>
    <t>SHP0044</t>
  </si>
  <si>
    <t>SHP0045</t>
  </si>
  <si>
    <t>SHP0046</t>
  </si>
  <si>
    <t>SHP0047</t>
  </si>
  <si>
    <t>SHP0048</t>
  </si>
  <si>
    <t>SHP0049</t>
  </si>
  <si>
    <t>SHP0050</t>
  </si>
  <si>
    <t>SHP0051</t>
  </si>
  <si>
    <t>SHP0052</t>
  </si>
  <si>
    <t>SHP0053</t>
  </si>
  <si>
    <t>SHP0054</t>
  </si>
  <si>
    <t>SHP0055</t>
  </si>
  <si>
    <t>SHP0056</t>
  </si>
  <si>
    <t>SHP0057</t>
  </si>
  <si>
    <t>SHP0058</t>
  </si>
  <si>
    <t>SHP0059</t>
  </si>
  <si>
    <t>SHP0060</t>
  </si>
  <si>
    <t>SHP0061</t>
  </si>
  <si>
    <t>SHP0062</t>
  </si>
  <si>
    <t>SHP0063</t>
  </si>
  <si>
    <t>SHP0064</t>
  </si>
  <si>
    <t>SHP0065</t>
  </si>
  <si>
    <t>SHP0066</t>
  </si>
  <si>
    <t>SHP0067</t>
  </si>
  <si>
    <t>SHP0068</t>
  </si>
  <si>
    <t>SHP0069</t>
  </si>
  <si>
    <t>SHP0070</t>
  </si>
  <si>
    <t>SHP0071</t>
  </si>
  <si>
    <t>SHP0072</t>
  </si>
  <si>
    <t>SHP0073</t>
  </si>
  <si>
    <t>SHP0074</t>
  </si>
  <si>
    <t>SHP0075</t>
  </si>
  <si>
    <t>SHP0076</t>
  </si>
  <si>
    <t>SHP0077</t>
  </si>
  <si>
    <t>SHP0078</t>
  </si>
  <si>
    <t>SHP0079</t>
  </si>
  <si>
    <t>SHP0080</t>
  </si>
  <si>
    <t>SHP0081</t>
  </si>
  <si>
    <t>SHP0082</t>
  </si>
  <si>
    <t>SHP0083</t>
  </si>
  <si>
    <t>SHP0084</t>
  </si>
  <si>
    <t>SHP0085</t>
  </si>
  <si>
    <t>SHP0086</t>
  </si>
  <si>
    <t>SHP0087</t>
  </si>
  <si>
    <t>SHP0088</t>
  </si>
  <si>
    <t>SHP0089</t>
  </si>
  <si>
    <t>SHP0090</t>
  </si>
  <si>
    <t>SHP0091</t>
  </si>
  <si>
    <t>SHP0092</t>
  </si>
  <si>
    <t>SHP0093</t>
  </si>
  <si>
    <t>SHP0094</t>
  </si>
  <si>
    <t>SHP0095</t>
  </si>
  <si>
    <t>SHP0096</t>
  </si>
  <si>
    <t>SHP0097</t>
  </si>
  <si>
    <t>SHP0098</t>
  </si>
  <si>
    <t>SHP0099</t>
  </si>
  <si>
    <t>SHP0100</t>
  </si>
  <si>
    <t>SHP0101</t>
  </si>
  <si>
    <t>SHP0102</t>
  </si>
  <si>
    <t>SHP0103</t>
  </si>
  <si>
    <t>SHP0104</t>
  </si>
  <si>
    <t>SHP0105</t>
  </si>
  <si>
    <t>SHP0106</t>
  </si>
  <si>
    <t>SHP0107</t>
  </si>
  <si>
    <t>SHP0108</t>
  </si>
  <si>
    <t>SHP0109</t>
  </si>
  <si>
    <t>SHP0110</t>
  </si>
  <si>
    <t>SHP0111</t>
  </si>
  <si>
    <t>SHP0112</t>
  </si>
  <si>
    <t>SHP0113</t>
  </si>
  <si>
    <t>SHP0114</t>
  </si>
  <si>
    <t>SHP0115</t>
  </si>
  <si>
    <t>SHP0116</t>
  </si>
  <si>
    <t>SHP0117</t>
  </si>
  <si>
    <t>SHP0118</t>
  </si>
  <si>
    <t>SHP0119</t>
  </si>
  <si>
    <t>SHP0120</t>
  </si>
  <si>
    <t>SHP0121</t>
  </si>
  <si>
    <t>SHP0122</t>
  </si>
  <si>
    <t>SHP0123</t>
  </si>
  <si>
    <t>SHP0124</t>
  </si>
  <si>
    <t>SHP0125</t>
  </si>
  <si>
    <t>SHP0126</t>
  </si>
  <si>
    <t>SHP0127</t>
  </si>
  <si>
    <t>SHP0128</t>
  </si>
  <si>
    <t>SHP0129</t>
  </si>
  <si>
    <t>SHP0130</t>
  </si>
  <si>
    <t>SHP0131</t>
  </si>
  <si>
    <t>SHP0132</t>
  </si>
  <si>
    <t>SHP0133</t>
  </si>
  <si>
    <t>SHP0134</t>
  </si>
  <si>
    <t>SHP0135</t>
  </si>
  <si>
    <t>SHP0136</t>
  </si>
  <si>
    <t>SHP0137</t>
  </si>
  <si>
    <t>SHP0138</t>
  </si>
  <si>
    <t>SHP0139</t>
  </si>
  <si>
    <t>SHP0140</t>
  </si>
  <si>
    <t>SHP0141</t>
  </si>
  <si>
    <t>SHP0142</t>
  </si>
  <si>
    <t>SHP0143</t>
  </si>
  <si>
    <t>SHP0144</t>
  </si>
  <si>
    <t>SHP0145</t>
  </si>
  <si>
    <t>SHP0146</t>
  </si>
  <si>
    <t>SHP0147</t>
  </si>
  <si>
    <t>SHP0148</t>
  </si>
  <si>
    <t>SHP0149</t>
  </si>
  <si>
    <t>SHP0150</t>
  </si>
  <si>
    <t>SHP0151</t>
  </si>
  <si>
    <t>SHP0152</t>
  </si>
  <si>
    <t>SHP0153</t>
  </si>
  <si>
    <t>SHP0154</t>
  </si>
  <si>
    <t>SHP0155</t>
  </si>
  <si>
    <t>SHP0156</t>
  </si>
  <si>
    <t>SHP0157</t>
  </si>
  <si>
    <t>SHP0158</t>
  </si>
  <si>
    <t>SHP0159</t>
  </si>
  <si>
    <t>SHP0160</t>
  </si>
  <si>
    <t>SHP0161</t>
  </si>
  <si>
    <t>SHP0162</t>
  </si>
  <si>
    <t>SHP0163</t>
  </si>
  <si>
    <t>SHP0164</t>
  </si>
  <si>
    <t>SHP0165</t>
  </si>
  <si>
    <t>SHP0166</t>
  </si>
  <si>
    <t>SHP0167</t>
  </si>
  <si>
    <t>SHP0168</t>
  </si>
  <si>
    <t>SHP0169</t>
  </si>
  <si>
    <t>SHP0170</t>
  </si>
  <si>
    <t>SHP0171</t>
  </si>
  <si>
    <t>SHP0172</t>
  </si>
  <si>
    <t>SHP0173</t>
  </si>
  <si>
    <t>SHP0174</t>
  </si>
  <si>
    <t>SHP0175</t>
  </si>
  <si>
    <t>SHP0176</t>
  </si>
  <si>
    <t>SHP0177</t>
  </si>
  <si>
    <t>SHP0178</t>
  </si>
  <si>
    <t>SHP0179</t>
  </si>
  <si>
    <t>SHP0180</t>
  </si>
  <si>
    <t>SHP0181</t>
  </si>
  <si>
    <t>SHP0182</t>
  </si>
  <si>
    <t>SHP0183</t>
  </si>
  <si>
    <t>SHP0184</t>
  </si>
  <si>
    <t>SHP0185</t>
  </si>
  <si>
    <t>SHP0186</t>
  </si>
  <si>
    <t>SHP0187</t>
  </si>
  <si>
    <t>SHP0188</t>
  </si>
  <si>
    <t>SHP0189</t>
  </si>
  <si>
    <t>SHP0190</t>
  </si>
  <si>
    <t>SHP0191</t>
  </si>
  <si>
    <t>SHP0192</t>
  </si>
  <si>
    <t>SHP0193</t>
  </si>
  <si>
    <t>SHP0194</t>
  </si>
  <si>
    <t>SHP0195</t>
  </si>
  <si>
    <t>SHP0196</t>
  </si>
  <si>
    <t>SHP0197</t>
  </si>
  <si>
    <t>SHP0198</t>
  </si>
  <si>
    <t>SHP0199</t>
  </si>
  <si>
    <t>SHP0200</t>
  </si>
  <si>
    <t>SHP0201</t>
  </si>
  <si>
    <t>SHP0202</t>
  </si>
  <si>
    <t>SHP0203</t>
  </si>
  <si>
    <t>SHP0204</t>
  </si>
  <si>
    <t>SHP0205</t>
  </si>
  <si>
    <t>SHP0206</t>
  </si>
  <si>
    <t>SHP0207</t>
  </si>
  <si>
    <t>SHP0208</t>
  </si>
  <si>
    <t>SHP0209</t>
  </si>
  <si>
    <t>SHP0210</t>
  </si>
  <si>
    <t>SHP0211</t>
  </si>
  <si>
    <t>SHP0212</t>
  </si>
  <si>
    <t>SHP0213</t>
  </si>
  <si>
    <t>SHP0214</t>
  </si>
  <si>
    <t>SHP0215</t>
  </si>
  <si>
    <t>SHP0216</t>
  </si>
  <si>
    <t>SHP0217</t>
  </si>
  <si>
    <t>SHP0218</t>
  </si>
  <si>
    <t>SHP0219</t>
  </si>
  <si>
    <t>SHP0220</t>
  </si>
  <si>
    <t>SHP0221</t>
  </si>
  <si>
    <t>SHP0222</t>
  </si>
  <si>
    <t>SHP0223</t>
  </si>
  <si>
    <t>SHP0224</t>
  </si>
  <si>
    <t>SHP0225</t>
  </si>
  <si>
    <t>SHP0226</t>
  </si>
  <si>
    <t>SHP0227</t>
  </si>
  <si>
    <t>SHP0228</t>
  </si>
  <si>
    <t>SHP0229</t>
  </si>
  <si>
    <t>SHP0230</t>
  </si>
  <si>
    <t>SHP0231</t>
  </si>
  <si>
    <t>SHP0232</t>
  </si>
  <si>
    <t>SHP0233</t>
  </si>
  <si>
    <t>SHP0234</t>
  </si>
  <si>
    <t>SHP0235</t>
  </si>
  <si>
    <t>SHP0236</t>
  </si>
  <si>
    <t>SHP0237</t>
  </si>
  <si>
    <t>SHP0238</t>
  </si>
  <si>
    <t>SHP0239</t>
  </si>
  <si>
    <t>SHP0240</t>
  </si>
  <si>
    <t>SHP0241</t>
  </si>
  <si>
    <t>SHP0242</t>
  </si>
  <si>
    <t>SHP0243</t>
  </si>
  <si>
    <t>SHP0244</t>
  </si>
  <si>
    <t>SHP0245</t>
  </si>
  <si>
    <t>SHP0246</t>
  </si>
  <si>
    <t>SHP0247</t>
  </si>
  <si>
    <t>SHP0248</t>
  </si>
  <si>
    <t>SHP0249</t>
  </si>
  <si>
    <t>SHP0250</t>
  </si>
  <si>
    <t>SHP0251</t>
  </si>
  <si>
    <t>SHP0252</t>
  </si>
  <si>
    <t>SHP0253</t>
  </si>
  <si>
    <t>SHP0254</t>
  </si>
  <si>
    <t>SHP0255</t>
  </si>
  <si>
    <t>SHP0256</t>
  </si>
  <si>
    <t>SHP0257</t>
  </si>
  <si>
    <t>SHP0258</t>
  </si>
  <si>
    <t>SHP0259</t>
  </si>
  <si>
    <t>SHP0260</t>
  </si>
  <si>
    <t>SHP0261</t>
  </si>
  <si>
    <t>SHP0262</t>
  </si>
  <si>
    <t>SHP0263</t>
  </si>
  <si>
    <t>SHP0264</t>
  </si>
  <si>
    <t>SHP0265</t>
  </si>
  <si>
    <t>SHP0266</t>
  </si>
  <si>
    <t>SHP0267</t>
  </si>
  <si>
    <t>SHP0268</t>
  </si>
  <si>
    <t>SHP0269</t>
  </si>
  <si>
    <t>SHP0270</t>
  </si>
  <si>
    <t>Export</t>
  </si>
  <si>
    <t>Import</t>
  </si>
  <si>
    <t>China</t>
  </si>
  <si>
    <t>Japan</t>
  </si>
  <si>
    <t>India</t>
  </si>
  <si>
    <t>South Korea</t>
  </si>
  <si>
    <t>USA</t>
  </si>
  <si>
    <t>Germany</t>
  </si>
  <si>
    <t>UAE</t>
  </si>
  <si>
    <t>UK</t>
  </si>
  <si>
    <t>Australia</t>
  </si>
  <si>
    <t>Ware and Sons</t>
  </si>
  <si>
    <t>Rojas, Scott and Kelly</t>
  </si>
  <si>
    <t>Martin LLC</t>
  </si>
  <si>
    <t>Lang, Hardy and Walker</t>
  </si>
  <si>
    <t>Bell Ltd</t>
  </si>
  <si>
    <t>Smith LLC</t>
  </si>
  <si>
    <t>Flores PLC</t>
  </si>
  <si>
    <t>Anderson-Morales</t>
  </si>
  <si>
    <t>Payne LLC</t>
  </si>
  <si>
    <t>Brown-Howard</t>
  </si>
  <si>
    <t>Delgado, Pierce and Mitchell</t>
  </si>
  <si>
    <t>Chen, Clements and Romero</t>
  </si>
  <si>
    <t>Anderson, Craig and Decker</t>
  </si>
  <si>
    <t>Wallace PLC</t>
  </si>
  <si>
    <t>Baker-Brown</t>
  </si>
  <si>
    <t>Willis and Sons</t>
  </si>
  <si>
    <t>Ortega Group</t>
  </si>
  <si>
    <t>Sheppard, Romero and Baker</t>
  </si>
  <si>
    <t>Greer-Walker</t>
  </si>
  <si>
    <t>Peters PLC</t>
  </si>
  <si>
    <t>Vincent-Parker</t>
  </si>
  <si>
    <t>Lopez and Sons</t>
  </si>
  <si>
    <t>Valencia-Allison</t>
  </si>
  <si>
    <t>Gilmore Ltd</t>
  </si>
  <si>
    <t>Mitchell LLC</t>
  </si>
  <si>
    <t>Williams, Caldwell and Flores</t>
  </si>
  <si>
    <t>Sharp-Pearson</t>
  </si>
  <si>
    <t>Sanchez and Sons</t>
  </si>
  <si>
    <t>Ramirez LLC</t>
  </si>
  <si>
    <t>Alexander, Stevens and Silva</t>
  </si>
  <si>
    <t>Lee Inc</t>
  </si>
  <si>
    <t>Clark-Jimenez</t>
  </si>
  <si>
    <t>Miller and Sons</t>
  </si>
  <si>
    <t>Johnson-Lee</t>
  </si>
  <si>
    <t>York and Sons</t>
  </si>
  <si>
    <t>Graham and Sons</t>
  </si>
  <si>
    <t>Stein Inc</t>
  </si>
  <si>
    <t>Wells and Sons</t>
  </si>
  <si>
    <t>Harris, Collins and Schaefer</t>
  </si>
  <si>
    <t>Robles-Mitchell</t>
  </si>
  <si>
    <t>Ruiz PLC</t>
  </si>
  <si>
    <t>Mcdowell-Reynolds</t>
  </si>
  <si>
    <t>Massey, Anderson and Scott</t>
  </si>
  <si>
    <t>Weiss-West</t>
  </si>
  <si>
    <t>Baker-Barnett</t>
  </si>
  <si>
    <t>Rodriguez LLC</t>
  </si>
  <si>
    <t>Jones-Drake</t>
  </si>
  <si>
    <t>Young, Armstrong and Smith</t>
  </si>
  <si>
    <t>Cruz, Johnson and Brown</t>
  </si>
  <si>
    <t>Cruz-Johnson</t>
  </si>
  <si>
    <t>Pratt, Lopez and Moran</t>
  </si>
  <si>
    <t>Hines, Brewer and Richardson</t>
  </si>
  <si>
    <t>Hinton Group</t>
  </si>
  <si>
    <t>Webb-Schroeder</t>
  </si>
  <si>
    <t>May Group</t>
  </si>
  <si>
    <t>Diaz-Bright</t>
  </si>
  <si>
    <t>Merritt, Robinson and Chen</t>
  </si>
  <si>
    <t>Wong Inc</t>
  </si>
  <si>
    <t>Meyer-Young</t>
  </si>
  <si>
    <t>Miller, Cook and Espinoza</t>
  </si>
  <si>
    <t>Warner Inc</t>
  </si>
  <si>
    <t>Hunt and Sons</t>
  </si>
  <si>
    <t>Perkins, Jordan and Gonzalez</t>
  </si>
  <si>
    <t>Trujillo-Collins</t>
  </si>
  <si>
    <t>Castro, Richardson and Hicks</t>
  </si>
  <si>
    <t>Herrera, Miller and Hicks</t>
  </si>
  <si>
    <t>Harris, Perez and Munoz</t>
  </si>
  <si>
    <t>Ortega PLC</t>
  </si>
  <si>
    <t>Ward, Martinez and Rodriguez</t>
  </si>
  <si>
    <t>Jones, Evans and Noble</t>
  </si>
  <si>
    <t>Hernandez-Miller</t>
  </si>
  <si>
    <t>Jones-Boyd</t>
  </si>
  <si>
    <t>Martin Group</t>
  </si>
  <si>
    <t>Hill-Walker</t>
  </si>
  <si>
    <t>Newman, Austin and Gutierrez</t>
  </si>
  <si>
    <t>Atkinson-Best</t>
  </si>
  <si>
    <t>Miller, Webb and Bernard</t>
  </si>
  <si>
    <t>Gray-Wallace</t>
  </si>
  <si>
    <t>Hood, Best and Schultz</t>
  </si>
  <si>
    <t>Horne-Foster</t>
  </si>
  <si>
    <t>Cortez Ltd</t>
  </si>
  <si>
    <t>Austin and Sons</t>
  </si>
  <si>
    <t>Parker-Lewis</t>
  </si>
  <si>
    <t>Holden Group</t>
  </si>
  <si>
    <t>Wilson, Frank and Jackson</t>
  </si>
  <si>
    <t>Holloway, Wright and Johnson</t>
  </si>
  <si>
    <t>Alexander, Allen and Owen</t>
  </si>
  <si>
    <t>Lopez-Myers</t>
  </si>
  <si>
    <t>Walker, Christian and Vargas</t>
  </si>
  <si>
    <t>Johnson LLC</t>
  </si>
  <si>
    <t>Pope-Vega</t>
  </si>
  <si>
    <t>Brown-Martinez</t>
  </si>
  <si>
    <t>Flowers-Foley</t>
  </si>
  <si>
    <t>Soto Inc</t>
  </si>
  <si>
    <t>Castro and Sons</t>
  </si>
  <si>
    <t>Ryan PLC</t>
  </si>
  <si>
    <t>Mitchell-Ellis</t>
  </si>
  <si>
    <t>Perry, Becker and Reilly</t>
  </si>
  <si>
    <t>Flowers, Davenport and Cantu</t>
  </si>
  <si>
    <t>Flores, Nguyen and Ross</t>
  </si>
  <si>
    <t>Lewis-Young</t>
  </si>
  <si>
    <t>Roman, Randall and Johnson</t>
  </si>
  <si>
    <t>Wood PLC</t>
  </si>
  <si>
    <t>Conway-Spears</t>
  </si>
  <si>
    <t>Dunn-Davis</t>
  </si>
  <si>
    <t>Watson LLC</t>
  </si>
  <si>
    <t>Brock, Haney and Sparks</t>
  </si>
  <si>
    <t>Francis, Davis and Smith</t>
  </si>
  <si>
    <t>Hernandez, Watkins and Harvey</t>
  </si>
  <si>
    <t>Compton-Ramos</t>
  </si>
  <si>
    <t>Sanders PLC</t>
  </si>
  <si>
    <t>Adams, Robertson and Murray</t>
  </si>
  <si>
    <t>Arnold PLC</t>
  </si>
  <si>
    <t>Walls-Le</t>
  </si>
  <si>
    <t>Kelley, Martin and Johnson</t>
  </si>
  <si>
    <t>Contreras, Anderson and Thompson</t>
  </si>
  <si>
    <t>Sanchez, Walters and Dominguez</t>
  </si>
  <si>
    <t>Huffman, Aguilar and Marsh</t>
  </si>
  <si>
    <t>Cohen Inc</t>
  </si>
  <si>
    <t>King-Rodriguez</t>
  </si>
  <si>
    <t>Prince, Brown and Ochoa</t>
  </si>
  <si>
    <t>Lee, Perez and Hall</t>
  </si>
  <si>
    <t>Pham LLC</t>
  </si>
  <si>
    <t>Roberts Ltd</t>
  </si>
  <si>
    <t>Obrien-Davis</t>
  </si>
  <si>
    <t>Baker-Williams</t>
  </si>
  <si>
    <t>Thomas and Sons</t>
  </si>
  <si>
    <t>Roach, Sullivan and Roberson</t>
  </si>
  <si>
    <t>Duran LLC</t>
  </si>
  <si>
    <t>Benson, Reeves and Hays</t>
  </si>
  <si>
    <t>Myers PLC</t>
  </si>
  <si>
    <t>Strong, Cruz and Davis</t>
  </si>
  <si>
    <t>Nguyen Inc</t>
  </si>
  <si>
    <t>Schmidt, Mccarty and Rocha</t>
  </si>
  <si>
    <t>Anderson-Tucker</t>
  </si>
  <si>
    <t>Lee-Baird</t>
  </si>
  <si>
    <t>Martinez Inc</t>
  </si>
  <si>
    <t>Peters-Rhodes</t>
  </si>
  <si>
    <t>Mills PLC</t>
  </si>
  <si>
    <t>Reyes, Ortiz and Nguyen</t>
  </si>
  <si>
    <t>Greer and Sons</t>
  </si>
  <si>
    <t>Smith-Baker</t>
  </si>
  <si>
    <t>Peterson PLC</t>
  </si>
  <si>
    <t>Arroyo, Sanders and Carpenter</t>
  </si>
  <si>
    <t>Cross, Baker and Cross</t>
  </si>
  <si>
    <t>Montgomery PLC</t>
  </si>
  <si>
    <t>Matthews Group</t>
  </si>
  <si>
    <t>Lozano-Clark</t>
  </si>
  <si>
    <t>Michael, Wiley and Williams</t>
  </si>
  <si>
    <t>Willis, Lee and Barry</t>
  </si>
  <si>
    <t>Kirby Group</t>
  </si>
  <si>
    <t>Martinez, Garcia and Murphy</t>
  </si>
  <si>
    <t>Matthews-Summers</t>
  </si>
  <si>
    <t>Williams and Sons</t>
  </si>
  <si>
    <t>Krueger and Sons</t>
  </si>
  <si>
    <t>Contreras Ltd</t>
  </si>
  <si>
    <t>Williams-Herring</t>
  </si>
  <si>
    <t>Jackson-Snow</t>
  </si>
  <si>
    <t>Owen PLC</t>
  </si>
  <si>
    <t>Wyatt Ltd</t>
  </si>
  <si>
    <t>Todd Ltd</t>
  </si>
  <si>
    <t>Summers and Sons</t>
  </si>
  <si>
    <t>Everett PLC</t>
  </si>
  <si>
    <t>Gonzalez, Madden and Farmer</t>
  </si>
  <si>
    <t>Jackson PLC</t>
  </si>
  <si>
    <t>Cole, Clark and Mcdonald</t>
  </si>
  <si>
    <t>Garcia-Nichols</t>
  </si>
  <si>
    <t>Jackson-Mccormick</t>
  </si>
  <si>
    <t>Wilson LLC</t>
  </si>
  <si>
    <t>Floyd, Myers and Rodriguez</t>
  </si>
  <si>
    <t>Smith-Rivera</t>
  </si>
  <si>
    <t>Banks-Oliver</t>
  </si>
  <si>
    <t>Garcia-Underwood</t>
  </si>
  <si>
    <t>Thomas-Sharp</t>
  </si>
  <si>
    <t>Day, Rodriguez and Knight</t>
  </si>
  <si>
    <t>Hanson Ltd</t>
  </si>
  <si>
    <t>Potts-Fletcher</t>
  </si>
  <si>
    <t>Simpson, Delacruz and Nichols</t>
  </si>
  <si>
    <t>Gonzalez-Park</t>
  </si>
  <si>
    <t>Rodriguez, Kelly and Parks</t>
  </si>
  <si>
    <t>Acosta-Knapp</t>
  </si>
  <si>
    <t>Martinez-Daugherty</t>
  </si>
  <si>
    <t>Mason-Bell</t>
  </si>
  <si>
    <t>Moore, Patterson and Shelton</t>
  </si>
  <si>
    <t>Harper, Evans and Hart</t>
  </si>
  <si>
    <t>Castaneda, Shelton and Davis</t>
  </si>
  <si>
    <t>Smith PLC</t>
  </si>
  <si>
    <t>Taylor LLC</t>
  </si>
  <si>
    <t>Snyder and Sons</t>
  </si>
  <si>
    <t>Dixon and Sons</t>
  </si>
  <si>
    <t>Martinez, Bean and Gilmore</t>
  </si>
  <si>
    <t>Rodriguez-Garcia</t>
  </si>
  <si>
    <t>Harvey LLC</t>
  </si>
  <si>
    <t>Nelson-Nguyen</t>
  </si>
  <si>
    <t>Thompson, Mcneil and Gallagher</t>
  </si>
  <si>
    <t>Perry Inc</t>
  </si>
  <si>
    <t>Campbell-White</t>
  </si>
  <si>
    <t>Heath, Oneill and Fox</t>
  </si>
  <si>
    <t>James PLC</t>
  </si>
  <si>
    <t>Allen-Ramirez</t>
  </si>
  <si>
    <t>Acevedo-Jones</t>
  </si>
  <si>
    <t>Brooks, Johnston and Arnold</t>
  </si>
  <si>
    <t>Rush Inc</t>
  </si>
  <si>
    <t>Taylor, Rodriguez and Fields</t>
  </si>
  <si>
    <t>Ashley-Banks</t>
  </si>
  <si>
    <t>Wilson Ltd</t>
  </si>
  <si>
    <t>Rivera LLC</t>
  </si>
  <si>
    <t>Torres Group</t>
  </si>
  <si>
    <t>Kim, Mejia and Brown</t>
  </si>
  <si>
    <t>Hernandez and Sons</t>
  </si>
  <si>
    <t>Rodriguez-Smith</t>
  </si>
  <si>
    <t>Cunningham, Small and Simmons</t>
  </si>
  <si>
    <t>Tran, Brown and Herman</t>
  </si>
  <si>
    <t>Holland-Hernandez</t>
  </si>
  <si>
    <t>Brown Group</t>
  </si>
  <si>
    <t>Flores, Burns and Payne</t>
  </si>
  <si>
    <t>Lloyd-Castro</t>
  </si>
  <si>
    <t>Garcia-Hart</t>
  </si>
  <si>
    <t>Griffin, Henderson and Friedman</t>
  </si>
  <si>
    <t>Larson, Ruiz and Meadows</t>
  </si>
  <si>
    <t>Roberson, Harris and Peters</t>
  </si>
  <si>
    <t>Jacobs Ltd</t>
  </si>
  <si>
    <t>Cordova, Robinson and Gomez</t>
  </si>
  <si>
    <t>Smith-Roberts</t>
  </si>
  <si>
    <t>Moore, Jones and Pineda</t>
  </si>
  <si>
    <t>Miller-Martin</t>
  </si>
  <si>
    <t>Ramirez-James</t>
  </si>
  <si>
    <t>Gonzalez-King</t>
  </si>
  <si>
    <t>Rivera Group</t>
  </si>
  <si>
    <t>Nguyen-Anthony</t>
  </si>
  <si>
    <t>Glenn, Roberts and Banks</t>
  </si>
  <si>
    <t>Kennedy LLC</t>
  </si>
  <si>
    <t>Ramirez, Coleman and Frost</t>
  </si>
  <si>
    <t>Boyer, Wilkins and Jones</t>
  </si>
  <si>
    <t>Gregory-Paul</t>
  </si>
  <si>
    <t>Lara and Sons</t>
  </si>
  <si>
    <t>Bennett-Gonzalez</t>
  </si>
  <si>
    <t>Church-Bray</t>
  </si>
  <si>
    <t>Rodgers, Fuentes and Morales</t>
  </si>
  <si>
    <t>Grant-Griffith</t>
  </si>
  <si>
    <t>Garcia, Mitchell and Kelly</t>
  </si>
  <si>
    <t>Bradley-Elliott</t>
  </si>
  <si>
    <t>Hudson-Leon</t>
  </si>
  <si>
    <t>Ingram Ltd</t>
  </si>
  <si>
    <t>Fisher, Campbell and Soto</t>
  </si>
  <si>
    <t>Webb PLC</t>
  </si>
  <si>
    <t>Cline-Kaiser</t>
  </si>
  <si>
    <t>Dalton-Baker</t>
  </si>
  <si>
    <t>Miller-Williams</t>
  </si>
  <si>
    <t>Grant-Gregory</t>
  </si>
  <si>
    <t>Hardin-Lopez</t>
  </si>
  <si>
    <t>Adkins Inc</t>
  </si>
  <si>
    <t>Ramirez and Sons</t>
  </si>
  <si>
    <t>Jackson, Owen and Hart</t>
  </si>
  <si>
    <t>Sutton PLC</t>
  </si>
  <si>
    <t>Baker, Gonzales and Anderson</t>
  </si>
  <si>
    <t>Smith-Hickman</t>
  </si>
  <si>
    <t>Jordan Inc</t>
  </si>
  <si>
    <t>Page-Walls</t>
  </si>
  <si>
    <t>Jones Ltd</t>
  </si>
  <si>
    <t>Smith and Sons</t>
  </si>
  <si>
    <t>Smith-Perry</t>
  </si>
  <si>
    <t>Hopkins, Parsons and Hensley</t>
  </si>
  <si>
    <t>Mcmillan-Powell</t>
  </si>
  <si>
    <t>Davis and Sons</t>
  </si>
  <si>
    <t>Headphones</t>
  </si>
  <si>
    <t>Monitors</t>
  </si>
  <si>
    <t>Cameras</t>
  </si>
  <si>
    <t>Smartwatches</t>
  </si>
  <si>
    <t>Laptops</t>
  </si>
  <si>
    <t>Smartphones</t>
  </si>
  <si>
    <t>Tablets</t>
  </si>
  <si>
    <t>Speakers</t>
  </si>
  <si>
    <t>Ship</t>
  </si>
  <si>
    <t>Rail</t>
  </si>
  <si>
    <t>Air Cargo</t>
  </si>
  <si>
    <t>Truck</t>
  </si>
  <si>
    <t>Mary King MD</t>
  </si>
  <si>
    <t>Michael Smith</t>
  </si>
  <si>
    <t>Dana Williams</t>
  </si>
  <si>
    <t>Justin Harrison</t>
  </si>
  <si>
    <t>John Ford</t>
  </si>
  <si>
    <t>Kathy Marks</t>
  </si>
  <si>
    <t>Justin Curry</t>
  </si>
  <si>
    <t>Mary Mendoza</t>
  </si>
  <si>
    <t>James Sanford</t>
  </si>
  <si>
    <t>Diana Barnett</t>
  </si>
  <si>
    <t>Samantha Young</t>
  </si>
  <si>
    <t>Bradley Coffey</t>
  </si>
  <si>
    <t>Matthew Rodriguez</t>
  </si>
  <si>
    <t>Rebecca Stafford</t>
  </si>
  <si>
    <t>Isaac Martinez</t>
  </si>
  <si>
    <t>Ryan Jones</t>
  </si>
  <si>
    <t>Kimberly Jones</t>
  </si>
  <si>
    <t>Mary Smith</t>
  </si>
  <si>
    <t>Jeffrey Salas</t>
  </si>
  <si>
    <t>Jennifer Morales</t>
  </si>
  <si>
    <t>Lisa Hanson</t>
  </si>
  <si>
    <t>Matthew Turner</t>
  </si>
  <si>
    <t>Stephen Morgan</t>
  </si>
  <si>
    <t>John Douglas</t>
  </si>
  <si>
    <t>Brian Brooks</t>
  </si>
  <si>
    <t>Robert Glenn</t>
  </si>
  <si>
    <t>Meghan Lester</t>
  </si>
  <si>
    <t>David Flores</t>
  </si>
  <si>
    <t>Curtis Mendoza</t>
  </si>
  <si>
    <t>Jennifer Brady</t>
  </si>
  <si>
    <t>Bradley Hernandez</t>
  </si>
  <si>
    <t>Jennifer Miller</t>
  </si>
  <si>
    <t>William Randolph</t>
  </si>
  <si>
    <t>Amy Schmitt</t>
  </si>
  <si>
    <t>Jennifer Jackson</t>
  </si>
  <si>
    <t>Jacob Perez</t>
  </si>
  <si>
    <t>Mary Anderson</t>
  </si>
  <si>
    <t>Clayton Smith</t>
  </si>
  <si>
    <t>Tiffany Cole</t>
  </si>
  <si>
    <t>Matthew Lewis</t>
  </si>
  <si>
    <t>Jose Rodriguez</t>
  </si>
  <si>
    <t>Kimberly Hughes</t>
  </si>
  <si>
    <t>David Lee</t>
  </si>
  <si>
    <t>Kevin Miller</t>
  </si>
  <si>
    <t>Kimberly Martin</t>
  </si>
  <si>
    <t>Christina Prince</t>
  </si>
  <si>
    <t>Charles Allen</t>
  </si>
  <si>
    <t>Jamie Morrison</t>
  </si>
  <si>
    <t>Suzanne Lewis</t>
  </si>
  <si>
    <t>Andrew Davila</t>
  </si>
  <si>
    <t>Seth Hunter</t>
  </si>
  <si>
    <t>Peter Lopez</t>
  </si>
  <si>
    <t>Abigail Schroeder</t>
  </si>
  <si>
    <t>Patricia Arroyo</t>
  </si>
  <si>
    <t>Isaiah Shaw PhD</t>
  </si>
  <si>
    <t>Kelly Craig</t>
  </si>
  <si>
    <t>Tanya Scott DDS</t>
  </si>
  <si>
    <t>Andrew Oliver</t>
  </si>
  <si>
    <t>Mandy Hayes</t>
  </si>
  <si>
    <t>Gregory Guzman</t>
  </si>
  <si>
    <t>Patty Bradford</t>
  </si>
  <si>
    <t>Stephen Allison</t>
  </si>
  <si>
    <t>Michael Kennedy</t>
  </si>
  <si>
    <t>Jeremy Newton</t>
  </si>
  <si>
    <t>Erin Ruiz</t>
  </si>
  <si>
    <t>Claire Chaney</t>
  </si>
  <si>
    <t>William Duke</t>
  </si>
  <si>
    <t>Sara Arnold</t>
  </si>
  <si>
    <t>Brandon Elliott</t>
  </si>
  <si>
    <t>Paul King</t>
  </si>
  <si>
    <t>Lawrence Mckenzie</t>
  </si>
  <si>
    <t>Carol Contreras</t>
  </si>
  <si>
    <t>Aaron Smith</t>
  </si>
  <si>
    <t>Douglas Peterson</t>
  </si>
  <si>
    <t>James Wright</t>
  </si>
  <si>
    <t>Anthony Kennedy</t>
  </si>
  <si>
    <t>Jessica Baker</t>
  </si>
  <si>
    <t>Gary Wood</t>
  </si>
  <si>
    <t>Jeffrey Jordan</t>
  </si>
  <si>
    <t>Gina Cooper</t>
  </si>
  <si>
    <t>Traci Marshall</t>
  </si>
  <si>
    <t>Jose Mays</t>
  </si>
  <si>
    <t>Lisa Garcia</t>
  </si>
  <si>
    <t>Kenneth Morris</t>
  </si>
  <si>
    <t>Steven Roberts</t>
  </si>
  <si>
    <t>Jessica Larsen</t>
  </si>
  <si>
    <t>Billy Moore</t>
  </si>
  <si>
    <t>Kristina Duncan</t>
  </si>
  <si>
    <t>Paul Little Jr.</t>
  </si>
  <si>
    <t>Lori Bailey</t>
  </si>
  <si>
    <t>Mary Jones</t>
  </si>
  <si>
    <t>Jodi Suarez</t>
  </si>
  <si>
    <t>Kevin Walker</t>
  </si>
  <si>
    <t>Michael Montgomery</t>
  </si>
  <si>
    <t>Bridget Ball</t>
  </si>
  <si>
    <t>Susan Baker DDS</t>
  </si>
  <si>
    <t>Thomas Taylor</t>
  </si>
  <si>
    <t>Terry Randolph</t>
  </si>
  <si>
    <t>Ralph Browning</t>
  </si>
  <si>
    <t>Michelle Perez</t>
  </si>
  <si>
    <t>Shannon Barber</t>
  </si>
  <si>
    <t>Lauren Brown</t>
  </si>
  <si>
    <t>Molly Wells</t>
  </si>
  <si>
    <t>Nathan Richards</t>
  </si>
  <si>
    <t>Erin Osborne</t>
  </si>
  <si>
    <t>Ricardo Smith</t>
  </si>
  <si>
    <t>Cassandra Perez</t>
  </si>
  <si>
    <t>Thomas King</t>
  </si>
  <si>
    <t>Deborah Davis</t>
  </si>
  <si>
    <t>Walter Wright</t>
  </si>
  <si>
    <t>Matthew Foley</t>
  </si>
  <si>
    <t>Richard Marshall</t>
  </si>
  <si>
    <t>Gregory Webb</t>
  </si>
  <si>
    <t>Kelly Huerta</t>
  </si>
  <si>
    <t>Jeremy Bennett</t>
  </si>
  <si>
    <t>Lisa Miranda</t>
  </si>
  <si>
    <t>Daniel Thompson</t>
  </si>
  <si>
    <t>Jeremiah Gonzales</t>
  </si>
  <si>
    <t>Michael Rodriguez</t>
  </si>
  <si>
    <t>Tracy Simon</t>
  </si>
  <si>
    <t>Ashley Hayes</t>
  </si>
  <si>
    <t>Frank Jackson</t>
  </si>
  <si>
    <t>Ashley Miller</t>
  </si>
  <si>
    <t>Reginald Spencer</t>
  </si>
  <si>
    <t>Jamie Brown DVM</t>
  </si>
  <si>
    <t>Daniel Jordan</t>
  </si>
  <si>
    <t>Colin Cervantes MD</t>
  </si>
  <si>
    <t>Thomas Holmes</t>
  </si>
  <si>
    <t>Brenda Lawrence</t>
  </si>
  <si>
    <t>Wesley Ortega</t>
  </si>
  <si>
    <t>Ms. Karen Rodriguez</t>
  </si>
  <si>
    <t>Steven Garrett</t>
  </si>
  <si>
    <t>Kathleen King</t>
  </si>
  <si>
    <t>Tyrone Rush</t>
  </si>
  <si>
    <t>Melanie Carpenter MD</t>
  </si>
  <si>
    <t>Emma Hernandez</t>
  </si>
  <si>
    <t>Joshua Campbell</t>
  </si>
  <si>
    <t>Jasmine Jones</t>
  </si>
  <si>
    <t>Larry Johnson</t>
  </si>
  <si>
    <t>Amanda Johnson</t>
  </si>
  <si>
    <t>Austin Giles</t>
  </si>
  <si>
    <t>Gregory White</t>
  </si>
  <si>
    <t>Ryan Carson</t>
  </si>
  <si>
    <t>Misty Knox</t>
  </si>
  <si>
    <t>Shane Williams</t>
  </si>
  <si>
    <t>Renee Ali</t>
  </si>
  <si>
    <t>Deborah Dyer</t>
  </si>
  <si>
    <t>John Taylor</t>
  </si>
  <si>
    <t>Christopher Graham</t>
  </si>
  <si>
    <t>Cameron English</t>
  </si>
  <si>
    <t>Melvin Mcdonald</t>
  </si>
  <si>
    <t>Nicole Harrison</t>
  </si>
  <si>
    <t>Joshua Lewis</t>
  </si>
  <si>
    <t>Hunter Hodges</t>
  </si>
  <si>
    <t>Amanda Livingston</t>
  </si>
  <si>
    <t>George Friedman</t>
  </si>
  <si>
    <t>Christopher Weaver</t>
  </si>
  <si>
    <t>Melissa Mills</t>
  </si>
  <si>
    <t>Jessica Ray</t>
  </si>
  <si>
    <t>Pamela Brown</t>
  </si>
  <si>
    <t>Christy Fisher</t>
  </si>
  <si>
    <t>Marisa Carter</t>
  </si>
  <si>
    <t>Sarah Kerr</t>
  </si>
  <si>
    <t>Kathleen Ray</t>
  </si>
  <si>
    <t>Darryl Ellis</t>
  </si>
  <si>
    <t>Renee Blanchard</t>
  </si>
  <si>
    <t>Carl Sanchez</t>
  </si>
  <si>
    <t>Jennifer Vasquez</t>
  </si>
  <si>
    <t>Benjamin Arnold</t>
  </si>
  <si>
    <t>Marc Jones</t>
  </si>
  <si>
    <t>Adrian Taylor</t>
  </si>
  <si>
    <t>Christian Rich</t>
  </si>
  <si>
    <t>Dana Thompson</t>
  </si>
  <si>
    <t>Deborah Webster</t>
  </si>
  <si>
    <t>Leslie Conrad</t>
  </si>
  <si>
    <t>Henry Smith</t>
  </si>
  <si>
    <t>Reginald Villarreal</t>
  </si>
  <si>
    <t>Erica Pierce</t>
  </si>
  <si>
    <t>Linda Sanchez</t>
  </si>
  <si>
    <t>Jose Wilkinson</t>
  </si>
  <si>
    <t>Lisa Johnson</t>
  </si>
  <si>
    <t>Larry Bryant</t>
  </si>
  <si>
    <t>Alexander Reed</t>
  </si>
  <si>
    <t>Jeffery Black</t>
  </si>
  <si>
    <t>James Larson</t>
  </si>
  <si>
    <t>Olivia Cox</t>
  </si>
  <si>
    <t>Rickey Willis</t>
  </si>
  <si>
    <t>Thomas Kirk</t>
  </si>
  <si>
    <t>Megan Frederick</t>
  </si>
  <si>
    <t>Emily Miller</t>
  </si>
  <si>
    <t>Helen Mckay</t>
  </si>
  <si>
    <t>Victor Jones</t>
  </si>
  <si>
    <t>Jaime Kelly</t>
  </si>
  <si>
    <t>Jennifer Collier</t>
  </si>
  <si>
    <t>James Swanson</t>
  </si>
  <si>
    <t>Jennifer Oneill</t>
  </si>
  <si>
    <t>Brandy Hammond</t>
  </si>
  <si>
    <t>Arthur Bryant</t>
  </si>
  <si>
    <t>Garrett Quinn</t>
  </si>
  <si>
    <t>Kristina Reilly</t>
  </si>
  <si>
    <t>Lisa Elliott</t>
  </si>
  <si>
    <t>Daniel Smith DDS</t>
  </si>
  <si>
    <t>Michael Stafford</t>
  </si>
  <si>
    <t>Laura Davis</t>
  </si>
  <si>
    <t>Wanda Atkinson</t>
  </si>
  <si>
    <t>Michael Phillips</t>
  </si>
  <si>
    <t>Cynthia Johnson</t>
  </si>
  <si>
    <t>Danielle Cooper</t>
  </si>
  <si>
    <t>Charles Owens Jr.</t>
  </si>
  <si>
    <t>Lindsay White</t>
  </si>
  <si>
    <t>Samantha Gonzalez</t>
  </si>
  <si>
    <t>John Jackson</t>
  </si>
  <si>
    <t>Christine White</t>
  </si>
  <si>
    <t>Sandra Gonzalez</t>
  </si>
  <si>
    <t>Lisa Robinson</t>
  </si>
  <si>
    <t>Kenneth Wilcox</t>
  </si>
  <si>
    <t>Tonya Horton</t>
  </si>
  <si>
    <t>Jennifer Green</t>
  </si>
  <si>
    <t>Tina Melton</t>
  </si>
  <si>
    <t>Jessica Cardenas</t>
  </si>
  <si>
    <t>Rebekah Shaw</t>
  </si>
  <si>
    <t>Jonathan Hill</t>
  </si>
  <si>
    <t>Sophia Stuart</t>
  </si>
  <si>
    <t>Michele Woodward</t>
  </si>
  <si>
    <t>Jennifer Berry</t>
  </si>
  <si>
    <t>Bradley Simmons</t>
  </si>
  <si>
    <t>Robert Murillo</t>
  </si>
  <si>
    <t>David Wall</t>
  </si>
  <si>
    <t>Jasmine Murray</t>
  </si>
  <si>
    <t>Jody Martinez</t>
  </si>
  <si>
    <t>Nancy Anderson</t>
  </si>
  <si>
    <t>Eric Hodges</t>
  </si>
  <si>
    <t>Peter Hobbs</t>
  </si>
  <si>
    <t>Margaret Davis</t>
  </si>
  <si>
    <t>Anthony Todd</t>
  </si>
  <si>
    <t>Scott Nguyen</t>
  </si>
  <si>
    <t>Heidi Brooks</t>
  </si>
  <si>
    <t>Carla Riley</t>
  </si>
  <si>
    <t>Alyssa Collins</t>
  </si>
  <si>
    <t>Zachary Tyler</t>
  </si>
  <si>
    <t>Kathleen Pratt</t>
  </si>
  <si>
    <t>Gregory Banks</t>
  </si>
  <si>
    <t>Nathan Ryan</t>
  </si>
  <si>
    <t>Kimberly Hurst</t>
  </si>
  <si>
    <t>Nicole Cannon</t>
  </si>
  <si>
    <t>Andrew Shaffer</t>
  </si>
  <si>
    <t>Melissa Mitchell</t>
  </si>
  <si>
    <t>Zoe Blackburn</t>
  </si>
  <si>
    <t>Phillip Parker</t>
  </si>
  <si>
    <t>Christian Wilson</t>
  </si>
  <si>
    <t>Nancy Harris</t>
  </si>
  <si>
    <t>Zachary Newton</t>
  </si>
  <si>
    <t>Renee Wagner</t>
  </si>
  <si>
    <t>Bryan Jones</t>
  </si>
  <si>
    <t>Jerry Bell</t>
  </si>
  <si>
    <t>Annette Moore</t>
  </si>
  <si>
    <t>Haley Rodriguez</t>
  </si>
  <si>
    <t>Dana White</t>
  </si>
  <si>
    <t>Alicia Dickerson</t>
  </si>
  <si>
    <t>Hannah Wong</t>
  </si>
  <si>
    <t>Patrick Miller</t>
  </si>
  <si>
    <t>Michael Allen</t>
  </si>
  <si>
    <t>Stephanie Burton</t>
  </si>
  <si>
    <t>Justin Yoder</t>
  </si>
  <si>
    <t>Michelle Robinson</t>
  </si>
  <si>
    <t>Brian Miller</t>
  </si>
  <si>
    <t>Megan Gonzalez</t>
  </si>
  <si>
    <t>Casey Glover</t>
  </si>
  <si>
    <t>Robert Thomas</t>
  </si>
  <si>
    <t>Delivered</t>
  </si>
  <si>
    <t>Delayed</t>
  </si>
  <si>
    <t>In Transit</t>
  </si>
  <si>
    <t>Pending</t>
  </si>
  <si>
    <t>Air</t>
  </si>
  <si>
    <t>Sea</t>
  </si>
  <si>
    <t>Road</t>
  </si>
  <si>
    <t>Crate</t>
  </si>
  <si>
    <t>Pallet</t>
  </si>
  <si>
    <t>Box</t>
  </si>
  <si>
    <t>Container</t>
  </si>
  <si>
    <t>Shanghai</t>
  </si>
  <si>
    <t>Mumbai</t>
  </si>
  <si>
    <t>Singapore</t>
  </si>
  <si>
    <t>Hamburg</t>
  </si>
  <si>
    <t>Los Angeles</t>
  </si>
  <si>
    <t>Dubai</t>
  </si>
  <si>
    <t>Prepaid</t>
  </si>
  <si>
    <t>Postpaid</t>
  </si>
  <si>
    <t>Credit-30days</t>
  </si>
  <si>
    <t>Year</t>
  </si>
  <si>
    <t>Month</t>
  </si>
  <si>
    <t>Total_Cost_USD</t>
  </si>
  <si>
    <t>Transit_Days</t>
  </si>
  <si>
    <t>Cost_per_kg</t>
  </si>
  <si>
    <t>Cost_per_unit</t>
  </si>
  <si>
    <t>MaxDays</t>
  </si>
  <si>
    <t>OnTime_Flag</t>
  </si>
  <si>
    <t>MonthKey</t>
  </si>
  <si>
    <t>MonthNum</t>
  </si>
  <si>
    <t>Total Shipments</t>
  </si>
  <si>
    <t>TotalFreight</t>
  </si>
  <si>
    <t>On Time</t>
  </si>
  <si>
    <t>Total Freight Cost</t>
  </si>
  <si>
    <t>Avg Transit Days</t>
  </si>
  <si>
    <t>Row Labels</t>
  </si>
  <si>
    <t>May</t>
  </si>
  <si>
    <t>Grand Total</t>
  </si>
  <si>
    <t>Sum of Units</t>
  </si>
  <si>
    <t>Late</t>
  </si>
  <si>
    <t>Count of Shipment_ID</t>
  </si>
  <si>
    <t>Column Labels</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</si>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</sst>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0,&quot;K&quot;"/>
    <numFmt numFmtId="166" formatCode="\$0.00,,&quot;M&quot;"/>
  </numFmts>
  <fonts count="3" x14ac:knownFonts="1">
    <font>
      <sz val="11"/>
      <color theme="1"/>
      <name val="Rockwell"/>
      <family val="2"/>
      <scheme val="minor"/>
    </font>
    <font>
      <b/>
      <sz val="11"/>
      <color theme="1"/>
      <name val="Rockwell"/>
      <family val="2"/>
      <scheme val="minor"/>
    </font>
    <font>
      <b/>
      <sz val="11"/>
      <color rgb="FF00B050"/>
      <name val="Rockwell"/>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1">
    <xf numFmtId="0" fontId="0" fillId="0" borderId="0" xfId="0"/>
    <xf numFmtId="0" fontId="0" fillId="0" borderId="0" xfId="0" applyAlignment="1">
      <alignment horizontal="center"/>
    </xf>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applyAlignment="1">
      <alignment horizontal="center"/>
    </xf>
    <xf numFmtId="164" fontId="1" fillId="0" borderId="1" xfId="0" applyNumberFormat="1" applyFont="1" applyBorder="1" applyAlignment="1">
      <alignment horizontal="center" vertical="top"/>
    </xf>
    <xf numFmtId="164" fontId="0" fillId="0" borderId="0" xfId="0" applyNumberFormat="1" applyAlignment="1">
      <alignment horizontal="center"/>
    </xf>
    <xf numFmtId="2" fontId="1" fillId="0" borderId="1" xfId="0" applyNumberFormat="1" applyFont="1" applyBorder="1" applyAlignment="1">
      <alignment horizontal="center" vertical="top"/>
    </xf>
    <xf numFmtId="2" fontId="0" fillId="0" borderId="0" xfId="0" applyNumberFormat="1" applyAlignment="1">
      <alignment horizontal="center"/>
    </xf>
    <xf numFmtId="1" fontId="1" fillId="0" borderId="1" xfId="0" applyNumberFormat="1" applyFont="1" applyBorder="1" applyAlignment="1">
      <alignment horizontal="center" vertical="top"/>
    </xf>
    <xf numFmtId="1" fontId="0" fillId="0" borderId="0" xfId="0" applyNumberFormat="1" applyAlignment="1">
      <alignment horizontal="center"/>
    </xf>
    <xf numFmtId="10" fontId="0" fillId="0" borderId="0" xfId="0" applyNumberFormat="1" applyAlignment="1">
      <alignment horizontal="center"/>
    </xf>
    <xf numFmtId="0" fontId="0" fillId="0" borderId="0" xfId="0" pivotButton="1"/>
    <xf numFmtId="0" fontId="0" fillId="0" borderId="0" xfId="0" applyAlignment="1">
      <alignment horizontal="left"/>
    </xf>
    <xf numFmtId="165" fontId="0" fillId="0" borderId="0" xfId="0" applyNumberFormat="1" applyAlignment="1">
      <alignment horizontal="center"/>
    </xf>
    <xf numFmtId="0" fontId="0" fillId="0" borderId="0" xfId="0" applyAlignment="1">
      <alignment vertical="top"/>
    </xf>
    <xf numFmtId="166" fontId="0" fillId="0" borderId="0" xfId="0" applyNumberFormat="1" applyAlignment="1">
      <alignment horizontal="center"/>
    </xf>
    <xf numFmtId="1" fontId="2" fillId="0" borderId="0" xfId="0" applyNumberFormat="1" applyFont="1" applyAlignment="1">
      <alignment horizontal="center"/>
    </xf>
    <xf numFmtId="166" fontId="2" fillId="0" borderId="0" xfId="0" applyNumberFormat="1" applyFont="1" applyAlignment="1">
      <alignment horizontal="center"/>
    </xf>
    <xf numFmtId="0" fontId="2" fillId="0" borderId="0" xfId="0" applyFont="1" applyAlignment="1">
      <alignment horizontal="center"/>
    </xf>
    <xf numFmtId="10" fontId="2" fillId="0" borderId="0" xfId="0" applyNumberFormat="1" applyFont="1" applyAlignment="1">
      <alignment horizontal="center"/>
    </xf>
  </cellXfs>
  <cellStyles count="1">
    <cellStyle name="Normal" xfId="0" builtinId="0"/>
  </cellStyles>
  <dxfs count="60">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Rockwell"/>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0,&quot;K&quot;"/>
    </dxf>
    <dxf>
      <alignment horizontal="center"/>
    </dxf>
    <dxf>
      <alignment horizontal="center"/>
    </dxf>
    <dxf>
      <alignment horizontal="center"/>
    </dxf>
    <dxf>
      <alignment horizontal="center"/>
    </dxf>
    <dxf>
      <numFmt numFmtId="165" formatCode="\$#,##0,&quot;K&quot;"/>
    </dxf>
    <dxf>
      <alignment horizontal="center"/>
    </dxf>
    <dxf>
      <alignment horizontal="center"/>
    </dxf>
    <dxf>
      <alignment horizontal="center"/>
    </dxf>
    <dxf>
      <alignment horizontal="center"/>
    </dxf>
    <dxf>
      <numFmt numFmtId="165" formatCode="\$#,##0,&quot;K&quot;"/>
    </dxf>
    <dxf>
      <alignment horizontal="center"/>
    </dxf>
    <dxf>
      <alignment horizontal="center"/>
    </dxf>
    <dxf>
      <numFmt numFmtId="14" formatCode="0.00%"/>
    </dxf>
    <dxf>
      <alignment horizontal="center"/>
    </dxf>
    <dxf>
      <alignment horizontal="center"/>
    </dxf>
    <dxf>
      <numFmt numFmtId="14" formatCode="0.00%"/>
    </dxf>
    <dxf>
      <alignment horizontal="center"/>
    </dxf>
    <dxf>
      <alignment horizontal="center"/>
    </dxf>
    <dxf>
      <alignment horizontal="center"/>
    </dxf>
    <dxf>
      <alignment horizontal="center"/>
    </dxf>
    <dxf>
      <numFmt numFmtId="1" formatCode="0"/>
    </dxf>
    <dxf>
      <alignment horizontal="center"/>
    </dxf>
    <dxf>
      <alignment horizontal="center"/>
    </dxf>
    <dxf>
      <numFmt numFmtId="166" formatCode="\$0.00,,&quot;M&quot;"/>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6.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4.xml"/><Relationship Id="rId51"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summary!PivotTable5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Shipment Trend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5400000" sy="96000" rotWithShape="0">
              <a:srgbClr val="000000">
                <a:alpha val="54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summary'!$C$9</c:f>
              <c:strCache>
                <c:ptCount val="1"/>
                <c:pt idx="0">
                  <c:v>Total</c:v>
                </c:pt>
              </c:strCache>
            </c:strRef>
          </c:tx>
          <c:spPr>
            <a:ln w="31750" cap="rnd">
              <a:solidFill>
                <a:schemeClr val="accent1"/>
              </a:solidFill>
              <a:round/>
            </a:ln>
            <a:effectLst>
              <a:outerShdw blurRad="50800" dist="38100" dir="5400000" sy="96000" rotWithShape="0">
                <a:srgbClr val="000000">
                  <a:alpha val="54000"/>
                </a:srgbClr>
              </a:outerShdw>
            </a:effectLst>
          </c:spPr>
          <c:marker>
            <c:symbol val="circle"/>
            <c:size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w="12700">
                <a:solidFill>
                  <a:schemeClr val="lt2"/>
                </a:solidFill>
                <a:round/>
              </a:ln>
              <a:effectLst>
                <a:outerShdw blurRad="50800" dist="38100" dir="5400000" sy="96000" rotWithShape="0">
                  <a:srgbClr val="000000">
                    <a:alpha val="54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summary'!$B$10:$B$22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summary'!$C$10:$C$22</c:f>
              <c:numCache>
                <c:formatCode>General</c:formatCode>
                <c:ptCount val="12"/>
                <c:pt idx="0">
                  <c:v>18</c:v>
                </c:pt>
                <c:pt idx="1">
                  <c:v>19</c:v>
                </c:pt>
                <c:pt idx="2">
                  <c:v>27</c:v>
                </c:pt>
                <c:pt idx="3">
                  <c:v>18</c:v>
                </c:pt>
                <c:pt idx="4">
                  <c:v>24</c:v>
                </c:pt>
                <c:pt idx="5">
                  <c:v>19</c:v>
                </c:pt>
                <c:pt idx="6">
                  <c:v>19</c:v>
                </c:pt>
                <c:pt idx="7">
                  <c:v>23</c:v>
                </c:pt>
                <c:pt idx="8">
                  <c:v>24</c:v>
                </c:pt>
                <c:pt idx="9">
                  <c:v>27</c:v>
                </c:pt>
                <c:pt idx="10">
                  <c:v>25</c:v>
                </c:pt>
                <c:pt idx="11">
                  <c:v>27</c:v>
                </c:pt>
              </c:numCache>
            </c:numRef>
          </c:val>
          <c:smooth val="0"/>
          <c:extLst>
            <c:ext xmlns:c16="http://schemas.microsoft.com/office/drawing/2014/chart" uri="{C3380CC4-5D6E-409C-BE32-E72D297353CC}">
              <c16:uniqueId val="{00000000-55E6-4224-BCFB-B564C13920F8}"/>
            </c:ext>
          </c:extLst>
        </c:ser>
        <c:dLbls>
          <c:dLblPos val="t"/>
          <c:showLegendKey val="0"/>
          <c:showVal val="1"/>
          <c:showCatName val="0"/>
          <c:showSerName val="0"/>
          <c:showPercent val="0"/>
          <c:showBubbleSize val="0"/>
        </c:dLbls>
        <c:marker val="1"/>
        <c:smooth val="0"/>
        <c:axId val="432766136"/>
        <c:axId val="432770816"/>
      </c:lineChart>
      <c:catAx>
        <c:axId val="43276613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770816"/>
        <c:crosses val="autoZero"/>
        <c:auto val="1"/>
        <c:lblAlgn val="ctr"/>
        <c:lblOffset val="100"/>
        <c:noMultiLvlLbl val="0"/>
      </c:catAx>
      <c:valAx>
        <c:axId val="43277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2766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summary!PivotTable6</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Freight Cost By Origin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summary'!$F$9:$F$10</c:f>
              <c:strCache>
                <c:ptCount val="1"/>
                <c:pt idx="0">
                  <c:v>Export</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invertIfNegative val="0"/>
          <c:cat>
            <c:strRef>
              <c:f>'pivot summary'!$E$11:$E$17</c:f>
              <c:strCache>
                <c:ptCount val="6"/>
                <c:pt idx="0">
                  <c:v>China</c:v>
                </c:pt>
                <c:pt idx="1">
                  <c:v>Germany</c:v>
                </c:pt>
                <c:pt idx="2">
                  <c:v>India</c:v>
                </c:pt>
                <c:pt idx="3">
                  <c:v>Japan</c:v>
                </c:pt>
                <c:pt idx="4">
                  <c:v>South Korea</c:v>
                </c:pt>
                <c:pt idx="5">
                  <c:v>USA</c:v>
                </c:pt>
              </c:strCache>
            </c:strRef>
          </c:cat>
          <c:val>
            <c:numRef>
              <c:f>'pivot summary'!$F$11:$F$17</c:f>
              <c:numCache>
                <c:formatCode>\$#,##0,"K"</c:formatCode>
                <c:ptCount val="6"/>
                <c:pt idx="0">
                  <c:v>263985.76</c:v>
                </c:pt>
                <c:pt idx="1">
                  <c:v>141787.43</c:v>
                </c:pt>
                <c:pt idx="2">
                  <c:v>196943.32</c:v>
                </c:pt>
                <c:pt idx="3">
                  <c:v>194576.29</c:v>
                </c:pt>
                <c:pt idx="4">
                  <c:v>329434.83</c:v>
                </c:pt>
                <c:pt idx="5">
                  <c:v>168007.67999999999</c:v>
                </c:pt>
              </c:numCache>
            </c:numRef>
          </c:val>
          <c:extLst>
            <c:ext xmlns:c16="http://schemas.microsoft.com/office/drawing/2014/chart" uri="{C3380CC4-5D6E-409C-BE32-E72D297353CC}">
              <c16:uniqueId val="{00000000-2947-496E-8A97-7532B8AEB6A5}"/>
            </c:ext>
          </c:extLst>
        </c:ser>
        <c:ser>
          <c:idx val="1"/>
          <c:order val="1"/>
          <c:tx>
            <c:strRef>
              <c:f>'pivot summary'!$G$9:$G$10</c:f>
              <c:strCache>
                <c:ptCount val="1"/>
                <c:pt idx="0">
                  <c:v>Import</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invertIfNegative val="0"/>
          <c:cat>
            <c:strRef>
              <c:f>'pivot summary'!$E$11:$E$17</c:f>
              <c:strCache>
                <c:ptCount val="6"/>
                <c:pt idx="0">
                  <c:v>China</c:v>
                </c:pt>
                <c:pt idx="1">
                  <c:v>Germany</c:v>
                </c:pt>
                <c:pt idx="2">
                  <c:v>India</c:v>
                </c:pt>
                <c:pt idx="3">
                  <c:v>Japan</c:v>
                </c:pt>
                <c:pt idx="4">
                  <c:v>South Korea</c:v>
                </c:pt>
                <c:pt idx="5">
                  <c:v>USA</c:v>
                </c:pt>
              </c:strCache>
            </c:strRef>
          </c:cat>
          <c:val>
            <c:numRef>
              <c:f>'pivot summary'!$G$11:$G$17</c:f>
              <c:numCache>
                <c:formatCode>\$#,##0,"K"</c:formatCode>
                <c:ptCount val="6"/>
                <c:pt idx="0">
                  <c:v>324302.90000000002</c:v>
                </c:pt>
                <c:pt idx="1">
                  <c:v>261175.1</c:v>
                </c:pt>
                <c:pt idx="2">
                  <c:v>207477</c:v>
                </c:pt>
                <c:pt idx="3">
                  <c:v>241816.4</c:v>
                </c:pt>
                <c:pt idx="4">
                  <c:v>264154.39</c:v>
                </c:pt>
                <c:pt idx="5">
                  <c:v>257798.25</c:v>
                </c:pt>
              </c:numCache>
            </c:numRef>
          </c:val>
          <c:extLst>
            <c:ext xmlns:c16="http://schemas.microsoft.com/office/drawing/2014/chart" uri="{C3380CC4-5D6E-409C-BE32-E72D297353CC}">
              <c16:uniqueId val="{00000002-93C8-4F3C-ABDB-09307400EA5D}"/>
            </c:ext>
          </c:extLst>
        </c:ser>
        <c:dLbls>
          <c:showLegendKey val="0"/>
          <c:showVal val="0"/>
          <c:showCatName val="0"/>
          <c:showSerName val="0"/>
          <c:showPercent val="0"/>
          <c:showBubbleSize val="0"/>
        </c:dLbls>
        <c:gapWidth val="150"/>
        <c:shape val="box"/>
        <c:axId val="890209872"/>
        <c:axId val="890212032"/>
        <c:axId val="0"/>
      </c:bar3DChart>
      <c:catAx>
        <c:axId val="8902098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212032"/>
        <c:crosses val="autoZero"/>
        <c:auto val="1"/>
        <c:lblAlgn val="ctr"/>
        <c:lblOffset val="100"/>
        <c:noMultiLvlLbl val="0"/>
      </c:catAx>
      <c:valAx>
        <c:axId val="89021203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020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summary!PivotTable7</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Units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summary'!$L$9</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invertIfNegative val="0"/>
          <c:cat>
            <c:strRef>
              <c:f>'pivot summary'!$K$10:$K$18</c:f>
              <c:strCache>
                <c:ptCount val="8"/>
                <c:pt idx="0">
                  <c:v>Cameras</c:v>
                </c:pt>
                <c:pt idx="1">
                  <c:v>Headphones</c:v>
                </c:pt>
                <c:pt idx="2">
                  <c:v>Laptops</c:v>
                </c:pt>
                <c:pt idx="3">
                  <c:v>Monitors</c:v>
                </c:pt>
                <c:pt idx="4">
                  <c:v>Smartphones</c:v>
                </c:pt>
                <c:pt idx="5">
                  <c:v>Smartwatches</c:v>
                </c:pt>
                <c:pt idx="6">
                  <c:v>Speakers</c:v>
                </c:pt>
                <c:pt idx="7">
                  <c:v>Tablets</c:v>
                </c:pt>
              </c:strCache>
            </c:strRef>
          </c:cat>
          <c:val>
            <c:numRef>
              <c:f>'pivot summary'!$L$10:$L$18</c:f>
              <c:numCache>
                <c:formatCode>General</c:formatCode>
                <c:ptCount val="8"/>
                <c:pt idx="0">
                  <c:v>7457</c:v>
                </c:pt>
                <c:pt idx="1">
                  <c:v>11288</c:v>
                </c:pt>
                <c:pt idx="2">
                  <c:v>7574</c:v>
                </c:pt>
                <c:pt idx="3">
                  <c:v>9911</c:v>
                </c:pt>
                <c:pt idx="4">
                  <c:v>11714</c:v>
                </c:pt>
                <c:pt idx="5">
                  <c:v>4178</c:v>
                </c:pt>
                <c:pt idx="6">
                  <c:v>9920</c:v>
                </c:pt>
                <c:pt idx="7">
                  <c:v>7413</c:v>
                </c:pt>
              </c:numCache>
            </c:numRef>
          </c:val>
          <c:extLst>
            <c:ext xmlns:c16="http://schemas.microsoft.com/office/drawing/2014/chart" uri="{C3380CC4-5D6E-409C-BE32-E72D297353CC}">
              <c16:uniqueId val="{00000000-2964-4C78-BA92-98F35FE19267}"/>
            </c:ext>
          </c:extLst>
        </c:ser>
        <c:dLbls>
          <c:showLegendKey val="0"/>
          <c:showVal val="0"/>
          <c:showCatName val="0"/>
          <c:showSerName val="0"/>
          <c:showPercent val="0"/>
          <c:showBubbleSize val="0"/>
        </c:dLbls>
        <c:gapWidth val="150"/>
        <c:shape val="box"/>
        <c:axId val="886424560"/>
        <c:axId val="886416640"/>
        <c:axId val="0"/>
      </c:bar3DChart>
      <c:catAx>
        <c:axId val="88642456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6416640"/>
        <c:crosses val="autoZero"/>
        <c:auto val="1"/>
        <c:lblAlgn val="ctr"/>
        <c:lblOffset val="100"/>
        <c:noMultiLvlLbl val="0"/>
      </c:catAx>
      <c:valAx>
        <c:axId val="88641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642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summary!PivotTable8</c:name>
    <c:fmtId val="3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On Time vs Late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pivotFmt>
    </c:pivotFmts>
    <c:plotArea>
      <c:layout/>
      <c:pieChart>
        <c:varyColors val="1"/>
        <c:ser>
          <c:idx val="0"/>
          <c:order val="0"/>
          <c:tx>
            <c:strRef>
              <c:f>'pivot summary'!$C$26</c:f>
              <c:strCache>
                <c:ptCount val="1"/>
                <c:pt idx="0">
                  <c:v>Total</c:v>
                </c:pt>
              </c:strCache>
            </c:strRef>
          </c:tx>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c:spPr>
            <c:extLst>
              <c:ext xmlns:c16="http://schemas.microsoft.com/office/drawing/2014/chart" uri="{C3380CC4-5D6E-409C-BE32-E72D297353CC}">
                <c16:uniqueId val="{00000001-6229-465F-9D06-50531D8F52E8}"/>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c:spPr>
            <c:extLst>
              <c:ext xmlns:c16="http://schemas.microsoft.com/office/drawing/2014/chart" uri="{C3380CC4-5D6E-409C-BE32-E72D297353CC}">
                <c16:uniqueId val="{00000003-6229-465F-9D06-50531D8F52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summary'!$B$27:$B$29</c:f>
              <c:strCache>
                <c:ptCount val="2"/>
                <c:pt idx="0">
                  <c:v>Late</c:v>
                </c:pt>
                <c:pt idx="1">
                  <c:v>On Time</c:v>
                </c:pt>
              </c:strCache>
            </c:strRef>
          </c:cat>
          <c:val>
            <c:numRef>
              <c:f>'pivot summary'!$C$27:$C$29</c:f>
              <c:numCache>
                <c:formatCode>0.00%</c:formatCode>
                <c:ptCount val="2"/>
                <c:pt idx="0">
                  <c:v>0.44444444444444442</c:v>
                </c:pt>
                <c:pt idx="1">
                  <c:v>0.55555555555555558</c:v>
                </c:pt>
              </c:numCache>
            </c:numRef>
          </c:val>
          <c:extLst>
            <c:ext xmlns:c16="http://schemas.microsoft.com/office/drawing/2014/chart" uri="{C3380CC4-5D6E-409C-BE32-E72D297353CC}">
              <c16:uniqueId val="{00000004-6229-465F-9D06-50531D8F52E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summary!PivotTable9</c:name>
    <c:fmtId val="3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summary'!$F$26</c:f>
              <c:strCache>
                <c:ptCount val="1"/>
                <c:pt idx="0">
                  <c:v>Total</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summary'!$E$27:$E$32</c:f>
              <c:strCache>
                <c:ptCount val="5"/>
                <c:pt idx="0">
                  <c:v>Soto Inc</c:v>
                </c:pt>
                <c:pt idx="1">
                  <c:v>Webb PLC</c:v>
                </c:pt>
                <c:pt idx="2">
                  <c:v>Miller and Sons</c:v>
                </c:pt>
                <c:pt idx="3">
                  <c:v>Wallace PLC</c:v>
                </c:pt>
                <c:pt idx="4">
                  <c:v>Smith-Roberts</c:v>
                </c:pt>
              </c:strCache>
            </c:strRef>
          </c:cat>
          <c:val>
            <c:numRef>
              <c:f>'pivot summary'!$F$27:$F$32</c:f>
              <c:numCache>
                <c:formatCode>\$#,##0,"K"</c:formatCode>
                <c:ptCount val="5"/>
                <c:pt idx="0">
                  <c:v>19812.95</c:v>
                </c:pt>
                <c:pt idx="1">
                  <c:v>19931.07</c:v>
                </c:pt>
                <c:pt idx="2">
                  <c:v>23573.97</c:v>
                </c:pt>
                <c:pt idx="3">
                  <c:v>23844.02</c:v>
                </c:pt>
                <c:pt idx="4">
                  <c:v>33401.160000000003</c:v>
                </c:pt>
              </c:numCache>
            </c:numRef>
          </c:val>
          <c:extLst>
            <c:ext xmlns:c16="http://schemas.microsoft.com/office/drawing/2014/chart" uri="{C3380CC4-5D6E-409C-BE32-E72D297353CC}">
              <c16:uniqueId val="{00000000-AE14-443A-AA09-FFA481899F92}"/>
            </c:ext>
          </c:extLst>
        </c:ser>
        <c:dLbls>
          <c:showLegendKey val="0"/>
          <c:showVal val="1"/>
          <c:showCatName val="0"/>
          <c:showSerName val="0"/>
          <c:showPercent val="0"/>
          <c:showBubbleSize val="0"/>
        </c:dLbls>
        <c:gapWidth val="150"/>
        <c:shape val="box"/>
        <c:axId val="881466856"/>
        <c:axId val="881476936"/>
        <c:axId val="0"/>
      </c:bar3DChart>
      <c:catAx>
        <c:axId val="8814668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1476936"/>
        <c:crosses val="autoZero"/>
        <c:auto val="1"/>
        <c:lblAlgn val="ctr"/>
        <c:lblOffset val="100"/>
        <c:noMultiLvlLbl val="0"/>
      </c:catAx>
      <c:valAx>
        <c:axId val="881476936"/>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1466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2.xlsx]pivot summary!PivotTable10</c:name>
    <c:fmtId val="4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Freight Cost By Transport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pivotFmt>
      <c:pivotFmt>
        <c:idx val="8"/>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pivotFmt>
      <c:pivotFmt>
        <c:idx val="9"/>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pivotFmt>
      <c:pivotFmt>
        <c:idx val="1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summary'!$I$26</c:f>
              <c:strCache>
                <c:ptCount val="1"/>
                <c:pt idx="0">
                  <c:v>Total</c:v>
                </c:pt>
              </c:strCache>
            </c:strRef>
          </c:tx>
          <c:dPt>
            <c:idx val="0"/>
            <c:bubble3D val="0"/>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extLst>
              <c:ext xmlns:c16="http://schemas.microsoft.com/office/drawing/2014/chart" uri="{C3380CC4-5D6E-409C-BE32-E72D297353CC}">
                <c16:uniqueId val="{00000001-D85E-4853-8DB6-E49F5C1CE1D1}"/>
              </c:ext>
            </c:extLst>
          </c:dPt>
          <c:dPt>
            <c:idx val="1"/>
            <c:bubble3D val="0"/>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extLst>
              <c:ext xmlns:c16="http://schemas.microsoft.com/office/drawing/2014/chart" uri="{C3380CC4-5D6E-409C-BE32-E72D297353CC}">
                <c16:uniqueId val="{00000003-D85E-4853-8DB6-E49F5C1CE1D1}"/>
              </c:ext>
            </c:extLst>
          </c:dPt>
          <c:dPt>
            <c:idx val="2"/>
            <c:bubble3D val="0"/>
            <c:spPr>
              <a:gradFill rotWithShape="1">
                <a:gsLst>
                  <a:gs pos="0">
                    <a:schemeClr val="accent3">
                      <a:tint val="94000"/>
                      <a:satMod val="100000"/>
                      <a:lumMod val="104000"/>
                    </a:schemeClr>
                  </a:gs>
                  <a:gs pos="69000">
                    <a:schemeClr val="accent3">
                      <a:shade val="86000"/>
                      <a:satMod val="130000"/>
                      <a:lumMod val="102000"/>
                    </a:schemeClr>
                  </a:gs>
                  <a:gs pos="100000">
                    <a:schemeClr val="accent3">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extLst>
              <c:ext xmlns:c16="http://schemas.microsoft.com/office/drawing/2014/chart" uri="{C3380CC4-5D6E-409C-BE32-E72D297353CC}">
                <c16:uniqueId val="{00000005-D85E-4853-8DB6-E49F5C1CE1D1}"/>
              </c:ext>
            </c:extLst>
          </c:dPt>
          <c:dPt>
            <c:idx val="3"/>
            <c:bubble3D val="0"/>
            <c:spPr>
              <a:gradFill rotWithShape="1">
                <a:gsLst>
                  <a:gs pos="0">
                    <a:schemeClr val="accent4">
                      <a:tint val="94000"/>
                      <a:satMod val="100000"/>
                      <a:lumMod val="104000"/>
                    </a:schemeClr>
                  </a:gs>
                  <a:gs pos="69000">
                    <a:schemeClr val="accent4">
                      <a:shade val="86000"/>
                      <a:satMod val="130000"/>
                      <a:lumMod val="102000"/>
                    </a:schemeClr>
                  </a:gs>
                  <a:gs pos="100000">
                    <a:schemeClr val="accent4">
                      <a:shade val="72000"/>
                      <a:satMod val="130000"/>
                      <a:lumMod val="100000"/>
                    </a:schemeClr>
                  </a:gs>
                </a:gsLst>
                <a:lin ang="5400000" scaled="0"/>
              </a:gradFill>
              <a:ln>
                <a:noFill/>
              </a:ln>
              <a:effectLst>
                <a:outerShdw blurRad="50800" dist="38100" dir="5400000" sy="96000" rotWithShape="0">
                  <a:srgbClr val="000000">
                    <a:alpha val="54000"/>
                  </a:srgbClr>
                </a:outerShdw>
              </a:effectLst>
              <a:sp3d/>
            </c:spPr>
            <c:extLst>
              <c:ext xmlns:c16="http://schemas.microsoft.com/office/drawing/2014/chart" uri="{C3380CC4-5D6E-409C-BE32-E72D297353CC}">
                <c16:uniqueId val="{00000007-D85E-4853-8DB6-E49F5C1CE1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summary'!$H$27:$H$31</c:f>
              <c:strCache>
                <c:ptCount val="4"/>
                <c:pt idx="0">
                  <c:v>Air</c:v>
                </c:pt>
                <c:pt idx="1">
                  <c:v>Rail</c:v>
                </c:pt>
                <c:pt idx="2">
                  <c:v>Road</c:v>
                </c:pt>
                <c:pt idx="3">
                  <c:v>Sea</c:v>
                </c:pt>
              </c:strCache>
            </c:strRef>
          </c:cat>
          <c:val>
            <c:numRef>
              <c:f>'pivot summary'!$I$27:$I$31</c:f>
              <c:numCache>
                <c:formatCode>\$#,##0,"K"</c:formatCode>
                <c:ptCount val="4"/>
                <c:pt idx="0">
                  <c:v>788558.97</c:v>
                </c:pt>
                <c:pt idx="1">
                  <c:v>585985.56999999995</c:v>
                </c:pt>
                <c:pt idx="2">
                  <c:v>640115.81999999995</c:v>
                </c:pt>
                <c:pt idx="3">
                  <c:v>836798.99</c:v>
                </c:pt>
              </c:numCache>
            </c:numRef>
          </c:val>
          <c:extLst>
            <c:ext xmlns:c16="http://schemas.microsoft.com/office/drawing/2014/chart" uri="{C3380CC4-5D6E-409C-BE32-E72D297353CC}">
              <c16:uniqueId val="{00000008-D85E-4853-8DB6-E49F5C1CE1D1}"/>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209550</xdr:colOff>
      <xdr:row>28</xdr:row>
      <xdr:rowOff>9523</xdr:rowOff>
    </xdr:from>
    <xdr:to>
      <xdr:col>9</xdr:col>
      <xdr:colOff>228600</xdr:colOff>
      <xdr:row>41</xdr:row>
      <xdr:rowOff>104774</xdr:rowOff>
    </xdr:to>
    <xdr:graphicFrame macro="">
      <xdr:nvGraphicFramePr>
        <xdr:cNvPr id="2" name="Chart 1">
          <a:extLst>
            <a:ext uri="{FF2B5EF4-FFF2-40B4-BE49-F238E27FC236}">
              <a16:creationId xmlns:a16="http://schemas.microsoft.com/office/drawing/2014/main" id="{CFF8E26F-A271-47FB-8A7B-B477C8DB4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600075</xdr:colOff>
      <xdr:row>13</xdr:row>
      <xdr:rowOff>38098</xdr:rowOff>
    </xdr:from>
    <xdr:to>
      <xdr:col>19</xdr:col>
      <xdr:colOff>8475</xdr:colOff>
      <xdr:row>26</xdr:row>
      <xdr:rowOff>131998</xdr:rowOff>
    </xdr:to>
    <xdr:graphicFrame macro="">
      <xdr:nvGraphicFramePr>
        <xdr:cNvPr id="3" name="Chart 2">
          <a:extLst>
            <a:ext uri="{FF2B5EF4-FFF2-40B4-BE49-F238E27FC236}">
              <a16:creationId xmlns:a16="http://schemas.microsoft.com/office/drawing/2014/main" id="{32085A33-814F-43E7-8863-7F544335C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13</xdr:row>
      <xdr:rowOff>47624</xdr:rowOff>
    </xdr:from>
    <xdr:to>
      <xdr:col>9</xdr:col>
      <xdr:colOff>246600</xdr:colOff>
      <xdr:row>26</xdr:row>
      <xdr:rowOff>141524</xdr:rowOff>
    </xdr:to>
    <xdr:graphicFrame macro="">
      <xdr:nvGraphicFramePr>
        <xdr:cNvPr id="4" name="Chart 3">
          <a:extLst>
            <a:ext uri="{FF2B5EF4-FFF2-40B4-BE49-F238E27FC236}">
              <a16:creationId xmlns:a16="http://schemas.microsoft.com/office/drawing/2014/main" id="{E315B1BE-AAFD-463C-9322-20289D49F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590552</xdr:colOff>
      <xdr:row>28</xdr:row>
      <xdr:rowOff>0</xdr:rowOff>
    </xdr:from>
    <xdr:to>
      <xdr:col>18</xdr:col>
      <xdr:colOff>608552</xdr:colOff>
      <xdr:row>41</xdr:row>
      <xdr:rowOff>93900</xdr:rowOff>
    </xdr:to>
    <xdr:graphicFrame macro="">
      <xdr:nvGraphicFramePr>
        <xdr:cNvPr id="5" name="Chart 4">
          <a:extLst>
            <a:ext uri="{FF2B5EF4-FFF2-40B4-BE49-F238E27FC236}">
              <a16:creationId xmlns:a16="http://schemas.microsoft.com/office/drawing/2014/main" id="{C2511D8B-57D6-4B1A-BE7B-DDF346780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200025</xdr:colOff>
      <xdr:row>43</xdr:row>
      <xdr:rowOff>9525</xdr:rowOff>
    </xdr:from>
    <xdr:to>
      <xdr:col>9</xdr:col>
      <xdr:colOff>218025</xdr:colOff>
      <xdr:row>56</xdr:row>
      <xdr:rowOff>103425</xdr:rowOff>
    </xdr:to>
    <xdr:graphicFrame macro="">
      <xdr:nvGraphicFramePr>
        <xdr:cNvPr id="6" name="Chart 5">
          <a:extLst>
            <a:ext uri="{FF2B5EF4-FFF2-40B4-BE49-F238E27FC236}">
              <a16:creationId xmlns:a16="http://schemas.microsoft.com/office/drawing/2014/main" id="{6CDC0B67-5A77-46A0-AC19-4EA51411F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590549</xdr:colOff>
      <xdr:row>43</xdr:row>
      <xdr:rowOff>9525</xdr:rowOff>
    </xdr:from>
    <xdr:to>
      <xdr:col>18</xdr:col>
      <xdr:colOff>608549</xdr:colOff>
      <xdr:row>56</xdr:row>
      <xdr:rowOff>103425</xdr:rowOff>
    </xdr:to>
    <xdr:graphicFrame macro="">
      <xdr:nvGraphicFramePr>
        <xdr:cNvPr id="7" name="Chart 6">
          <a:extLst>
            <a:ext uri="{FF2B5EF4-FFF2-40B4-BE49-F238E27FC236}">
              <a16:creationId xmlns:a16="http://schemas.microsoft.com/office/drawing/2014/main" id="{46FB10D2-B445-4DE7-BAB8-5E2605A03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47626</xdr:colOff>
      <xdr:row>4</xdr:row>
      <xdr:rowOff>52762</xdr:rowOff>
    </xdr:from>
    <xdr:to>
      <xdr:col>1</xdr:col>
      <xdr:colOff>533400</xdr:colOff>
      <xdr:row>7</xdr:row>
      <xdr:rowOff>175837</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CC111D36-E300-FAEA-9561-CE57423132C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7626" y="824287"/>
              <a:ext cx="1171574" cy="66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323851</xdr:colOff>
      <xdr:row>4</xdr:row>
      <xdr:rowOff>43237</xdr:rowOff>
    </xdr:from>
    <xdr:to>
      <xdr:col>18</xdr:col>
      <xdr:colOff>438150</xdr:colOff>
      <xdr:row>7</xdr:row>
      <xdr:rowOff>166312</xdr:rowOff>
    </xdr:to>
    <mc:AlternateContent xmlns:mc="http://schemas.openxmlformats.org/markup-compatibility/2006" xmlns:a14="http://schemas.microsoft.com/office/drawing/2010/main">
      <mc:Choice Requires="a14">
        <xdr:graphicFrame macro="">
          <xdr:nvGraphicFramePr>
            <xdr:cNvPr id="9" name="Import/Export">
              <a:extLst>
                <a:ext uri="{FF2B5EF4-FFF2-40B4-BE49-F238E27FC236}">
                  <a16:creationId xmlns:a16="http://schemas.microsoft.com/office/drawing/2014/main" id="{5F629D0E-FE37-3454-0CBC-64D11A85EBDF}"/>
                </a:ext>
              </a:extLst>
            </xdr:cNvPr>
            <xdr:cNvGraphicFramePr/>
          </xdr:nvGraphicFramePr>
          <xdr:xfrm>
            <a:off x="0" y="0"/>
            <a:ext cx="0" cy="0"/>
          </xdr:xfrm>
          <a:graphic>
            <a:graphicData uri="http://schemas.microsoft.com/office/drawing/2010/slicer">
              <sle:slicer xmlns:sle="http://schemas.microsoft.com/office/drawing/2010/slicer" name="Import/Export"/>
            </a:graphicData>
          </a:graphic>
        </xdr:graphicFrame>
      </mc:Choice>
      <mc:Fallback xmlns="">
        <xdr:sp macro="" textlink="">
          <xdr:nvSpPr>
            <xdr:cNvPr id="0" name=""/>
            <xdr:cNvSpPr>
              <a:spLocks noTextEdit="1"/>
            </xdr:cNvSpPr>
          </xdr:nvSpPr>
          <xdr:spPr>
            <a:xfrm>
              <a:off x="10077451" y="814762"/>
              <a:ext cx="1485899" cy="66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386716</xdr:colOff>
      <xdr:row>4</xdr:row>
      <xdr:rowOff>52762</xdr:rowOff>
    </xdr:from>
    <xdr:to>
      <xdr:col>6</xdr:col>
      <xdr:colOff>15239</xdr:colOff>
      <xdr:row>7</xdr:row>
      <xdr:rowOff>175837</xdr:rowOff>
    </xdr:to>
    <mc:AlternateContent xmlns:mc="http://schemas.openxmlformats.org/markup-compatibility/2006" xmlns:a14="http://schemas.microsoft.com/office/drawing/2010/main">
      <mc:Choice Requires="a14">
        <xdr:graphicFrame macro="">
          <xdr:nvGraphicFramePr>
            <xdr:cNvPr id="10" name="Transport_Mode">
              <a:extLst>
                <a:ext uri="{FF2B5EF4-FFF2-40B4-BE49-F238E27FC236}">
                  <a16:creationId xmlns:a16="http://schemas.microsoft.com/office/drawing/2014/main" id="{645599B3-1A87-B043-8E4A-7A574A3B7A1D}"/>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mlns="">
        <xdr:sp macro="" textlink="">
          <xdr:nvSpPr>
            <xdr:cNvPr id="0" name=""/>
            <xdr:cNvSpPr>
              <a:spLocks noTextEdit="1"/>
            </xdr:cNvSpPr>
          </xdr:nvSpPr>
          <xdr:spPr>
            <a:xfrm>
              <a:off x="1605916" y="824287"/>
              <a:ext cx="2371723" cy="66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451487</xdr:colOff>
      <xdr:row>4</xdr:row>
      <xdr:rowOff>52762</xdr:rowOff>
    </xdr:from>
    <xdr:to>
      <xdr:col>15</xdr:col>
      <xdr:colOff>394337</xdr:colOff>
      <xdr:row>7</xdr:row>
      <xdr:rowOff>175837</xdr:rowOff>
    </xdr:to>
    <mc:AlternateContent xmlns:mc="http://schemas.openxmlformats.org/markup-compatibility/2006" xmlns:a14="http://schemas.microsoft.com/office/drawing/2010/main">
      <mc:Choice Requires="a14">
        <xdr:graphicFrame macro="">
          <xdr:nvGraphicFramePr>
            <xdr:cNvPr id="11" name="Origin">
              <a:extLst>
                <a:ext uri="{FF2B5EF4-FFF2-40B4-BE49-F238E27FC236}">
                  <a16:creationId xmlns:a16="http://schemas.microsoft.com/office/drawing/2014/main" id="{715F5B51-6011-3953-8E20-606E2C6FD1D0}"/>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8376287" y="824287"/>
              <a:ext cx="1314450" cy="66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483871</xdr:colOff>
      <xdr:row>4</xdr:row>
      <xdr:rowOff>52762</xdr:rowOff>
    </xdr:from>
    <xdr:to>
      <xdr:col>12</xdr:col>
      <xdr:colOff>521971</xdr:colOff>
      <xdr:row>7</xdr:row>
      <xdr:rowOff>175837</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86B34A27-740F-4D06-CD21-22D13F37391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579871" y="824287"/>
              <a:ext cx="1409700" cy="66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97155</xdr:colOff>
      <xdr:row>4</xdr:row>
      <xdr:rowOff>52762</xdr:rowOff>
    </xdr:from>
    <xdr:to>
      <xdr:col>9</xdr:col>
      <xdr:colOff>554355</xdr:colOff>
      <xdr:row>7</xdr:row>
      <xdr:rowOff>175837</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id="{F8103E26-D02F-E560-40F1-D96DE181855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4364355" y="824287"/>
              <a:ext cx="1828800" cy="66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133350</xdr:rowOff>
    </xdr:from>
    <xdr:to>
      <xdr:col>19</xdr:col>
      <xdr:colOff>0</xdr:colOff>
      <xdr:row>3</xdr:row>
      <xdr:rowOff>133350</xdr:rowOff>
    </xdr:to>
    <xdr:sp macro="" textlink="">
      <xdr:nvSpPr>
        <xdr:cNvPr id="14" name="Rectangle: Rounded Corners 13">
          <a:extLst>
            <a:ext uri="{FF2B5EF4-FFF2-40B4-BE49-F238E27FC236}">
              <a16:creationId xmlns:a16="http://schemas.microsoft.com/office/drawing/2014/main" id="{EE69FE3D-F35D-A6AF-AE48-A3C4D2DE0AC6}"/>
            </a:ext>
          </a:extLst>
        </xdr:cNvPr>
        <xdr:cNvSpPr/>
      </xdr:nvSpPr>
      <xdr:spPr>
        <a:xfrm>
          <a:off x="0" y="133350"/>
          <a:ext cx="11582400" cy="581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ysClr val="windowText" lastClr="000000"/>
              </a:solidFill>
            </a:rPr>
            <a:t>Global Electronics Freight Dashboard </a:t>
          </a:r>
          <a:endParaRPr lang="en-IN" sz="2400" b="1" u="none">
            <a:solidFill>
              <a:sysClr val="windowText" lastClr="000000"/>
            </a:solidFill>
          </a:endParaRPr>
        </a:p>
      </xdr:txBody>
    </xdr:sp>
    <xdr:clientData/>
  </xdr:twoCellAnchor>
  <xdr:twoCellAnchor>
    <xdr:from>
      <xdr:col>0</xdr:col>
      <xdr:colOff>667587</xdr:colOff>
      <xdr:row>8</xdr:row>
      <xdr:rowOff>94202</xdr:rowOff>
    </xdr:from>
    <xdr:to>
      <xdr:col>2</xdr:col>
      <xdr:colOff>675539</xdr:colOff>
      <xdr:row>11</xdr:row>
      <xdr:rowOff>169117</xdr:rowOff>
    </xdr:to>
    <xdr:sp macro="" textlink="'pivot summary'!B3">
      <xdr:nvSpPr>
        <xdr:cNvPr id="15" name="Rectangle: Rounded Corners 14">
          <a:extLst>
            <a:ext uri="{FF2B5EF4-FFF2-40B4-BE49-F238E27FC236}">
              <a16:creationId xmlns:a16="http://schemas.microsoft.com/office/drawing/2014/main" id="{CD6BEBE6-CB9E-A745-E340-135AC48C0FE8}"/>
            </a:ext>
          </a:extLst>
        </xdr:cNvPr>
        <xdr:cNvSpPr/>
      </xdr:nvSpPr>
      <xdr:spPr>
        <a:xfrm>
          <a:off x="667587" y="1538653"/>
          <a:ext cx="1389600" cy="61920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A8AE004-BF95-4696-86DC-372484B101ED}" type="TxLink">
            <a:rPr lang="en-US" sz="1200" b="1" i="0" u="none" strike="noStrike">
              <a:solidFill>
                <a:srgbClr val="000000"/>
              </a:solidFill>
              <a:latin typeface="Calibri"/>
              <a:ea typeface="Calibri"/>
              <a:cs typeface="Calibri"/>
            </a:rPr>
            <a:pPr algn="ctr"/>
            <a:t>Total Shipments</a:t>
          </a:fld>
          <a:endParaRPr lang="en-IN" sz="1200" b="1"/>
        </a:p>
      </xdr:txBody>
    </xdr:sp>
    <xdr:clientData/>
  </xdr:twoCellAnchor>
  <xdr:twoCellAnchor>
    <xdr:from>
      <xdr:col>6</xdr:col>
      <xdr:colOff>12423</xdr:colOff>
      <xdr:row>8</xdr:row>
      <xdr:rowOff>104775</xdr:rowOff>
    </xdr:from>
    <xdr:to>
      <xdr:col>8</xdr:col>
      <xdr:colOff>20375</xdr:colOff>
      <xdr:row>12</xdr:row>
      <xdr:rowOff>1750</xdr:rowOff>
    </xdr:to>
    <xdr:sp macro="" textlink="'pivot summary'!D3">
      <xdr:nvSpPr>
        <xdr:cNvPr id="17" name="Rectangle: Rounded Corners 16">
          <a:extLst>
            <a:ext uri="{FF2B5EF4-FFF2-40B4-BE49-F238E27FC236}">
              <a16:creationId xmlns:a16="http://schemas.microsoft.com/office/drawing/2014/main" id="{344F5EC1-D100-EEBD-56FD-5960995B0863}"/>
            </a:ext>
          </a:extLst>
        </xdr:cNvPr>
        <xdr:cNvSpPr/>
      </xdr:nvSpPr>
      <xdr:spPr>
        <a:xfrm>
          <a:off x="4157368" y="1549226"/>
          <a:ext cx="1389600" cy="619200"/>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D5EBCAD-FA80-4B9B-8D72-6DF8DEB7FA0B}" type="TxLink">
            <a:rPr lang="en-US" sz="1200" b="1" i="0" u="none" strike="noStrike">
              <a:solidFill>
                <a:srgbClr val="000000"/>
              </a:solidFill>
              <a:latin typeface="Calibri"/>
              <a:ea typeface="Calibri"/>
              <a:cs typeface="Calibri"/>
            </a:rPr>
            <a:pPr algn="ctr"/>
            <a:t>Total Freight Cost</a:t>
          </a:fld>
          <a:endParaRPr lang="en-IN" sz="1200" b="1"/>
        </a:p>
      </xdr:txBody>
    </xdr:sp>
    <xdr:clientData/>
  </xdr:twoCellAnchor>
  <xdr:twoCellAnchor>
    <xdr:from>
      <xdr:col>11</xdr:col>
      <xdr:colOff>14795</xdr:colOff>
      <xdr:row>8</xdr:row>
      <xdr:rowOff>104774</xdr:rowOff>
    </xdr:from>
    <xdr:to>
      <xdr:col>13</xdr:col>
      <xdr:colOff>22747</xdr:colOff>
      <xdr:row>12</xdr:row>
      <xdr:rowOff>1749</xdr:rowOff>
    </xdr:to>
    <xdr:sp macro="" textlink="'pivot summary'!F3">
      <xdr:nvSpPr>
        <xdr:cNvPr id="18" name="Rectangle: Rounded Corners 17">
          <a:extLst>
            <a:ext uri="{FF2B5EF4-FFF2-40B4-BE49-F238E27FC236}">
              <a16:creationId xmlns:a16="http://schemas.microsoft.com/office/drawing/2014/main" id="{38CC9116-A5CE-0921-1FAD-7DE74A64715B}"/>
            </a:ext>
          </a:extLst>
        </xdr:cNvPr>
        <xdr:cNvSpPr/>
      </xdr:nvSpPr>
      <xdr:spPr>
        <a:xfrm>
          <a:off x="7613861" y="1549225"/>
          <a:ext cx="1389600" cy="61920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9279E13-88CA-475D-8F32-325890308E89}" type="TxLink">
            <a:rPr lang="en-US" sz="1200" b="1" i="0" u="none" strike="noStrike">
              <a:solidFill>
                <a:srgbClr val="000000"/>
              </a:solidFill>
              <a:latin typeface="Calibri"/>
              <a:ea typeface="Calibri"/>
              <a:cs typeface="Calibri"/>
            </a:rPr>
            <a:pPr algn="ctr"/>
            <a:t>Avg Transit Days</a:t>
          </a:fld>
          <a:endParaRPr lang="en-IN" sz="1200" b="1"/>
        </a:p>
      </xdr:txBody>
    </xdr:sp>
    <xdr:clientData/>
  </xdr:twoCellAnchor>
  <xdr:twoCellAnchor>
    <xdr:from>
      <xdr:col>16</xdr:col>
      <xdr:colOff>9525</xdr:colOff>
      <xdr:row>8</xdr:row>
      <xdr:rowOff>104775</xdr:rowOff>
    </xdr:from>
    <xdr:to>
      <xdr:col>18</xdr:col>
      <xdr:colOff>17477</xdr:colOff>
      <xdr:row>12</xdr:row>
      <xdr:rowOff>1750</xdr:rowOff>
    </xdr:to>
    <xdr:sp macro="" textlink="'pivot summary'!H3">
      <xdr:nvSpPr>
        <xdr:cNvPr id="19" name="Rectangle: Rounded Corners 18">
          <a:extLst>
            <a:ext uri="{FF2B5EF4-FFF2-40B4-BE49-F238E27FC236}">
              <a16:creationId xmlns:a16="http://schemas.microsoft.com/office/drawing/2014/main" id="{6B7E4A1A-3F31-2860-C678-B06EC132097B}"/>
            </a:ext>
          </a:extLst>
        </xdr:cNvPr>
        <xdr:cNvSpPr/>
      </xdr:nvSpPr>
      <xdr:spPr>
        <a:xfrm>
          <a:off x="11062712" y="1549226"/>
          <a:ext cx="1389600" cy="619200"/>
        </a:xfrm>
        <a:prstGeom prst="roundRect">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43CF780-8CCF-4010-9DD4-FE2BD4D50C62}" type="TxLink">
            <a:rPr lang="en-US" sz="1200" b="1" i="0" u="none" strike="noStrike">
              <a:solidFill>
                <a:srgbClr val="000000"/>
              </a:solidFill>
              <a:latin typeface="Calibri"/>
              <a:ea typeface="Calibri"/>
              <a:cs typeface="Calibri"/>
            </a:rPr>
            <a:pPr algn="ctr"/>
            <a:t>On Time</a:t>
          </a:fld>
          <a:endParaRPr lang="en-IN" sz="12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88425929" createdVersion="5" refreshedVersion="8" minRefreshableVersion="3" recordCount="0" supportSubquery="1" supportAdvancedDrill="1" xr:uid="{52E34597-3F8A-452C-A02B-69ED687707C8}">
  <cacheSource type="external" connectionId="1"/>
  <cacheFields count="3">
    <cacheField name="[tblshipments].[Month].[Month]" caption="Month" numFmtId="0" hierarchy="21" level="1">
      <sharedItems count="12">
        <s v="Apr"/>
        <s v="Aug"/>
        <s v="Dec"/>
        <s v="Feb"/>
        <s v="Jan"/>
        <s v="Jul"/>
        <s v="Jun"/>
        <s v="Mar"/>
        <s v="May"/>
        <s v="Nov"/>
        <s v="Oct"/>
        <s v="Sep"/>
      </sharedItems>
    </cacheField>
    <cacheField name="[Measures].[Total Shipments]" caption="Total Shipments" numFmtId="0" hierarchy="29"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2"/>
      </fieldsUsage>
    </cacheHierarchy>
    <cacheHierarchy uniqueName="[tblshipments].[Month]" caption="Month" attribute="1" defaultMemberUniqueName="[tblshipments].[Month].[All]" allUniqueName="[tblshipments].[Month].[All]" dimensionUniqueName="[tblshipments]" displayFolder="" count="2" memberValueDatatype="130" unbalanced="0">
      <fieldsUsage count="2">
        <fieldUsage x="-1"/>
        <fieldUsage x="0"/>
      </fieldsUsage>
    </cacheHierarchy>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oneField="1">
      <fieldsUsage count="1">
        <fieldUsage x="1"/>
      </fieldsUsage>
    </cacheHierarchy>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8900463" createdVersion="5" refreshedVersion="8" minRefreshableVersion="3" recordCount="0" supportSubquery="1" supportAdvancedDrill="1" xr:uid="{22302BAB-99C6-462C-A4F4-D704CCEBE777}">
  <cacheSource type="external" connectionId="1"/>
  <cacheFields count="2">
    <cacheField name="[Measures].[Total Shipments]" caption="Total Shipments" numFmtId="0" hierarchy="29"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1"/>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oneField="1">
      <fieldsUsage count="1">
        <fieldUsage x="0"/>
      </fieldsUsage>
    </cacheHierarchy>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89467592" createdVersion="5" refreshedVersion="8" minRefreshableVersion="3" recordCount="0" supportSubquery="1" supportAdvancedDrill="1" xr:uid="{EAD5B6F5-B548-42CE-91A9-F24D0662F65C}">
  <cacheSource type="external" connectionId="1"/>
  <cacheFields count="4">
    <cacheField name="[tblshipments].[Customer_Name].[Customer_Name]" caption="Customer_Name" numFmtId="0" hierarchy="5" level="1">
      <sharedItems count="5">
        <s v="Miller and Sons"/>
        <s v="Smith-Roberts"/>
        <s v="Soto Inc"/>
        <s v="Wallace PLC"/>
        <s v="Webb PLC"/>
      </sharedItems>
    </cacheField>
    <cacheField name="[tblshipments].[Transport_Mode].[Transport_Mode]" caption="Transport_Mode" numFmtId="0" hierarchy="15" level="1">
      <sharedItems count="4">
        <s v="Air"/>
        <s v="Rail"/>
        <s v="Road"/>
        <s v="Sea"/>
      </sharedItems>
    </cacheField>
    <cacheField name="[Measures].[TotalFreight]" caption="TotalFreight" numFmtId="0" hierarchy="30"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2" memberValueDatatype="130" unbalanced="0">
      <fieldsUsage count="2">
        <fieldUsage x="-1"/>
        <fieldUsage x="0"/>
      </fieldsUsage>
    </cacheHierarchy>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fieldsUsage count="2">
        <fieldUsage x="-1"/>
        <fieldUsage x="1"/>
      </fieldsUsage>
    </cacheHierarchy>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3"/>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oneField="1">
      <fieldsUsage count="1">
        <fieldUsage x="2"/>
      </fieldsUsage>
    </cacheHierarchy>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89930554" createdVersion="5" refreshedVersion="8" minRefreshableVersion="3" recordCount="0" supportSubquery="1" supportAdvancedDrill="1" xr:uid="{1E3CE16F-A517-440E-AB51-4CBB3EADA714}">
  <cacheSource type="external" connectionId="1"/>
  <cacheFields count="2">
    <cacheField name="[Measures].[TotalFreight]" caption="TotalFreight" numFmtId="0" hierarchy="30"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1"/>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oneField="1">
      <fieldsUsage count="1">
        <fieldUsage x="0"/>
      </fieldsUsage>
    </cacheHierarchy>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90162038" createdVersion="5" refreshedVersion="8" minRefreshableVersion="3" recordCount="0" supportSubquery="1" supportAdvancedDrill="1" xr:uid="{C20B8611-4A79-4B12-B94E-3024DB2DEAAC}">
  <cacheSource type="external" connectionId="1"/>
  <cacheFields count="2">
    <cacheField name="[Measures].[AvgTransitDays]" caption="AvgTransitDays" numFmtId="0" hierarchy="33"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1"/>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oneField="1">
      <fieldsUsage count="1">
        <fieldUsage x="0"/>
      </fieldsUsage>
    </cacheHierarchy>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90393516" createdVersion="5" refreshedVersion="8" minRefreshableVersion="3" recordCount="0" supportSubquery="1" supportAdvancedDrill="1" xr:uid="{0829EE41-531C-4D98-AE27-40A10B7E1904}">
  <cacheSource type="external" connectionId="1"/>
  <cacheFields count="2">
    <cacheField name="[Measures].[On Time]" caption="On Time" numFmtId="0" hierarchy="34"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1"/>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oneField="1">
      <fieldsUsage count="1">
        <fieldUsage x="0"/>
      </fieldsUsage>
    </cacheHierarchy>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90856485" createdVersion="5" refreshedVersion="8" minRefreshableVersion="3" recordCount="0" supportSubquery="1" supportAdvancedDrill="1" xr:uid="{8F21CBD9-DA00-4272-A079-2E4EE125CC7A}">
  <cacheSource type="external" connectionId="1"/>
  <cacheFields count="4">
    <cacheField name="[tblshipments].[Origin].[Origin]" caption="Origin" numFmtId="0" hierarchy="3" level="1">
      <sharedItems count="6">
        <s v="China"/>
        <s v="Germany"/>
        <s v="India"/>
        <s v="Japan"/>
        <s v="South Korea"/>
        <s v="USA"/>
      </sharedItems>
    </cacheField>
    <cacheField name="[Measures].[TotalFreight]" caption="TotalFreight" numFmtId="0" hierarchy="30" level="32767"/>
    <cacheField name="[tblshipments].[Import/Export].[Import/Export]" caption="Import/Export" numFmtId="0" hierarchy="2" level="1">
      <sharedItems count="2">
        <s v="Export"/>
        <s v="Import"/>
      </sharedItems>
    </cacheField>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fieldsUsage count="2">
        <fieldUsage x="-1"/>
        <fieldUsage x="2"/>
      </fieldsUsage>
    </cacheHierarchy>
    <cacheHierarchy uniqueName="[tblshipments].[Origin]" caption="Origin" attribute="1" defaultMemberUniqueName="[tblshipments].[Origin].[All]" allUniqueName="[tblshipments].[Origin].[All]" dimensionUniqueName="[tblshipments]" displayFolder="" count="2" memberValueDatatype="130" unbalanced="0">
      <fieldsUsage count="2">
        <fieldUsage x="-1"/>
        <fieldUsage x="0"/>
      </fieldsUsage>
    </cacheHierarchy>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3"/>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oneField="1">
      <fieldsUsage count="1">
        <fieldUsage x="1"/>
      </fieldsUsage>
    </cacheHierarchy>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91319447" createdVersion="5" refreshedVersion="8" minRefreshableVersion="3" recordCount="0" supportSubquery="1" supportAdvancedDrill="1" xr:uid="{00E45ADD-F1E5-4221-8CDC-747BC0442210}">
  <cacheSource type="external" connectionId="1"/>
  <cacheFields count="3">
    <cacheField name="[tblshipments].[Product].[Product]" caption="Product" numFmtId="0" hierarchy="6" level="1">
      <sharedItems count="8">
        <s v="Cameras"/>
        <s v="Headphones"/>
        <s v="Laptops"/>
        <s v="Monitors"/>
        <s v="Smartphones"/>
        <s v="Smartwatches"/>
        <s v="Speakers"/>
        <s v="Tablets"/>
      </sharedItems>
    </cacheField>
    <cacheField name="[Measures].[Sum of Units]" caption="Sum of Units" numFmtId="0" hierarchy="37"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fieldsUsage count="2">
        <fieldUsage x="-1"/>
        <fieldUsage x="0"/>
      </fieldsUsage>
    </cacheHierarchy>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2"/>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92013886" createdVersion="5" refreshedVersion="8" minRefreshableVersion="3" recordCount="0" supportSubquery="1" supportAdvancedDrill="1" xr:uid="{2208D2BC-B0FA-48CB-97A1-251EADCAF9A7}">
  <cacheSource type="external" connectionId="1"/>
  <cacheFields count="3">
    <cacheField name="[tblshipments].[OnTime_Flag].[OnTime_Flag]" caption="OnTime_Flag" numFmtId="0" hierarchy="26" level="1">
      <sharedItems count="2">
        <s v="Late"/>
        <s v="On Time"/>
      </sharedItems>
    </cacheField>
    <cacheField name="[Measures].[Count of Shipment_ID]" caption="Count of Shipment_ID" numFmtId="0" hierarchy="38"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2"/>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2" memberValueDatatype="130" unbalanced="0">
      <fieldsUsage count="2">
        <fieldUsage x="-1"/>
        <fieldUsage x="0"/>
      </fieldsUsage>
    </cacheHierarchy>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4.856892939817" createdVersion="5" refreshedVersion="8" minRefreshableVersion="3" recordCount="0" supportSubquery="1" supportAdvancedDrill="1" xr:uid="{8C1283C3-889A-4520-99B8-85AA114043D8}">
  <cacheSource type="external" connectionId="1"/>
  <cacheFields count="3">
    <cacheField name="[tblshipments].[Customer_Name].[Customer_Name]" caption="Customer_Name" numFmtId="0" hierarchy="5" level="1">
      <sharedItems count="5">
        <s v="Miller and Sons"/>
        <s v="Smith-Roberts"/>
        <s v="Soto Inc"/>
        <s v="Wallace PLC"/>
        <s v="Webb PLC"/>
      </sharedItems>
    </cacheField>
    <cacheField name="[Measures].[TotalFreight]" caption="TotalFreight" numFmtId="0" hierarchy="30" level="32767"/>
    <cacheField name="[tblshipments].[Year].[Year]" caption="Year" numFmtId="0" hierarchy="20" level="1">
      <sharedItems containsSemiMixedTypes="0" containsNonDate="0" containsString="0"/>
    </cacheField>
  </cacheFields>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2" memberValueDatatype="130" unbalanced="0">
      <fieldsUsage count="2">
        <fieldUsage x="-1"/>
        <fieldUsage x="0"/>
      </fieldsUsage>
    </cacheHierarchy>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fieldsUsage count="2">
        <fieldUsage x="-1"/>
        <fieldUsage x="2"/>
      </fieldsUsage>
    </cacheHierarchy>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oneField="1">
      <fieldsUsage count="1">
        <fieldUsage x="1"/>
      </fieldsUsage>
    </cacheHierarchy>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blshipments" uniqueName="[tblshipments]" caption="tblshipments"/>
  </dimensions>
  <measureGroups count="1">
    <measureGroup name="tblshipments" caption="tblshipmen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refreshedDate="45921.564336921299" createdVersion="3" refreshedVersion="8" minRefreshableVersion="3" recordCount="0" supportSubquery="1" supportAdvancedDrill="1" xr:uid="{FD3FE985-0016-4FDE-9ACC-EB145B3D7C1B}">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blshipments].[Shipment_ID]" caption="Shipment_ID" attribute="1" defaultMemberUniqueName="[tblshipments].[Shipment_ID].[All]" allUniqueName="[tblshipments].[Shipment_ID].[All]" dimensionUniqueName="[tblshipments]" displayFolder="" count="0" memberValueDatatype="130" unbalanced="0"/>
    <cacheHierarchy uniqueName="[tblshipments].[Date]" caption="Date" attribute="1" time="1" defaultMemberUniqueName="[tblshipments].[Date].[All]" allUniqueName="[tblshipments].[Date].[All]" dimensionUniqueName="[tblshipments]" displayFolder="" count="0" memberValueDatatype="7" unbalanced="0"/>
    <cacheHierarchy uniqueName="[tblshipments].[Import/Export]" caption="Import/Export" attribute="1" defaultMemberUniqueName="[tblshipments].[Import/Export].[All]" allUniqueName="[tblshipments].[Import/Export].[All]" dimensionUniqueName="[tblshipments]" displayFolder="" count="2" memberValueDatatype="130" unbalanced="0"/>
    <cacheHierarchy uniqueName="[tblshipments].[Origin]" caption="Origin" attribute="1" defaultMemberUniqueName="[tblshipments].[Origin].[All]" allUniqueName="[tblshipments].[Origin].[All]" dimensionUniqueName="[tblshipments]" displayFolder="" count="2" memberValueDatatype="130" unbalanced="0"/>
    <cacheHierarchy uniqueName="[tblshipments].[Destination]" caption="Destination" attribute="1" defaultMemberUniqueName="[tblshipments].[Destination].[All]" allUniqueName="[tblshipments].[Destination].[All]" dimensionUniqueName="[tblshipments]" displayFolder="" count="0" memberValueDatatype="130" unbalanced="0"/>
    <cacheHierarchy uniqueName="[tblshipments].[Customer_Name]" caption="Customer_Name" attribute="1" defaultMemberUniqueName="[tblshipments].[Customer_Name].[All]" allUniqueName="[tblshipments].[Customer_Name].[All]" dimensionUniqueName="[tblshipments]" displayFolder="" count="0" memberValueDatatype="130" unbalanced="0"/>
    <cacheHierarchy uniqueName="[tblshipments].[Product]" caption="Product" attribute="1" defaultMemberUniqueName="[tblshipments].[Product].[All]" allUniqueName="[tblshipments].[Product].[All]" dimensionUniqueName="[tblshipments]" displayFolder="" count="2" memberValueDatatype="130" unbalanced="0"/>
    <cacheHierarchy uniqueName="[tblshipments].[Units]" caption="Units" attribute="1" defaultMemberUniqueName="[tblshipments].[Units].[All]" allUniqueName="[tblshipments].[Units].[All]" dimensionUniqueName="[tblshipments]" displayFolder="" count="0" memberValueDatatype="20" unbalanced="0"/>
    <cacheHierarchy uniqueName="[tblshipments].[Weight_kg]" caption="Weight_kg" attribute="1" defaultMemberUniqueName="[tblshipments].[Weight_kg].[All]" allUniqueName="[tblshipments].[Weight_kg].[All]" dimensionUniqueName="[tblshipments]" displayFolder="" count="0" memberValueDatatype="5" unbalanced="0"/>
    <cacheHierarchy uniqueName="[tblshipments].[Freight_Cost_USD]" caption="Freight_Cost_USD" attribute="1" defaultMemberUniqueName="[tblshipments].[Freight_Cost_USD].[All]" allUniqueName="[tblshipments].[Freight_Cost_USD].[All]" dimensionUniqueName="[tblshipments]" displayFolder="" count="0" memberValueDatatype="5" unbalanced="0"/>
    <cacheHierarchy uniqueName="[tblshipments].[Vehicle_type]" caption="Vehicle_type" attribute="1" defaultMemberUniqueName="[tblshipments].[Vehicle_type].[All]" allUniqueName="[tblshipments].[Vehicle_type].[All]" dimensionUniqueName="[tblshipments]" displayFolder="" count="0" memberValueDatatype="130" unbalanced="0"/>
    <cacheHierarchy uniqueName="[tblshipments].[Driver_Name]" caption="Driver_Name" attribute="1" defaultMemberUniqueName="[tblshipments].[Driver_Name].[All]" allUniqueName="[tblshipments].[Driver_Name].[All]" dimensionUniqueName="[tblshipments]" displayFolder="" count="0" memberValueDatatype="130" unbalanced="0"/>
    <cacheHierarchy uniqueName="[tblshipments].[Status]" caption="Status" attribute="1" defaultMemberUniqueName="[tblshipments].[Status].[All]" allUniqueName="[tblshipments].[Status].[All]" dimensionUniqueName="[tblshipments]" displayFolder="" count="2" memberValueDatatype="130" unbalanced="0"/>
    <cacheHierarchy uniqueName="[tblshipments].[Departure_Date]" caption="Departure_Date" attribute="1" time="1" defaultMemberUniqueName="[tblshipments].[Departure_Date].[All]" allUniqueName="[tblshipments].[Departure_Date].[All]" dimensionUniqueName="[tblshipments]" displayFolder="" count="0" memberValueDatatype="7" unbalanced="0"/>
    <cacheHierarchy uniqueName="[tblshipments].[Arrival_Date]" caption="Arrival_Date" attribute="1" time="1" defaultMemberUniqueName="[tblshipments].[Arrival_Date].[All]" allUniqueName="[tblshipments].[Arrival_Date].[All]" dimensionUniqueName="[tblshipments]" displayFolder="" count="0" memberValueDatatype="7" unbalanced="0"/>
    <cacheHierarchy uniqueName="[tblshipments].[Transport_Mode]" caption="Transport_Mode" attribute="1" defaultMemberUniqueName="[tblshipments].[Transport_Mode].[All]" allUniqueName="[tblshipments].[Transport_Mode].[All]" dimensionUniqueName="[tblshipments]" displayFolder="" count="2" memberValueDatatype="130" unbalanced="0"/>
    <cacheHierarchy uniqueName="[tblshipments].[Packaging_Type]" caption="Packaging_Type" attribute="1" defaultMemberUniqueName="[tblshipments].[Packaging_Type].[All]" allUniqueName="[tblshipments].[Packaging_Type].[All]" dimensionUniqueName="[tblshipments]" displayFolder="" count="0" memberValueDatatype="130" unbalanced="0"/>
    <cacheHierarchy uniqueName="[tblshipments].[Warehouse_Location]" caption="Warehouse_Location" attribute="1" defaultMemberUniqueName="[tblshipments].[Warehouse_Location].[All]" allUniqueName="[tblshipments].[Warehouse_Location].[All]" dimensionUniqueName="[tblshipments]" displayFolder="" count="0" memberValueDatatype="130" unbalanced="0"/>
    <cacheHierarchy uniqueName="[tblshipments].[Payment_Terms]" caption="Payment_Terms" attribute="1" defaultMemberUniqueName="[tblshipments].[Payment_Terms].[All]" allUniqueName="[tblshipments].[Payment_Terms].[All]" dimensionUniqueName="[tblshipments]" displayFolder="" count="0" memberValueDatatype="130" unbalanced="0"/>
    <cacheHierarchy uniqueName="[tblshipments].[Customs_Duties_USD]" caption="Customs_Duties_USD" attribute="1" defaultMemberUniqueName="[tblshipments].[Customs_Duties_USD].[All]" allUniqueName="[tblshipments].[Customs_Duties_USD].[All]" dimensionUniqueName="[tblshipments]" displayFolder="" count="0" memberValueDatatype="5" unbalanced="0"/>
    <cacheHierarchy uniqueName="[tblshipments].[Year]" caption="Year" attribute="1" defaultMemberUniqueName="[tblshipments].[Year].[All]" allUniqueName="[tblshipments].[Year].[All]" dimensionUniqueName="[tblshipments]" displayFolder="" count="2" memberValueDatatype="20" unbalanced="0"/>
    <cacheHierarchy uniqueName="[tblshipments].[Month]" caption="Month" attribute="1" defaultMemberUniqueName="[tblshipments].[Month].[All]" allUniqueName="[tblshipments].[Month].[All]" dimensionUniqueName="[tblshipments]" displayFolder="" count="0" memberValueDatatype="130" unbalanced="0"/>
    <cacheHierarchy uniqueName="[tblshipments].[Total_Cost_USD]" caption="Total_Cost_USD" attribute="1" defaultMemberUniqueName="[tblshipments].[Total_Cost_USD].[All]" allUniqueName="[tblshipments].[Total_Cost_USD].[All]" dimensionUniqueName="[tblshipments]" displayFolder="" count="0" memberValueDatatype="5" unbalanced="0"/>
    <cacheHierarchy uniqueName="[tblshipments].[Transit_Days]" caption="Transit_Days" attribute="1" defaultMemberUniqueName="[tblshipments].[Transit_Days].[All]" allUniqueName="[tblshipments].[Transit_Days].[All]" dimensionUniqueName="[tblshipments]" displayFolder="" count="0" memberValueDatatype="20" unbalanced="0"/>
    <cacheHierarchy uniqueName="[tblshipments].[Cost_per_kg]" caption="Cost_per_kg" attribute="1" defaultMemberUniqueName="[tblshipments].[Cost_per_kg].[All]" allUniqueName="[tblshipments].[Cost_per_kg].[All]" dimensionUniqueName="[tblshipments]" displayFolder="" count="0" memberValueDatatype="5" unbalanced="0"/>
    <cacheHierarchy uniqueName="[tblshipments].[Cost_per_unit]" caption="Cost_per_unit" attribute="1" defaultMemberUniqueName="[tblshipments].[Cost_per_unit].[All]" allUniqueName="[tblshipments].[Cost_per_unit].[All]" dimensionUniqueName="[tblshipments]" displayFolder="" count="0" memberValueDatatype="5" unbalanced="0"/>
    <cacheHierarchy uniqueName="[tblshipments].[OnTime_Flag]" caption="OnTime_Flag" attribute="1" defaultMemberUniqueName="[tblshipments].[OnTime_Flag].[All]" allUniqueName="[tblshipments].[OnTime_Flag].[All]" dimensionUniqueName="[tblshipments]" displayFolder="" count="0" memberValueDatatype="130" unbalanced="0"/>
    <cacheHierarchy uniqueName="[tblshipments].[MonthNum]" caption="MonthNum" attribute="1" defaultMemberUniqueName="[tblshipments].[MonthNum].[All]" allUniqueName="[tblshipments].[MonthNum].[All]" dimensionUniqueName="[tblshipments]" displayFolder="" count="0" memberValueDatatype="20" unbalanced="0"/>
    <cacheHierarchy uniqueName="[tblshipments].[MonthKey]" caption="MonthKey" attribute="1" time="1" defaultMemberUniqueName="[tblshipments].[MonthKey].[All]" allUniqueName="[tblshipments].[MonthKey].[All]" dimensionUniqueName="[tblshipments]" displayFolder="" count="0" memberValueDatatype="7" unbalanced="0"/>
    <cacheHierarchy uniqueName="[Measures].[Total Shipments]" caption="Total Shipments" measure="1" displayFolder="" measureGroup="tblshipments" count="0"/>
    <cacheHierarchy uniqueName="[Measures].[TotalFreight]" caption="TotalFreight" measure="1" displayFolder="" measureGroup="tblshipments" count="0"/>
    <cacheHierarchy uniqueName="[Measures].[TotalCustoms]" caption="TotalCustoms" measure="1" displayFolder="" measureGroup="tblshipments" count="0"/>
    <cacheHierarchy uniqueName="[Measures].[TotalCost]" caption="TotalCost" measure="1" displayFolder="" measureGroup="tblshipments" count="0"/>
    <cacheHierarchy uniqueName="[Measures].[AvgTransitDays]" caption="AvgTransitDays" measure="1" displayFolder="" measureGroup="tblshipments" count="0"/>
    <cacheHierarchy uniqueName="[Measures].[On Time]" caption="On Time" measure="1" displayFolder="" measureGroup="tblshipments" count="0"/>
    <cacheHierarchy uniqueName="[Measures].[__XL_Count tblshipments]" caption="__XL_Count tblshipments" measure="1" displayFolder="" measureGroup="tblshipments" count="0" hidden="1"/>
    <cacheHierarchy uniqueName="[Measures].[__No measures defined]" caption="__No measures defined" measure="1" displayFolder="" count="0" hidden="1"/>
    <cacheHierarchy uniqueName="[Measures].[Sum of Units]" caption="Sum of Units" measure="1" displayFolder="" measureGroup="tblshipments" count="0" hidden="1">
      <extLst>
        <ext xmlns:x15="http://schemas.microsoft.com/office/spreadsheetml/2010/11/main" uri="{B97F6D7D-B522-45F9-BDA1-12C45D357490}">
          <x15:cacheHierarchy aggregatedColumn="7"/>
        </ext>
      </extLst>
    </cacheHierarchy>
    <cacheHierarchy uniqueName="[Measures].[Count of Shipment_ID]" caption="Count of Shipment_ID" measure="1" displayFolder="" measureGroup="tblshipment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0672697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46BEB1-FCC7-4DA7-80DC-628901D48753}" name="PivotTable10" cacheId="2" applyNumberFormats="0" applyBorderFormats="0" applyFontFormats="0" applyPatternFormats="0" applyAlignmentFormats="0" applyWidthHeightFormats="1" dataCaption="Values" tag="69fafb2d-fc39-4ec5-8da6-8c59abaf3b9b" updatedVersion="8" minRefreshableVersion="3" useAutoFormatting="1" subtotalHiddenItems="1" itemPrintTitles="1" createdVersion="5" indent="0" outline="1" outlineData="1" multipleFieldFilters="0" chartFormat="47">
  <location ref="H26:I3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1" baseItem="0" numFmtId="165"/>
  </dataFields>
  <formats count="3">
    <format dxfId="35">
      <pivotArea dataOnly="0" labelOnly="1" outline="0" axis="axisValues" fieldPosition="0"/>
    </format>
    <format dxfId="34">
      <pivotArea outline="0" collapsedLevelsAreSubtotals="1" fieldPosition="0"/>
    </format>
    <format dxfId="33">
      <pivotArea outline="0" fieldPosition="0">
        <references count="1">
          <reference field="4294967294" count="1">
            <x v="0"/>
          </reference>
        </references>
      </pivotArea>
    </format>
  </formats>
  <chartFormats count="6">
    <chartFormat chart="38" format="0"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 chart="44" format="7">
      <pivotArea type="data" outline="0" fieldPosition="0">
        <references count="2">
          <reference field="4294967294" count="1" selected="0">
            <x v="0"/>
          </reference>
          <reference field="1" count="1" selected="0">
            <x v="0"/>
          </reference>
        </references>
      </pivotArea>
    </chartFormat>
    <chartFormat chart="44" format="8">
      <pivotArea type="data" outline="0" fieldPosition="0">
        <references count="2">
          <reference field="4294967294" count="1" selected="0">
            <x v="0"/>
          </reference>
          <reference field="1" count="1" selected="0">
            <x v="1"/>
          </reference>
        </references>
      </pivotArea>
    </chartFormat>
    <chartFormat chart="44" format="9">
      <pivotArea type="data" outline="0" fieldPosition="0">
        <references count="2">
          <reference field="4294967294" count="1" selected="0">
            <x v="0"/>
          </reference>
          <reference field="1" count="1" selected="0">
            <x v="2"/>
          </reference>
        </references>
      </pivotArea>
    </chartFormat>
    <chartFormat chart="44" format="10">
      <pivotArea type="data" outline="0" fieldPosition="0">
        <references count="2">
          <reference field="4294967294" count="1" selected="0">
            <x v="0"/>
          </reference>
          <reference field="1" count="1" selected="0">
            <x v="3"/>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9975FE-A963-4DBC-AEFD-616B80B2EAD7}" name="PivotTable7" cacheId="7" applyNumberFormats="0" applyBorderFormats="0" applyFontFormats="0" applyPatternFormats="0" applyAlignmentFormats="0" applyWidthHeightFormats="1" dataCaption="Values" tag="b21bb0c6-1492-4192-9d87-e55f04b6b73e" updatedVersion="8" minRefreshableVersion="3" useAutoFormatting="1" subtotalHiddenItems="1" itemPrintTitles="1" createdVersion="5" indent="0" outline="1" outlineData="1" multipleFieldFilters="0" chartFormat="36">
  <location ref="K9:L18"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Units" fld="1" baseField="0" baseItem="0"/>
  </dataFields>
  <formats count="2">
    <format dxfId="37">
      <pivotArea dataOnly="0" labelOnly="1" outline="0" axis="axisValues" fieldPosition="0"/>
    </format>
    <format dxfId="36">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E96CC1-5466-4889-97F0-BB1ECA4D0232}" name="PivotTable9" cacheId="9" applyNumberFormats="0" applyBorderFormats="0" applyFontFormats="0" applyPatternFormats="0" applyAlignmentFormats="0" applyWidthHeightFormats="1" dataCaption="Values" tag="d6a467d7-0795-4b12-9405-e127fcbc2afa" updatedVersion="8" minRefreshableVersion="3" useAutoFormatting="1" subtotalHiddenItems="1" itemPrintTitles="1" createdVersion="5" indent="0" outline="1" outlineData="1" multipleFieldFilters="0" chartFormat="51">
  <location ref="E26:F32"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3"/>
    </i>
    <i>
      <x v="1"/>
    </i>
    <i t="grand">
      <x/>
    </i>
  </rowItems>
  <colItems count="1">
    <i/>
  </colItems>
  <dataFields count="1">
    <dataField fld="1" subtotal="count" baseField="0" baseItem="0" numFmtId="165"/>
  </dataFields>
  <formats count="3">
    <format dxfId="40">
      <pivotArea dataOnly="0" labelOnly="1" outline="0" axis="axisValues" fieldPosition="0"/>
    </format>
    <format dxfId="39">
      <pivotArea outline="0" collapsedLevelsAreSubtotals="1" fieldPosition="0"/>
    </format>
    <format dxfId="38">
      <pivotArea outline="0" fieldPosition="0">
        <references count="1">
          <reference field="4294967294" count="1">
            <x v="0"/>
          </reference>
        </references>
      </pivotArea>
    </format>
  </formats>
  <chartFormats count="2">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A4E94-BDC5-413B-A116-33D8CB50D368}" name="PivotTable1" cacheId="1" applyNumberFormats="0" applyBorderFormats="0" applyFontFormats="0" applyPatternFormats="0" applyAlignmentFormats="0" applyWidthHeightFormats="1" dataCaption="Values" tag="757def3c-c33b-424c-a361-85c8c82f1ce6"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2">
      <pivotArea dataOnly="0" labelOnly="1" outline="0" axis="axisValues" fieldPosition="0"/>
    </format>
    <format dxfId="41">
      <pivotArea outline="0" collapsedLevelsAreSubtotals="1" fieldPosition="0"/>
    </format>
  </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9794F3-E054-4ECD-916C-0637749724DB}" name="PivotTable6" cacheId="6" applyNumberFormats="0" applyBorderFormats="0" applyFontFormats="0" applyPatternFormats="0" applyAlignmentFormats="0" applyWidthHeightFormats="1" dataCaption="Values" tag="ed531cbd-9ee9-4223-9934-c6ba6c8cd51f" updatedVersion="8" minRefreshableVersion="3" useAutoFormatting="1" subtotalHiddenItems="1" itemPrintTitles="1" createdVersion="5" indent="0" outline="1" outlineData="1" multipleFieldFilters="0" chartFormat="22">
  <location ref="E9:H17"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x v="1"/>
    </i>
    <i t="grand">
      <x/>
    </i>
  </colItems>
  <dataFields count="1">
    <dataField fld="1" subtotal="count" baseField="0" baseItem="0" numFmtId="165"/>
  </dataFields>
  <formats count="3">
    <format dxfId="45">
      <pivotArea dataOnly="0" labelOnly="1" outline="0" axis="axisValues" fieldPosition="0"/>
    </format>
    <format dxfId="44">
      <pivotArea outline="0" collapsedLevelsAreSubtotals="1" fieldPosition="0"/>
    </format>
    <format dxfId="43">
      <pivotArea outline="0" fieldPosition="0">
        <references count="1">
          <reference field="4294967294" count="1">
            <x v="0"/>
          </reference>
        </references>
      </pivotArea>
    </format>
  </formats>
  <chartFormats count="3">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3E407-EA2E-4215-80B7-C66402FA6032}" name="PivotTable8" cacheId="8" applyNumberFormats="0" applyBorderFormats="0" applyFontFormats="0" applyPatternFormats="0" applyAlignmentFormats="0" applyWidthHeightFormats="1" dataCaption="Values" tag="8e7efa48-2b37-4d23-81b9-237a0740eae7" updatedVersion="8" minRefreshableVersion="3" useAutoFormatting="1" subtotalHiddenItems="1" itemPrintTitles="1" createdVersion="5" indent="0" outline="1" outlineData="1" multipleFieldFilters="0" chartFormat="36">
  <location ref="B26:C2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hipment_ID" fld="1" subtotal="count" showDataAs="percentOfTotal" baseField="0" baseItem="0" numFmtId="10"/>
  </dataFields>
  <formats count="3">
    <format dxfId="48">
      <pivotArea dataOnly="0" labelOnly="1" outline="0" axis="axisValues" fieldPosition="0"/>
    </format>
    <format dxfId="47">
      <pivotArea outline="0" collapsedLevelsAreSubtotals="1" fieldPosition="0"/>
    </format>
    <format dxfId="46">
      <pivotArea outline="0" fieldPosition="0">
        <references count="1">
          <reference field="4294967294" count="1">
            <x v="0"/>
          </reference>
        </references>
      </pivotArea>
    </format>
  </formats>
  <chartFormats count="4">
    <chartFormat chart="26"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0" count="1" selected="0">
            <x v="0"/>
          </reference>
        </references>
      </pivotArea>
    </chartFormat>
    <chartFormat chart="32" format="6">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7A7205-23D8-407E-83DC-44FEC771E54A}" name="PivotTable4" cacheId="5" applyNumberFormats="0" applyBorderFormats="0" applyFontFormats="0" applyPatternFormats="0" applyAlignmentFormats="0" applyWidthHeightFormats="1" dataCaption="Values" tag="4c95af91-f175-4da2-8f96-6cd4795b158c" updatedVersion="8" minRefreshableVersion="3" useAutoFormatting="1" subtotalHiddenItems="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3">
    <format dxfId="51">
      <pivotArea dataOnly="0" labelOnly="1" outline="0" axis="axisValues" fieldPosition="0"/>
    </format>
    <format dxfId="50">
      <pivotArea outline="0" collapsedLevelsAreSubtotals="1" fieldPosition="0"/>
    </format>
    <format dxfId="49">
      <pivotArea outline="0" fieldPosition="0">
        <references count="1">
          <reference field="4294967294" count="1">
            <x v="0"/>
          </reference>
        </references>
      </pivotArea>
    </format>
  </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9F9EF2-137C-4F28-9FA5-7B9435790EB1}" name="PivotTable5" cacheId="0" applyNumberFormats="0" applyBorderFormats="0" applyFontFormats="0" applyPatternFormats="0" applyAlignmentFormats="0" applyWidthHeightFormats="1" dataCaption="Values" tag="538bdb2c-8a58-4e62-a8b1-ee669dd6a171" updatedVersion="8" minRefreshableVersion="3" useAutoFormatting="1" subtotalHiddenItems="1" itemPrintTitles="1" createdVersion="5" indent="0" outline="1" outlineData="1" multipleFieldFilters="0" chartFormat="19">
  <location ref="B9:C2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2">
    <format dxfId="53">
      <pivotArea dataOnly="0" labelOnly="1" outline="0" axis="axisValues" fieldPosition="0"/>
    </format>
    <format dxfId="52">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C5A7A2-051C-47A4-BB7A-055B1C06357D}" name="PivotTable3" cacheId="4" applyNumberFormats="0" applyBorderFormats="0" applyFontFormats="0" applyPatternFormats="0" applyAlignmentFormats="0" applyWidthHeightFormats="1" dataCaption="Values" tag="cbb164a7-c822-40df-8644-14213c02475e" updatedVersion="8" minRefreshableVersion="3" useAutoFormatting="1" subtotalHiddenItems="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Transit Days" fld="0" subtotal="count" baseField="0" baseItem="0" numFmtId="1"/>
  </dataFields>
  <formats count="3">
    <format dxfId="56">
      <pivotArea dataOnly="0" labelOnly="1" outline="0" axis="axisValues" fieldPosition="0"/>
    </format>
    <format dxfId="55">
      <pivotArea outline="0" collapsedLevelsAreSubtotals="1" fieldPosition="0"/>
    </format>
    <format dxfId="54">
      <pivotArea outline="0" fieldPosition="0">
        <references count="1">
          <reference field="4294967294" count="1">
            <x v="0"/>
          </reference>
        </references>
      </pivotArea>
    </format>
  </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Customs"/>
    <pivotHierarchy dragToRow="0" dragToCol="0" dragToPage="0" dragToData="1"/>
    <pivotHierarchy dragToRow="0" dragToCol="0" dragToPage="0" dragToData="1" caption="Avg Transit Days"/>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E0791F-ABC9-46D5-B5C3-61F8ED8083DD}" name="PivotTable2" cacheId="3" applyNumberFormats="0" applyBorderFormats="0" applyFontFormats="0" applyPatternFormats="0" applyAlignmentFormats="0" applyWidthHeightFormats="1" dataCaption="Values" tag="b21bdfb3-0ae7-4f87-b6d1-5fa4b4b1177c" updatedVersion="8" minRefreshableVersion="3" useAutoFormatting="1" subtotalHiddenItems="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Freight Cost" fld="0" subtotal="count" baseField="0" baseItem="0" numFmtId="166"/>
  </dataFields>
  <formats count="3">
    <format dxfId="59">
      <pivotArea dataOnly="0" labelOnly="1" outline="0" axis="axisValues" fieldPosition="0"/>
    </format>
    <format dxfId="58">
      <pivotArea outline="0" collapsedLevelsAreSubtotals="1" fieldPosition="0"/>
    </format>
    <format dxfId="57">
      <pivotArea outline="0" fieldPosition="0">
        <references count="1">
          <reference field="4294967294" count="1">
            <x v="0"/>
          </reference>
        </references>
      </pivotArea>
    </format>
  </formats>
  <pivotHierarchies count="39">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Freight Cos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hip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3BBE9F-A607-47DB-9C17-D1D73FB5CA9C}" sourceName="[tblshipments].[Year]">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olap pivotCacheId="2067269729">
      <levels count="2">
        <level uniqueName="[tblshipments].[Year].[(All)]" sourceCaption="(All)" count="0"/>
        <level uniqueName="[tblshipments].[Year].[Year]" sourceCaption="Year" count="2">
          <ranges>
            <range startItem="0">
              <i n="[tblshipments].[Year].&amp;[2024]" c="2024"/>
              <i n="[tblshipments].[Year].&amp;[2025]" c="2025"/>
            </range>
          </ranges>
        </level>
      </levels>
      <selections count="1">
        <selection n="[tblshipment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port_Export" xr10:uid="{771500A3-38B1-4CEE-8104-4E57946CAA0D}" sourceName="[tblshipments].[Import/Export]">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olap pivotCacheId="2067269729">
      <levels count="2">
        <level uniqueName="[tblshipments].[Import/Export].[(All)]" sourceCaption="(All)" count="0"/>
        <level uniqueName="[tblshipments].[Import/Export].[Import/Export]" sourceCaption="Import/Export" count="2">
          <ranges>
            <range startItem="0">
              <i n="[tblshipments].[Import/Export].&amp;[Export]" c="Export"/>
              <i n="[tblshipments].[Import/Export].&amp;[Import]" c="Import"/>
            </range>
          </ranges>
        </level>
      </levels>
      <selections count="1">
        <selection n="[tblshipments].[Import/Exp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2AA4A65B-9E64-4874-8056-AAE086765FA1}" sourceName="[tblshipments].[Transport_Mode]">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olap pivotCacheId="2067269729">
      <levels count="2">
        <level uniqueName="[tblshipments].[Transport_Mode].[(All)]" sourceCaption="(All)" count="0"/>
        <level uniqueName="[tblshipments].[Transport_Mode].[Transport_Mode]" sourceCaption="Transport_Mode" count="4">
          <ranges>
            <range startItem="0">
              <i n="[tblshipments].[Transport_Mode].&amp;[Air]" c="Air"/>
              <i n="[tblshipments].[Transport_Mode].&amp;[Rail]" c="Rail"/>
              <i n="[tblshipments].[Transport_Mode].&amp;[Road]" c="Road"/>
              <i n="[tblshipments].[Transport_Mode].&amp;[Sea]" c="Sea"/>
            </range>
          </ranges>
        </level>
      </levels>
      <selections count="1">
        <selection n="[tblshipments].[Transport_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ED28AE63-9011-41AE-AA76-0A1E648B7C8C}" sourceName="[tblshipments].[Origin]">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olap pivotCacheId="2067269729">
      <levels count="2">
        <level uniqueName="[tblshipments].[Origin].[(All)]" sourceCaption="(All)" count="0"/>
        <level uniqueName="[tblshipments].[Origin].[Origin]" sourceCaption="Origin" count="6">
          <ranges>
            <range startItem="0">
              <i n="[tblshipments].[Origin].&amp;[China]" c="China"/>
              <i n="[tblshipments].[Origin].&amp;[Germany]" c="Germany"/>
              <i n="[tblshipments].[Origin].&amp;[India]" c="India"/>
              <i n="[tblshipments].[Origin].&amp;[Japan]" c="Japan"/>
              <i n="[tblshipments].[Origin].&amp;[South Korea]" c="South Korea"/>
              <i n="[tblshipments].[Origin].&amp;[USA]" c="USA"/>
            </range>
          </ranges>
        </level>
      </levels>
      <selections count="1">
        <selection n="[tblshipments].[Origi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90B07D-70D6-45C5-8ACB-B741A44CAC4E}" sourceName="[tblshipments].[Product]">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olap pivotCacheId="2067269729">
      <levels count="2">
        <level uniqueName="[tblshipments].[Product].[(All)]" sourceCaption="(All)" count="0"/>
        <level uniqueName="[tblshipments].[Product].[Product]" sourceCaption="Product" count="8">
          <ranges>
            <range startItem="0">
              <i n="[tblshipments].[Product].&amp;[Cameras]" c="Cameras"/>
              <i n="[tblshipments].[Product].&amp;[Headphones]" c="Headphones"/>
              <i n="[tblshipments].[Product].&amp;[Laptops]" c="Laptops"/>
              <i n="[tblshipments].[Product].&amp;[Monitors]" c="Monitors"/>
              <i n="[tblshipments].[Product].&amp;[Smartphones]" c="Smartphones"/>
              <i n="[tblshipments].[Product].&amp;[Smartwatches]" c="Smartwatches"/>
              <i n="[tblshipments].[Product].&amp;[Speakers]" c="Speakers"/>
              <i n="[tblshipments].[Product].&amp;[Tablets]" c="Tablets"/>
            </range>
          </ranges>
        </level>
      </levels>
      <selections count="1">
        <selection n="[tblshipments].[Produc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2F952D7-E585-4FED-BDE9-EFD6550D0DFC}" sourceName="[tblshipments].[Status]">
  <pivotTables>
    <pivotTable tabId="3" name="PivotTable5"/>
    <pivotTable tabId="3" name="PivotTable1"/>
    <pivotTable tabId="3" name="PivotTable10"/>
    <pivotTable tabId="3" name="PivotTable2"/>
    <pivotTable tabId="3" name="PivotTable3"/>
    <pivotTable tabId="3" name="PivotTable4"/>
    <pivotTable tabId="3" name="PivotTable6"/>
    <pivotTable tabId="3" name="PivotTable7"/>
    <pivotTable tabId="3" name="PivotTable8"/>
    <pivotTable tabId="3" name="PivotTable9"/>
  </pivotTables>
  <data>
    <olap pivotCacheId="2067269729">
      <levels count="2">
        <level uniqueName="[tblshipments].[Status].[(All)]" sourceCaption="(All)" count="0"/>
        <level uniqueName="[tblshipments].[Status].[Status]" sourceCaption="Status" count="4">
          <ranges>
            <range startItem="0">
              <i n="[tblshipments].[Status].&amp;[Delayed]" c="Delayed"/>
              <i n="[tblshipments].[Status].&amp;[Delivered]" c="Delivered"/>
              <i n="[tblshipments].[Status].&amp;[In Transit]" c="In Transit"/>
              <i n="[tblshipments].[Status].&amp;[Pending]" c="Pending"/>
            </range>
          </ranges>
        </level>
      </levels>
      <selections count="1">
        <selection n="[tblshipments].[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E7CFF68-6BAC-419C-A344-FC5522C8CC0D}" cache="Slicer_Year" caption="Year" columnCount="2" level="1" rowHeight="241300"/>
  <slicer name="Import/Export" xr10:uid="{6D8EA0C3-078F-477D-8BFA-98E842955526}" cache="Slicer_Import_Export" caption="Import/Export" columnCount="2" level="1" rowHeight="241300"/>
  <slicer name="Transport_Mode" xr10:uid="{04F4AB23-C845-44B6-A40B-8B8AD0BC97F6}" cache="Slicer_Transport_Mode" caption="Transport_Mode" columnCount="4" level="1" rowHeight="241300"/>
  <slicer name="Origin" xr10:uid="{CB4FAA47-1E9C-46F2-B461-1FE2C1256126}" cache="Slicer_Origin" caption="Origin" startItem="3" level="1" rowHeight="241300"/>
  <slicer name="Product" xr10:uid="{996E16FD-8FAA-40F9-81D4-909E7C826755}" cache="Slicer_Product" caption="Product" startItem="1" level="1" rowHeight="241300"/>
  <slicer name="Status" xr10:uid="{8B5C5815-F415-444A-8C8E-6B300E527554}" cache="Slicer_Status" caption="Status"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AF23D-13CA-4D4F-9652-D492FBD0D12E}" name="tblshipments" displayName="tblshipments" ref="A1:AC271" totalsRowShown="0" headerRowDxfId="32" dataDxfId="30" headerRowBorderDxfId="31" tableBorderDxfId="29">
  <autoFilter ref="A1:AC271" xr:uid="{515AF23D-13CA-4D4F-9652-D492FBD0D12E}"/>
  <tableColumns count="29">
    <tableColumn id="1" xr3:uid="{D239B9F2-6934-4AD2-9398-7525350AF926}" name="Shipment_ID" dataDxfId="28"/>
    <tableColumn id="2" xr3:uid="{23C0DC94-0427-4B95-9462-C5F0814798B7}" name="Date" dataDxfId="27"/>
    <tableColumn id="3" xr3:uid="{4EA27D67-4830-4982-8381-AAF8E49C2500}" name="Import/Export" dataDxfId="26"/>
    <tableColumn id="4" xr3:uid="{BE124947-A548-4397-BD58-A4AE277C5845}" name="Origin" dataDxfId="25"/>
    <tableColumn id="5" xr3:uid="{CCF0FA43-63EB-40CD-A3F3-4CDE1BF1EF37}" name="Destination" dataDxfId="24"/>
    <tableColumn id="6" xr3:uid="{C0B70E8B-591F-4FF6-A0EA-C54B5077CA2C}" name="Customer_Name" dataDxfId="23"/>
    <tableColumn id="7" xr3:uid="{180AC057-0301-40BD-8EA3-5698EEAC1E5A}" name="Product" dataDxfId="22"/>
    <tableColumn id="8" xr3:uid="{5B500237-8617-48B6-A8B2-4C7FA7469188}" name="Units" dataDxfId="21"/>
    <tableColumn id="9" xr3:uid="{235DA966-C662-4F53-822A-3C71A03CE0DE}" name="Weight_kg" dataDxfId="20"/>
    <tableColumn id="10" xr3:uid="{C86CFE9E-E95B-47B7-B87E-16FD1E551B30}" name="Freight_Cost_USD" dataDxfId="19"/>
    <tableColumn id="11" xr3:uid="{F68C3804-05DE-47C8-A458-C051D274F291}" name="Vehicle_type" dataDxfId="18"/>
    <tableColumn id="12" xr3:uid="{7698289A-656D-4369-8498-F895F79C8CE0}" name="Driver_Name" dataDxfId="17"/>
    <tableColumn id="13" xr3:uid="{AEA5726D-9936-452E-90EE-DE720960EB45}" name="Status" dataDxfId="16"/>
    <tableColumn id="14" xr3:uid="{10548C97-9DFA-4F39-81DC-C4D28277D4DF}" name="Departure_Date" dataDxfId="15"/>
    <tableColumn id="15" xr3:uid="{709779CF-91E1-4622-9676-292C2A023C0B}" name="Arrival_Date" dataDxfId="14"/>
    <tableColumn id="16" xr3:uid="{7669395E-D593-40B6-8379-1709A16BE869}" name="Transport_Mode" dataDxfId="13"/>
    <tableColumn id="17" xr3:uid="{2A804EAA-8DBB-4F97-AA9E-A0827FE6D5F5}" name="Packaging_Type" dataDxfId="12"/>
    <tableColumn id="18" xr3:uid="{05D9BDEE-228E-458F-A560-5C2C510BD2E2}" name="Warehouse_Location" dataDxfId="11"/>
    <tableColumn id="19" xr3:uid="{22560999-DD49-43D6-ADC1-9E7BA4F55A6E}" name="Payment_Terms" dataDxfId="10"/>
    <tableColumn id="20" xr3:uid="{CF8FCF0D-D4FC-49CC-8C47-7B45264DF88D}" name="Customs_Duties_USD" dataDxfId="9"/>
    <tableColumn id="21" xr3:uid="{A8303B19-BBD3-4400-B2F5-07DE12241307}" name="Year" dataDxfId="8">
      <calculatedColumnFormula>YEAR(tblshipments[[#This Row],[Date]])</calculatedColumnFormula>
    </tableColumn>
    <tableColumn id="22" xr3:uid="{59E7CFF0-3B84-452C-9D16-1453AB29B4B7}" name="Month" dataDxfId="7">
      <calculatedColumnFormula>TEXT(tblshipments[[#This Row],[Date]],"mmm")</calculatedColumnFormula>
    </tableColumn>
    <tableColumn id="23" xr3:uid="{1B0B7B68-8E3A-4C12-A03B-29698DD2F074}" name="Total_Cost_USD" dataDxfId="6">
      <calculatedColumnFormula>tblshipments[[#This Row],[Freight_Cost_USD]]+tblshipments[[#This Row],[Customs_Duties_USD]]</calculatedColumnFormula>
    </tableColumn>
    <tableColumn id="24" xr3:uid="{C954EED8-39EC-4D49-8104-F2ADC394599B}" name="Transit_Days" dataDxfId="5">
      <calculatedColumnFormula>IF(AND(tblshipments[[#This Row],[Departure_Date]]&lt;&gt;"",tblshipments[[#This Row],[Arrival_Date]]&lt;&gt;""),INT(tblshipments[[#This Row],[Arrival_Date]]-tblshipments[[#This Row],[Departure_Date]]),"Null")</calculatedColumnFormula>
    </tableColumn>
    <tableColumn id="25" xr3:uid="{7DC5109C-FD31-43A8-8EB2-322BB1BA80E6}" name="Cost_per_kg" dataDxfId="4">
      <calculatedColumnFormula>IFERROR(tblshipments[[#This Row],[Total_Cost_USD]]/tblshipments[[#This Row],[Weight_kg]],"")</calculatedColumnFormula>
    </tableColumn>
    <tableColumn id="26" xr3:uid="{DEC0B721-D6D6-4DB0-92B1-59C617D3BE0C}" name="Cost_per_unit" dataDxfId="3">
      <calculatedColumnFormula>IFERROR(tblshipments[[#This Row],[Total_Cost_USD]]/tblshipments[[#This Row],[Units]],"")</calculatedColumnFormula>
    </tableColumn>
    <tableColumn id="27" xr3:uid="{AE0066E1-6CBF-42F8-90D4-7BAE29ACC1CA}" name="OnTime_Flag" dataDxfId="2">
      <calculatedColumnFormula>IF(tblshipments[[#This Row],[Transit_Days]]&lt;= VLOOKUP(tblshipments[[#This Row],[Transport_Mode]],tblTargets[#All],2,FALSE),"On Time","Late")</calculatedColumnFormula>
    </tableColumn>
    <tableColumn id="29" xr3:uid="{2B9AE428-83B7-4E8E-B87C-6B84A7614B48}" name="MonthNum" dataDxfId="1">
      <calculatedColumnFormula>MONTH(tblshipments[[#This Row],[Date]])</calculatedColumnFormula>
    </tableColumn>
    <tableColumn id="30" xr3:uid="{5DB4589C-004B-4E77-92F4-2DB2D16BAF43}" name="MonthKey" dataDxfId="0">
      <calculatedColumnFormula>DATE(tblshipments[[#This Row],[Year]],tblshipments[[#This Row],[MonthNum]],1)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9D8484-39FC-4834-A91A-CD2218B3F393}" name="tblTargets" displayName="tblTargets" ref="A1:B5" totalsRowShown="0">
  <autoFilter ref="A1:B5" xr:uid="{259D8484-39FC-4834-A91A-CD2218B3F393}"/>
  <tableColumns count="2">
    <tableColumn id="1" xr3:uid="{CDE15AC5-3A05-48AC-B439-A05A84096246}" name="Transport_Mode"/>
    <tableColumn id="2" xr3:uid="{BAF63CEF-8DD2-4CB1-A070-ED26F7284EA9}" name="MaxDays"/>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2DCF-DB87-47CA-81BE-F9871DC56FEF}">
  <dimension ref="B3:L32"/>
  <sheetViews>
    <sheetView topLeftCell="A14" workbookViewId="0">
      <selection activeCell="J39" sqref="J39"/>
    </sheetView>
  </sheetViews>
  <sheetFormatPr defaultRowHeight="14.25" x14ac:dyDescent="0.2"/>
  <cols>
    <col min="2" max="2" width="13.625" bestFit="1" customWidth="1"/>
    <col min="3" max="3" width="21.375" bestFit="1" customWidth="1"/>
    <col min="4" max="4" width="17.875" bestFit="1" customWidth="1"/>
    <col min="5" max="5" width="14.75" bestFit="1" customWidth="1"/>
    <col min="6" max="6" width="12.375" bestFit="1" customWidth="1"/>
    <col min="7" max="7" width="8" bestFit="1" customWidth="1"/>
    <col min="8" max="8" width="12" bestFit="1" customWidth="1"/>
    <col min="9" max="9" width="12.375" bestFit="1" customWidth="1"/>
    <col min="10" max="10" width="11.625" customWidth="1"/>
    <col min="11" max="11" width="13.625" bestFit="1" customWidth="1"/>
    <col min="12" max="12" width="12.25" customWidth="1"/>
  </cols>
  <sheetData>
    <row r="3" spans="2:12" x14ac:dyDescent="0.2">
      <c r="B3" s="1" t="s">
        <v>877</v>
      </c>
      <c r="D3" s="1" t="s">
        <v>880</v>
      </c>
      <c r="F3" s="1" t="s">
        <v>881</v>
      </c>
      <c r="H3" s="1" t="s">
        <v>879</v>
      </c>
    </row>
    <row r="4" spans="2:12" x14ac:dyDescent="0.2">
      <c r="B4" s="1">
        <v>270</v>
      </c>
      <c r="D4" s="16">
        <v>2851459.35</v>
      </c>
      <c r="F4" s="10">
        <v>14.985185185185186</v>
      </c>
      <c r="H4" s="11">
        <v>0.55555555555555558</v>
      </c>
    </row>
    <row r="9" spans="2:12" x14ac:dyDescent="0.2">
      <c r="B9" s="12" t="s">
        <v>882</v>
      </c>
      <c r="C9" s="1" t="s">
        <v>877</v>
      </c>
      <c r="E9" s="12" t="s">
        <v>878</v>
      </c>
      <c r="F9" s="12" t="s">
        <v>888</v>
      </c>
      <c r="K9" s="12" t="s">
        <v>882</v>
      </c>
      <c r="L9" s="1" t="s">
        <v>885</v>
      </c>
    </row>
    <row r="10" spans="2:12" x14ac:dyDescent="0.2">
      <c r="B10" s="13" t="s">
        <v>889</v>
      </c>
      <c r="C10" s="1">
        <v>18</v>
      </c>
      <c r="E10" s="12" t="s">
        <v>882</v>
      </c>
      <c r="F10" t="s">
        <v>290</v>
      </c>
      <c r="G10" t="s">
        <v>291</v>
      </c>
      <c r="H10" t="s">
        <v>884</v>
      </c>
      <c r="K10" s="13" t="s">
        <v>568</v>
      </c>
      <c r="L10" s="1">
        <v>7457</v>
      </c>
    </row>
    <row r="11" spans="2:12" x14ac:dyDescent="0.2">
      <c r="B11" s="13" t="s">
        <v>890</v>
      </c>
      <c r="C11" s="1">
        <v>19</v>
      </c>
      <c r="E11" s="13" t="s">
        <v>292</v>
      </c>
      <c r="F11" s="14">
        <v>263985.76</v>
      </c>
      <c r="G11" s="14">
        <v>324302.90000000002</v>
      </c>
      <c r="H11" s="14">
        <v>588288.66</v>
      </c>
      <c r="K11" s="13" t="s">
        <v>566</v>
      </c>
      <c r="L11" s="1">
        <v>11288</v>
      </c>
    </row>
    <row r="12" spans="2:12" x14ac:dyDescent="0.2">
      <c r="B12" s="13" t="s">
        <v>891</v>
      </c>
      <c r="C12" s="1">
        <v>27</v>
      </c>
      <c r="E12" s="13" t="s">
        <v>297</v>
      </c>
      <c r="F12" s="14">
        <v>141787.43</v>
      </c>
      <c r="G12" s="14">
        <v>261175.1</v>
      </c>
      <c r="H12" s="14">
        <v>402962.53</v>
      </c>
      <c r="K12" s="13" t="s">
        <v>570</v>
      </c>
      <c r="L12" s="1">
        <v>7574</v>
      </c>
    </row>
    <row r="13" spans="2:12" x14ac:dyDescent="0.2">
      <c r="B13" s="13" t="s">
        <v>892</v>
      </c>
      <c r="C13" s="1">
        <v>18</v>
      </c>
      <c r="E13" s="13" t="s">
        <v>294</v>
      </c>
      <c r="F13" s="14">
        <v>196943.32</v>
      </c>
      <c r="G13" s="14">
        <v>207477</v>
      </c>
      <c r="H13" s="14">
        <v>404420.32</v>
      </c>
      <c r="K13" s="13" t="s">
        <v>567</v>
      </c>
      <c r="L13" s="1">
        <v>9911</v>
      </c>
    </row>
    <row r="14" spans="2:12" x14ac:dyDescent="0.2">
      <c r="B14" s="13" t="s">
        <v>883</v>
      </c>
      <c r="C14" s="1">
        <v>24</v>
      </c>
      <c r="E14" s="13" t="s">
        <v>293</v>
      </c>
      <c r="F14" s="14">
        <v>194576.29</v>
      </c>
      <c r="G14" s="14">
        <v>241816.4</v>
      </c>
      <c r="H14" s="14">
        <v>436392.69</v>
      </c>
      <c r="K14" s="13" t="s">
        <v>571</v>
      </c>
      <c r="L14" s="1">
        <v>11714</v>
      </c>
    </row>
    <row r="15" spans="2:12" x14ac:dyDescent="0.2">
      <c r="B15" s="13" t="s">
        <v>893</v>
      </c>
      <c r="C15" s="1">
        <v>19</v>
      </c>
      <c r="E15" s="13" t="s">
        <v>295</v>
      </c>
      <c r="F15" s="14">
        <v>329434.83</v>
      </c>
      <c r="G15" s="14">
        <v>264154.39</v>
      </c>
      <c r="H15" s="14">
        <v>593589.22</v>
      </c>
      <c r="K15" s="13" t="s">
        <v>569</v>
      </c>
      <c r="L15" s="1">
        <v>4178</v>
      </c>
    </row>
    <row r="16" spans="2:12" x14ac:dyDescent="0.2">
      <c r="B16" s="13" t="s">
        <v>894</v>
      </c>
      <c r="C16" s="1">
        <v>19</v>
      </c>
      <c r="E16" s="13" t="s">
        <v>296</v>
      </c>
      <c r="F16" s="14">
        <v>168007.67999999999</v>
      </c>
      <c r="G16" s="14">
        <v>257798.25</v>
      </c>
      <c r="H16" s="14">
        <v>425805.93</v>
      </c>
      <c r="K16" s="13" t="s">
        <v>573</v>
      </c>
      <c r="L16" s="1">
        <v>9920</v>
      </c>
    </row>
    <row r="17" spans="2:12" x14ac:dyDescent="0.2">
      <c r="B17" s="13" t="s">
        <v>895</v>
      </c>
      <c r="C17" s="1">
        <v>23</v>
      </c>
      <c r="E17" s="13" t="s">
        <v>884</v>
      </c>
      <c r="F17" s="14">
        <v>1294735.31</v>
      </c>
      <c r="G17" s="14">
        <v>1556724.04</v>
      </c>
      <c r="H17" s="14">
        <v>2851459.35</v>
      </c>
      <c r="K17" s="13" t="s">
        <v>572</v>
      </c>
      <c r="L17" s="1">
        <v>7413</v>
      </c>
    </row>
    <row r="18" spans="2:12" x14ac:dyDescent="0.2">
      <c r="B18" s="13" t="s">
        <v>896</v>
      </c>
      <c r="C18" s="1">
        <v>24</v>
      </c>
      <c r="K18" s="13" t="s">
        <v>884</v>
      </c>
      <c r="L18" s="1">
        <v>69455</v>
      </c>
    </row>
    <row r="19" spans="2:12" x14ac:dyDescent="0.2">
      <c r="B19" s="13" t="s">
        <v>897</v>
      </c>
      <c r="C19" s="1">
        <v>27</v>
      </c>
    </row>
    <row r="20" spans="2:12" x14ac:dyDescent="0.2">
      <c r="B20" s="13" t="s">
        <v>898</v>
      </c>
      <c r="C20" s="1">
        <v>25</v>
      </c>
    </row>
    <row r="21" spans="2:12" x14ac:dyDescent="0.2">
      <c r="B21" s="13" t="s">
        <v>899</v>
      </c>
      <c r="C21" s="1">
        <v>27</v>
      </c>
    </row>
    <row r="22" spans="2:12" x14ac:dyDescent="0.2">
      <c r="B22" s="13" t="s">
        <v>884</v>
      </c>
      <c r="C22" s="1">
        <v>270</v>
      </c>
    </row>
    <row r="26" spans="2:12" x14ac:dyDescent="0.2">
      <c r="B26" s="12" t="s">
        <v>882</v>
      </c>
      <c r="C26" s="1" t="s">
        <v>887</v>
      </c>
      <c r="E26" s="12" t="s">
        <v>882</v>
      </c>
      <c r="F26" s="1" t="s">
        <v>878</v>
      </c>
      <c r="H26" s="12" t="s">
        <v>882</v>
      </c>
      <c r="I26" s="1" t="s">
        <v>878</v>
      </c>
    </row>
    <row r="27" spans="2:12" x14ac:dyDescent="0.2">
      <c r="B27" s="13" t="s">
        <v>886</v>
      </c>
      <c r="C27" s="11">
        <v>0.44444444444444442</v>
      </c>
      <c r="E27" s="13" t="s">
        <v>394</v>
      </c>
      <c r="F27" s="14">
        <v>19812.95</v>
      </c>
      <c r="H27" s="13" t="s">
        <v>851</v>
      </c>
      <c r="I27" s="14">
        <v>788558.97</v>
      </c>
    </row>
    <row r="28" spans="2:12" x14ac:dyDescent="0.2">
      <c r="B28" s="13" t="s">
        <v>879</v>
      </c>
      <c r="C28" s="11">
        <v>0.55555555555555558</v>
      </c>
      <c r="E28" s="13" t="s">
        <v>546</v>
      </c>
      <c r="F28" s="14">
        <v>19931.07</v>
      </c>
      <c r="H28" s="13" t="s">
        <v>575</v>
      </c>
      <c r="I28" s="14">
        <v>585985.56999999995</v>
      </c>
    </row>
    <row r="29" spans="2:12" x14ac:dyDescent="0.2">
      <c r="B29" s="13" t="s">
        <v>884</v>
      </c>
      <c r="C29" s="11">
        <v>1</v>
      </c>
      <c r="E29" s="13" t="s">
        <v>333</v>
      </c>
      <c r="F29" s="14">
        <v>23573.97</v>
      </c>
      <c r="H29" s="13" t="s">
        <v>853</v>
      </c>
      <c r="I29" s="14">
        <v>640115.81999999995</v>
      </c>
    </row>
    <row r="30" spans="2:12" x14ac:dyDescent="0.2">
      <c r="E30" s="13" t="s">
        <v>314</v>
      </c>
      <c r="F30" s="14">
        <v>23844.02</v>
      </c>
      <c r="H30" s="13" t="s">
        <v>852</v>
      </c>
      <c r="I30" s="14">
        <v>836798.99</v>
      </c>
    </row>
    <row r="31" spans="2:12" x14ac:dyDescent="0.2">
      <c r="E31" s="13" t="s">
        <v>524</v>
      </c>
      <c r="F31" s="14">
        <v>33401.160000000003</v>
      </c>
      <c r="H31" s="13" t="s">
        <v>884</v>
      </c>
      <c r="I31" s="14">
        <v>2851459.35</v>
      </c>
    </row>
    <row r="32" spans="2:12" x14ac:dyDescent="0.2">
      <c r="E32" s="13" t="s">
        <v>884</v>
      </c>
      <c r="F32" s="14">
        <v>120563.17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F53B8-178D-4925-B107-1BAE98C9B76A}">
  <dimension ref="B2:R11"/>
  <sheetViews>
    <sheetView showGridLines="0" tabSelected="1" zoomScale="91" zoomScaleNormal="91" workbookViewId="0">
      <selection activeCell="J11" sqref="J11"/>
    </sheetView>
  </sheetViews>
  <sheetFormatPr defaultRowHeight="14.25" x14ac:dyDescent="0.2"/>
  <sheetData>
    <row r="2" spans="2:18" ht="15.75" customHeight="1" x14ac:dyDescent="0.2"/>
    <row r="10" spans="2:18" x14ac:dyDescent="0.2">
      <c r="G10" s="15"/>
    </row>
    <row r="11" spans="2:18" ht="15" x14ac:dyDescent="0.25">
      <c r="B11" s="17">
        <f>'pivot summary'!B4</f>
        <v>270</v>
      </c>
      <c r="C11" s="17"/>
      <c r="G11" s="18">
        <f>'pivot summary'!D4</f>
        <v>2851459.35</v>
      </c>
      <c r="H11" s="18"/>
      <c r="L11" s="17">
        <f>'pivot summary'!F4</f>
        <v>14.985185185185186</v>
      </c>
      <c r="M11" s="19"/>
      <c r="Q11" s="20">
        <f>'pivot summary'!H4</f>
        <v>0.55555555555555558</v>
      </c>
      <c r="R11" s="20"/>
    </row>
  </sheetData>
  <mergeCells count="4">
    <mergeCell ref="B11:C11"/>
    <mergeCell ref="G11:H11"/>
    <mergeCell ref="L11:M11"/>
    <mergeCell ref="Q11:R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71"/>
  <sheetViews>
    <sheetView topLeftCell="S1" zoomScale="93" zoomScaleNormal="93" workbookViewId="0">
      <selection activeCell="W14" sqref="A2:AC271"/>
    </sheetView>
  </sheetViews>
  <sheetFormatPr defaultRowHeight="14.25" x14ac:dyDescent="0.2"/>
  <cols>
    <col min="1" max="1" width="16.875" customWidth="1"/>
    <col min="2" max="2" width="10.75" customWidth="1"/>
    <col min="3" max="3" width="18.25" customWidth="1"/>
    <col min="4" max="4" width="10.875" customWidth="1"/>
    <col min="5" max="5" width="15.75" customWidth="1"/>
    <col min="6" max="6" width="20.5" customWidth="1"/>
    <col min="7" max="7" width="12.375" customWidth="1"/>
    <col min="8" max="8" width="10.25" customWidth="1"/>
    <col min="9" max="9" width="15" customWidth="1"/>
    <col min="10" max="10" width="22.75" customWidth="1"/>
    <col min="11" max="12" width="17.25" customWidth="1"/>
    <col min="13" max="13" width="10.875" customWidth="1"/>
    <col min="14" max="14" width="19.75" customWidth="1"/>
    <col min="15" max="15" width="16.5" customWidth="1"/>
    <col min="16" max="16" width="20.375" customWidth="1"/>
    <col min="17" max="17" width="19.625" customWidth="1"/>
    <col min="18" max="18" width="24.5" customWidth="1"/>
    <col min="19" max="19" width="19.875" customWidth="1"/>
    <col min="20" max="20" width="24.75" customWidth="1"/>
    <col min="21" max="21" width="9.5" customWidth="1"/>
    <col min="22" max="22" width="11.5" customWidth="1"/>
    <col min="23" max="23" width="19.625" customWidth="1"/>
    <col min="24" max="24" width="16.625" customWidth="1"/>
    <col min="25" max="25" width="16.375" customWidth="1"/>
    <col min="26" max="26" width="18" customWidth="1"/>
    <col min="27" max="27" width="17" customWidth="1"/>
    <col min="28" max="29" width="15.625" customWidth="1"/>
  </cols>
  <sheetData>
    <row r="1" spans="1:29" ht="15" x14ac:dyDescent="0.2">
      <c r="A1" s="2" t="s">
        <v>0</v>
      </c>
      <c r="B1" s="3" t="s">
        <v>1</v>
      </c>
      <c r="C1" s="2" t="s">
        <v>2</v>
      </c>
      <c r="D1" s="2" t="s">
        <v>3</v>
      </c>
      <c r="E1" s="2" t="s">
        <v>4</v>
      </c>
      <c r="F1" s="2" t="s">
        <v>5</v>
      </c>
      <c r="G1" s="2" t="s">
        <v>6</v>
      </c>
      <c r="H1" s="9" t="s">
        <v>7</v>
      </c>
      <c r="I1" s="7" t="s">
        <v>8</v>
      </c>
      <c r="J1" s="5" t="s">
        <v>9</v>
      </c>
      <c r="K1" s="2" t="s">
        <v>10</v>
      </c>
      <c r="L1" s="2" t="s">
        <v>11</v>
      </c>
      <c r="M1" s="2" t="s">
        <v>12</v>
      </c>
      <c r="N1" s="3" t="s">
        <v>13</v>
      </c>
      <c r="O1" s="3" t="s">
        <v>14</v>
      </c>
      <c r="P1" s="2" t="s">
        <v>15</v>
      </c>
      <c r="Q1" s="2" t="s">
        <v>16</v>
      </c>
      <c r="R1" s="2" t="s">
        <v>17</v>
      </c>
      <c r="S1" s="2" t="s">
        <v>18</v>
      </c>
      <c r="T1" s="2" t="s">
        <v>19</v>
      </c>
      <c r="U1" s="2" t="s">
        <v>867</v>
      </c>
      <c r="V1" s="2" t="s">
        <v>868</v>
      </c>
      <c r="W1" s="2" t="s">
        <v>869</v>
      </c>
      <c r="X1" s="2" t="s">
        <v>870</v>
      </c>
      <c r="Y1" s="2" t="s">
        <v>871</v>
      </c>
      <c r="Z1" s="2" t="s">
        <v>872</v>
      </c>
      <c r="AA1" s="2" t="s">
        <v>874</v>
      </c>
      <c r="AB1" s="2" t="s">
        <v>876</v>
      </c>
      <c r="AC1" s="2" t="s">
        <v>875</v>
      </c>
    </row>
    <row r="2" spans="1:29" x14ac:dyDescent="0.2">
      <c r="A2" s="1" t="s">
        <v>20</v>
      </c>
      <c r="B2" s="4">
        <v>45518</v>
      </c>
      <c r="C2" s="1" t="s">
        <v>290</v>
      </c>
      <c r="D2" s="1" t="s">
        <v>292</v>
      </c>
      <c r="E2" s="1" t="s">
        <v>296</v>
      </c>
      <c r="F2" s="1" t="s">
        <v>301</v>
      </c>
      <c r="G2" s="1" t="s">
        <v>566</v>
      </c>
      <c r="H2" s="10">
        <v>478</v>
      </c>
      <c r="I2" s="8">
        <v>138.46</v>
      </c>
      <c r="J2" s="6">
        <v>12576.76</v>
      </c>
      <c r="K2" s="1" t="s">
        <v>574</v>
      </c>
      <c r="L2" s="1" t="s">
        <v>578</v>
      </c>
      <c r="M2" s="1" t="s">
        <v>847</v>
      </c>
      <c r="N2" s="4">
        <v>45518</v>
      </c>
      <c r="O2" s="4">
        <v>45534</v>
      </c>
      <c r="P2" s="1" t="s">
        <v>851</v>
      </c>
      <c r="Q2" s="1" t="s">
        <v>854</v>
      </c>
      <c r="R2" s="1" t="s">
        <v>858</v>
      </c>
      <c r="S2" s="1" t="s">
        <v>864</v>
      </c>
      <c r="T2" s="6">
        <v>1014.42</v>
      </c>
      <c r="U2" s="1">
        <f>YEAR(tblshipments[[#This Row],[Date]])</f>
        <v>2024</v>
      </c>
      <c r="V2" s="1" t="str">
        <f>TEXT(tblshipments[[#This Row],[Date]],"mmm")</f>
        <v>Aug</v>
      </c>
      <c r="W2" s="6">
        <f>tblshipments[[#This Row],[Freight_Cost_USD]]+tblshipments[[#This Row],[Customs_Duties_USD]]</f>
        <v>13591.18</v>
      </c>
      <c r="X2" s="1">
        <f>IF(AND(tblshipments[[#This Row],[Departure_Date]]&lt;&gt;"",tblshipments[[#This Row],[Arrival_Date]]&lt;&gt;""),INT(tblshipments[[#This Row],[Arrival_Date]]-tblshipments[[#This Row],[Departure_Date]]),"Null")</f>
        <v>16</v>
      </c>
      <c r="Y2" s="8">
        <f>IFERROR(tblshipments[[#This Row],[Total_Cost_USD]]/tblshipments[[#This Row],[Weight_kg]],"")</f>
        <v>98.159612884587602</v>
      </c>
      <c r="Z2" s="8">
        <f>IFERROR(tblshipments[[#This Row],[Total_Cost_USD]]/tblshipments[[#This Row],[Units]],"")</f>
        <v>28.433430962343095</v>
      </c>
      <c r="AA2" s="1" t="str">
        <f>IF(tblshipments[[#This Row],[Transit_Days]]&lt;= VLOOKUP(tblshipments[[#This Row],[Transport_Mode]],tblTargets[#All],2,FALSE),"On Time","Late")</f>
        <v>Late</v>
      </c>
      <c r="AB2" s="1">
        <f>MONTH(tblshipments[[#This Row],[Date]])</f>
        <v>8</v>
      </c>
      <c r="AC2" s="4">
        <f>DATE(tblshipments[[#This Row],[Year]],tblshipments[[#This Row],[MonthNum]],1)</f>
        <v>45505</v>
      </c>
    </row>
    <row r="3" spans="1:29" x14ac:dyDescent="0.2">
      <c r="A3" s="1" t="s">
        <v>21</v>
      </c>
      <c r="B3" s="4">
        <v>45796</v>
      </c>
      <c r="C3" s="1" t="s">
        <v>290</v>
      </c>
      <c r="D3" s="1" t="s">
        <v>293</v>
      </c>
      <c r="E3" s="1" t="s">
        <v>297</v>
      </c>
      <c r="F3" s="1" t="s">
        <v>302</v>
      </c>
      <c r="G3" s="1" t="s">
        <v>567</v>
      </c>
      <c r="H3" s="10">
        <v>442</v>
      </c>
      <c r="I3" s="8">
        <v>6381.11</v>
      </c>
      <c r="J3" s="6">
        <v>4216.25</v>
      </c>
      <c r="K3" s="1" t="s">
        <v>574</v>
      </c>
      <c r="L3" s="1" t="s">
        <v>579</v>
      </c>
      <c r="M3" s="1" t="s">
        <v>847</v>
      </c>
      <c r="N3" s="4">
        <v>45801</v>
      </c>
      <c r="O3" s="4">
        <v>45807</v>
      </c>
      <c r="P3" s="1" t="s">
        <v>851</v>
      </c>
      <c r="Q3" s="1" t="s">
        <v>855</v>
      </c>
      <c r="R3" s="1" t="s">
        <v>858</v>
      </c>
      <c r="S3" s="1" t="s">
        <v>865</v>
      </c>
      <c r="T3" s="6">
        <v>558.79</v>
      </c>
      <c r="U3" s="1">
        <f>YEAR(tblshipments[[#This Row],[Date]])</f>
        <v>2025</v>
      </c>
      <c r="V3" s="1" t="str">
        <f>TEXT(tblshipments[[#This Row],[Date]],"mmm")</f>
        <v>May</v>
      </c>
      <c r="W3" s="6">
        <f>tblshipments[[#This Row],[Freight_Cost_USD]]+tblshipments[[#This Row],[Customs_Duties_USD]]</f>
        <v>4775.04</v>
      </c>
      <c r="X3" s="1">
        <f>IF(AND(tblshipments[[#This Row],[Departure_Date]]&lt;&gt;"",tblshipments[[#This Row],[Arrival_Date]]&lt;&gt;""),INT(tblshipments[[#This Row],[Arrival_Date]]-tblshipments[[#This Row],[Departure_Date]]),"Null")</f>
        <v>6</v>
      </c>
      <c r="Y3" s="8">
        <f>IFERROR(tblshipments[[#This Row],[Total_Cost_USD]]/tblshipments[[#This Row],[Weight_kg]],"")</f>
        <v>0.74830867983783389</v>
      </c>
      <c r="Z3" s="8">
        <f>IFERROR(tblshipments[[#This Row],[Total_Cost_USD]]/tblshipments[[#This Row],[Units]],"")</f>
        <v>10.803257918552037</v>
      </c>
      <c r="AA3" s="1" t="str">
        <f>IF(tblshipments[[#This Row],[Transit_Days]]&lt;= VLOOKUP(tblshipments[[#This Row],[Transport_Mode]],tblTargets[#All],2,FALSE),"On Time","Late")</f>
        <v>On Time</v>
      </c>
      <c r="AB3" s="1">
        <f>MONTH(tblshipments[[#This Row],[Date]])</f>
        <v>5</v>
      </c>
      <c r="AC3" s="4">
        <f>DATE(tblshipments[[#This Row],[Year]],tblshipments[[#This Row],[MonthNum]],1)</f>
        <v>45778</v>
      </c>
    </row>
    <row r="4" spans="1:29" x14ac:dyDescent="0.2">
      <c r="A4" s="1" t="s">
        <v>22</v>
      </c>
      <c r="B4" s="4">
        <v>45962</v>
      </c>
      <c r="C4" s="1" t="s">
        <v>291</v>
      </c>
      <c r="D4" s="1" t="s">
        <v>294</v>
      </c>
      <c r="E4" s="1" t="s">
        <v>298</v>
      </c>
      <c r="F4" s="1" t="s">
        <v>303</v>
      </c>
      <c r="G4" s="1" t="s">
        <v>567</v>
      </c>
      <c r="H4" s="10">
        <v>281</v>
      </c>
      <c r="I4" s="8">
        <v>166.99</v>
      </c>
      <c r="J4" s="6">
        <v>3678.71</v>
      </c>
      <c r="K4" s="1" t="s">
        <v>575</v>
      </c>
      <c r="L4" s="1" t="s">
        <v>580</v>
      </c>
      <c r="M4" s="1" t="s">
        <v>848</v>
      </c>
      <c r="N4" s="4">
        <v>45962</v>
      </c>
      <c r="O4" s="4">
        <v>45980</v>
      </c>
      <c r="P4" s="1" t="s">
        <v>575</v>
      </c>
      <c r="Q4" s="1" t="s">
        <v>856</v>
      </c>
      <c r="R4" s="1" t="s">
        <v>859</v>
      </c>
      <c r="S4" s="1" t="s">
        <v>866</v>
      </c>
      <c r="T4" s="6">
        <v>1781.22</v>
      </c>
      <c r="U4" s="1">
        <f>YEAR(tblshipments[[#This Row],[Date]])</f>
        <v>2025</v>
      </c>
      <c r="V4" s="1" t="str">
        <f>TEXT(tblshipments[[#This Row],[Date]],"mmm")</f>
        <v>Nov</v>
      </c>
      <c r="W4" s="6">
        <f>tblshipments[[#This Row],[Freight_Cost_USD]]+tblshipments[[#This Row],[Customs_Duties_USD]]</f>
        <v>5459.93</v>
      </c>
      <c r="X4" s="1">
        <f>IF(AND(tblshipments[[#This Row],[Departure_Date]]&lt;&gt;"",tblshipments[[#This Row],[Arrival_Date]]&lt;&gt;""),INT(tblshipments[[#This Row],[Arrival_Date]]-tblshipments[[#This Row],[Departure_Date]]),"Null")</f>
        <v>18</v>
      </c>
      <c r="Y4" s="8">
        <f>IFERROR(tblshipments[[#This Row],[Total_Cost_USD]]/tblshipments[[#This Row],[Weight_kg]],"")</f>
        <v>32.696149470028146</v>
      </c>
      <c r="Z4" s="8">
        <f>IFERROR(tblshipments[[#This Row],[Total_Cost_USD]]/tblshipments[[#This Row],[Units]],"")</f>
        <v>19.430355871886121</v>
      </c>
      <c r="AA4" s="1" t="str">
        <f>IF(tblshipments[[#This Row],[Transit_Days]]&lt;= VLOOKUP(tblshipments[[#This Row],[Transport_Mode]],tblTargets[#All],2,FALSE),"On Time","Late")</f>
        <v>Late</v>
      </c>
      <c r="AB4" s="1">
        <f>MONTH(tblshipments[[#This Row],[Date]])</f>
        <v>11</v>
      </c>
      <c r="AC4" s="4">
        <f>DATE(tblshipments[[#This Row],[Year]],tblshipments[[#This Row],[MonthNum]],1)</f>
        <v>45962</v>
      </c>
    </row>
    <row r="5" spans="1:29" x14ac:dyDescent="0.2">
      <c r="A5" s="1" t="s">
        <v>23</v>
      </c>
      <c r="B5" s="4">
        <v>45906</v>
      </c>
      <c r="C5" s="1" t="s">
        <v>290</v>
      </c>
      <c r="D5" s="1" t="s">
        <v>295</v>
      </c>
      <c r="E5" s="1" t="s">
        <v>297</v>
      </c>
      <c r="F5" s="1" t="s">
        <v>304</v>
      </c>
      <c r="G5" s="1" t="s">
        <v>568</v>
      </c>
      <c r="H5" s="10">
        <v>33</v>
      </c>
      <c r="I5" s="8">
        <v>2174.15</v>
      </c>
      <c r="J5" s="6">
        <v>13178.46</v>
      </c>
      <c r="K5" s="1" t="s">
        <v>574</v>
      </c>
      <c r="L5" s="1" t="s">
        <v>581</v>
      </c>
      <c r="M5" s="1" t="s">
        <v>849</v>
      </c>
      <c r="N5" s="4">
        <v>45907</v>
      </c>
      <c r="O5" s="4">
        <v>45912</v>
      </c>
      <c r="P5" s="1" t="s">
        <v>575</v>
      </c>
      <c r="Q5" s="1" t="s">
        <v>854</v>
      </c>
      <c r="R5" s="1" t="s">
        <v>859</v>
      </c>
      <c r="S5" s="1" t="s">
        <v>864</v>
      </c>
      <c r="T5" s="6">
        <v>4431.66</v>
      </c>
      <c r="U5" s="1">
        <f>YEAR(tblshipments[[#This Row],[Date]])</f>
        <v>2025</v>
      </c>
      <c r="V5" s="1" t="str">
        <f>TEXT(tblshipments[[#This Row],[Date]],"mmm")</f>
        <v>Sep</v>
      </c>
      <c r="W5" s="6">
        <f>tblshipments[[#This Row],[Freight_Cost_USD]]+tblshipments[[#This Row],[Customs_Duties_USD]]</f>
        <v>17610.12</v>
      </c>
      <c r="X5" s="1">
        <f>IF(AND(tblshipments[[#This Row],[Departure_Date]]&lt;&gt;"",tblshipments[[#This Row],[Arrival_Date]]&lt;&gt;""),INT(tblshipments[[#This Row],[Arrival_Date]]-tblshipments[[#This Row],[Departure_Date]]),"Null")</f>
        <v>5</v>
      </c>
      <c r="Y5" s="8">
        <f>IFERROR(tblshipments[[#This Row],[Total_Cost_USD]]/tblshipments[[#This Row],[Weight_kg]],"")</f>
        <v>8.0997723248165947</v>
      </c>
      <c r="Z5" s="8">
        <f>IFERROR(tblshipments[[#This Row],[Total_Cost_USD]]/tblshipments[[#This Row],[Units]],"")</f>
        <v>533.64</v>
      </c>
      <c r="AA5" s="1" t="str">
        <f>IF(tblshipments[[#This Row],[Transit_Days]]&lt;= VLOOKUP(tblshipments[[#This Row],[Transport_Mode]],tblTargets[#All],2,FALSE),"On Time","Late")</f>
        <v>On Time</v>
      </c>
      <c r="AB5" s="1">
        <f>MONTH(tblshipments[[#This Row],[Date]])</f>
        <v>9</v>
      </c>
      <c r="AC5" s="4">
        <f>DATE(tblshipments[[#This Row],[Year]],tblshipments[[#This Row],[MonthNum]],1)</f>
        <v>45901</v>
      </c>
    </row>
    <row r="6" spans="1:29" x14ac:dyDescent="0.2">
      <c r="A6" s="1" t="s">
        <v>24</v>
      </c>
      <c r="B6" s="4">
        <v>45589</v>
      </c>
      <c r="C6" s="1" t="s">
        <v>290</v>
      </c>
      <c r="D6" s="1" t="s">
        <v>292</v>
      </c>
      <c r="E6" s="1" t="s">
        <v>299</v>
      </c>
      <c r="F6" s="1" t="s">
        <v>305</v>
      </c>
      <c r="G6" s="1" t="s">
        <v>566</v>
      </c>
      <c r="H6" s="10">
        <v>263</v>
      </c>
      <c r="I6" s="8">
        <v>231.15</v>
      </c>
      <c r="J6" s="6">
        <v>9979.83</v>
      </c>
      <c r="K6" s="1" t="s">
        <v>574</v>
      </c>
      <c r="L6" s="1" t="s">
        <v>582</v>
      </c>
      <c r="M6" s="1" t="s">
        <v>847</v>
      </c>
      <c r="N6" s="4">
        <v>45590</v>
      </c>
      <c r="O6" s="4">
        <v>45606</v>
      </c>
      <c r="P6" s="1" t="s">
        <v>575</v>
      </c>
      <c r="Q6" s="1" t="s">
        <v>857</v>
      </c>
      <c r="R6" s="1" t="s">
        <v>858</v>
      </c>
      <c r="S6" s="1" t="s">
        <v>864</v>
      </c>
      <c r="T6" s="6">
        <v>2480.11</v>
      </c>
      <c r="U6" s="1">
        <f>YEAR(tblshipments[[#This Row],[Date]])</f>
        <v>2024</v>
      </c>
      <c r="V6" s="1" t="str">
        <f>TEXT(tblshipments[[#This Row],[Date]],"mmm")</f>
        <v>Oct</v>
      </c>
      <c r="W6" s="6">
        <f>tblshipments[[#This Row],[Freight_Cost_USD]]+tblshipments[[#This Row],[Customs_Duties_USD]]</f>
        <v>12459.94</v>
      </c>
      <c r="X6" s="1">
        <f>IF(AND(tblshipments[[#This Row],[Departure_Date]]&lt;&gt;"",tblshipments[[#This Row],[Arrival_Date]]&lt;&gt;""),INT(tblshipments[[#This Row],[Arrival_Date]]-tblshipments[[#This Row],[Departure_Date]]),"Null")</f>
        <v>16</v>
      </c>
      <c r="Y6" s="8">
        <f>IFERROR(tblshipments[[#This Row],[Total_Cost_USD]]/tblshipments[[#This Row],[Weight_kg]],"")</f>
        <v>53.90413151633139</v>
      </c>
      <c r="Z6" s="8">
        <f>IFERROR(tblshipments[[#This Row],[Total_Cost_USD]]/tblshipments[[#This Row],[Units]],"")</f>
        <v>47.376197718631182</v>
      </c>
      <c r="AA6" s="1" t="str">
        <f>IF(tblshipments[[#This Row],[Transit_Days]]&lt;= VLOOKUP(tblshipments[[#This Row],[Transport_Mode]],tblTargets[#All],2,FALSE),"On Time","Late")</f>
        <v>Late</v>
      </c>
      <c r="AB6" s="1">
        <f>MONTH(tblshipments[[#This Row],[Date]])</f>
        <v>10</v>
      </c>
      <c r="AC6" s="4">
        <f>DATE(tblshipments[[#This Row],[Year]],tblshipments[[#This Row],[MonthNum]],1)</f>
        <v>45566</v>
      </c>
    </row>
    <row r="7" spans="1:29" x14ac:dyDescent="0.2">
      <c r="A7" s="1" t="s">
        <v>25</v>
      </c>
      <c r="B7" s="4">
        <v>45920</v>
      </c>
      <c r="C7" s="1" t="s">
        <v>291</v>
      </c>
      <c r="D7" s="1" t="s">
        <v>295</v>
      </c>
      <c r="E7" s="1" t="s">
        <v>300</v>
      </c>
      <c r="F7" s="1" t="s">
        <v>306</v>
      </c>
      <c r="G7" s="1" t="s">
        <v>569</v>
      </c>
      <c r="H7" s="10">
        <v>217</v>
      </c>
      <c r="I7" s="8">
        <v>940.65</v>
      </c>
      <c r="J7" s="6">
        <v>11499.56</v>
      </c>
      <c r="K7" s="1" t="s">
        <v>576</v>
      </c>
      <c r="L7" s="1" t="s">
        <v>583</v>
      </c>
      <c r="M7" s="1" t="s">
        <v>849</v>
      </c>
      <c r="N7" s="4">
        <v>45924</v>
      </c>
      <c r="O7" s="4">
        <v>45945</v>
      </c>
      <c r="P7" s="1" t="s">
        <v>852</v>
      </c>
      <c r="Q7" s="1" t="s">
        <v>857</v>
      </c>
      <c r="R7" s="1" t="s">
        <v>860</v>
      </c>
      <c r="S7" s="1" t="s">
        <v>866</v>
      </c>
      <c r="T7" s="6">
        <v>3177.19</v>
      </c>
      <c r="U7" s="1">
        <f>YEAR(tblshipments[[#This Row],[Date]])</f>
        <v>2025</v>
      </c>
      <c r="V7" s="1" t="str">
        <f>TEXT(tblshipments[[#This Row],[Date]],"mmm")</f>
        <v>Sep</v>
      </c>
      <c r="W7" s="6">
        <f>tblshipments[[#This Row],[Freight_Cost_USD]]+tblshipments[[#This Row],[Customs_Duties_USD]]</f>
        <v>14676.75</v>
      </c>
      <c r="X7" s="1">
        <f>IF(AND(tblshipments[[#This Row],[Departure_Date]]&lt;&gt;"",tblshipments[[#This Row],[Arrival_Date]]&lt;&gt;""),INT(tblshipments[[#This Row],[Arrival_Date]]-tblshipments[[#This Row],[Departure_Date]]),"Null")</f>
        <v>21</v>
      </c>
      <c r="Y7" s="8">
        <f>IFERROR(tblshipments[[#This Row],[Total_Cost_USD]]/tblshipments[[#This Row],[Weight_kg]],"")</f>
        <v>15.602774677084994</v>
      </c>
      <c r="Z7" s="8">
        <f>IFERROR(tblshipments[[#This Row],[Total_Cost_USD]]/tblshipments[[#This Row],[Units]],"")</f>
        <v>67.634792626728114</v>
      </c>
      <c r="AA7" s="1" t="str">
        <f>IF(tblshipments[[#This Row],[Transit_Days]]&lt;= VLOOKUP(tblshipments[[#This Row],[Transport_Mode]],tblTargets[#All],2,FALSE),"On Time","Late")</f>
        <v>On Time</v>
      </c>
      <c r="AB7" s="1">
        <f>MONTH(tblshipments[[#This Row],[Date]])</f>
        <v>9</v>
      </c>
      <c r="AC7" s="4">
        <f>DATE(tblshipments[[#This Row],[Year]],tblshipments[[#This Row],[MonthNum]],1)</f>
        <v>45901</v>
      </c>
    </row>
    <row r="8" spans="1:29" x14ac:dyDescent="0.2">
      <c r="A8" s="1" t="s">
        <v>26</v>
      </c>
      <c r="B8" s="4">
        <v>45685</v>
      </c>
      <c r="C8" s="1" t="s">
        <v>290</v>
      </c>
      <c r="D8" s="1" t="s">
        <v>296</v>
      </c>
      <c r="E8" s="1" t="s">
        <v>294</v>
      </c>
      <c r="F8" s="1" t="s">
        <v>307</v>
      </c>
      <c r="G8" s="1" t="s">
        <v>569</v>
      </c>
      <c r="H8" s="10">
        <v>464</v>
      </c>
      <c r="I8" s="8">
        <v>8141.97</v>
      </c>
      <c r="J8" s="6">
        <v>11592.6</v>
      </c>
      <c r="K8" s="1" t="s">
        <v>574</v>
      </c>
      <c r="L8" s="1" t="s">
        <v>584</v>
      </c>
      <c r="M8" s="1" t="s">
        <v>848</v>
      </c>
      <c r="N8" s="4">
        <v>45685</v>
      </c>
      <c r="O8" s="4">
        <v>45702</v>
      </c>
      <c r="P8" s="1" t="s">
        <v>851</v>
      </c>
      <c r="Q8" s="1" t="s">
        <v>854</v>
      </c>
      <c r="R8" s="1" t="s">
        <v>861</v>
      </c>
      <c r="S8" s="1" t="s">
        <v>865</v>
      </c>
      <c r="T8" s="6">
        <v>3152.5</v>
      </c>
      <c r="U8" s="1">
        <f>YEAR(tblshipments[[#This Row],[Date]])</f>
        <v>2025</v>
      </c>
      <c r="V8" s="1" t="str">
        <f>TEXT(tblshipments[[#This Row],[Date]],"mmm")</f>
        <v>Jan</v>
      </c>
      <c r="W8" s="6">
        <f>tblshipments[[#This Row],[Freight_Cost_USD]]+tblshipments[[#This Row],[Customs_Duties_USD]]</f>
        <v>14745.1</v>
      </c>
      <c r="X8" s="1">
        <f>IF(AND(tblshipments[[#This Row],[Departure_Date]]&lt;&gt;"",tblshipments[[#This Row],[Arrival_Date]]&lt;&gt;""),INT(tblshipments[[#This Row],[Arrival_Date]]-tblshipments[[#This Row],[Departure_Date]]),"Null")</f>
        <v>17</v>
      </c>
      <c r="Y8" s="8">
        <f>IFERROR(tblshipments[[#This Row],[Total_Cost_USD]]/tblshipments[[#This Row],[Weight_kg]],"")</f>
        <v>1.8109990579675435</v>
      </c>
      <c r="Z8" s="8">
        <f>IFERROR(tblshipments[[#This Row],[Total_Cost_USD]]/tblshipments[[#This Row],[Units]],"")</f>
        <v>31.778232758620689</v>
      </c>
      <c r="AA8" s="1" t="str">
        <f>IF(tblshipments[[#This Row],[Transit_Days]]&lt;= VLOOKUP(tblshipments[[#This Row],[Transport_Mode]],tblTargets[#All],2,FALSE),"On Time","Late")</f>
        <v>Late</v>
      </c>
      <c r="AB8" s="1">
        <f>MONTH(tblshipments[[#This Row],[Date]])</f>
        <v>1</v>
      </c>
      <c r="AC8" s="4">
        <f>DATE(tblshipments[[#This Row],[Year]],tblshipments[[#This Row],[MonthNum]],1)</f>
        <v>45658</v>
      </c>
    </row>
    <row r="9" spans="1:29" x14ac:dyDescent="0.2">
      <c r="A9" s="1" t="s">
        <v>27</v>
      </c>
      <c r="B9" s="4">
        <v>45505</v>
      </c>
      <c r="C9" s="1" t="s">
        <v>290</v>
      </c>
      <c r="D9" s="1" t="s">
        <v>296</v>
      </c>
      <c r="E9" s="1" t="s">
        <v>294</v>
      </c>
      <c r="F9" s="1" t="s">
        <v>308</v>
      </c>
      <c r="G9" s="1" t="s">
        <v>566</v>
      </c>
      <c r="H9" s="10">
        <v>93</v>
      </c>
      <c r="I9" s="8">
        <v>1391.74</v>
      </c>
      <c r="J9" s="6">
        <v>5154.96</v>
      </c>
      <c r="K9" s="1" t="s">
        <v>577</v>
      </c>
      <c r="L9" s="1" t="s">
        <v>585</v>
      </c>
      <c r="M9" s="1" t="s">
        <v>848</v>
      </c>
      <c r="N9" s="4">
        <v>45506</v>
      </c>
      <c r="O9" s="4">
        <v>45520</v>
      </c>
      <c r="P9" s="1" t="s">
        <v>575</v>
      </c>
      <c r="Q9" s="1" t="s">
        <v>854</v>
      </c>
      <c r="R9" s="1" t="s">
        <v>860</v>
      </c>
      <c r="S9" s="1" t="s">
        <v>865</v>
      </c>
      <c r="T9" s="6">
        <v>4505.1099999999997</v>
      </c>
      <c r="U9" s="1">
        <f>YEAR(tblshipments[[#This Row],[Date]])</f>
        <v>2024</v>
      </c>
      <c r="V9" s="1" t="str">
        <f>TEXT(tblshipments[[#This Row],[Date]],"mmm")</f>
        <v>Aug</v>
      </c>
      <c r="W9" s="6">
        <f>tblshipments[[#This Row],[Freight_Cost_USD]]+tblshipments[[#This Row],[Customs_Duties_USD]]</f>
        <v>9660.07</v>
      </c>
      <c r="X9" s="1">
        <f>IF(AND(tblshipments[[#This Row],[Departure_Date]]&lt;&gt;"",tblshipments[[#This Row],[Arrival_Date]]&lt;&gt;""),INT(tblshipments[[#This Row],[Arrival_Date]]-tblshipments[[#This Row],[Departure_Date]]),"Null")</f>
        <v>14</v>
      </c>
      <c r="Y9" s="8">
        <f>IFERROR(tblshipments[[#This Row],[Total_Cost_USD]]/tblshipments[[#This Row],[Weight_kg]],"")</f>
        <v>6.9410019112765315</v>
      </c>
      <c r="Z9" s="8">
        <f>IFERROR(tblshipments[[#This Row],[Total_Cost_USD]]/tblshipments[[#This Row],[Units]],"")</f>
        <v>103.87172043010753</v>
      </c>
      <c r="AA9" s="1" t="str">
        <f>IF(tblshipments[[#This Row],[Transit_Days]]&lt;= VLOOKUP(tblshipments[[#This Row],[Transport_Mode]],tblTargets[#All],2,FALSE),"On Time","Late")</f>
        <v>On Time</v>
      </c>
      <c r="AB9" s="1">
        <f>MONTH(tblshipments[[#This Row],[Date]])</f>
        <v>8</v>
      </c>
      <c r="AC9" s="4">
        <f>DATE(tblshipments[[#This Row],[Year]],tblshipments[[#This Row],[MonthNum]],1)</f>
        <v>45505</v>
      </c>
    </row>
    <row r="10" spans="1:29" x14ac:dyDescent="0.2">
      <c r="A10" s="1" t="s">
        <v>28</v>
      </c>
      <c r="B10" s="4">
        <v>45848</v>
      </c>
      <c r="C10" s="1" t="s">
        <v>291</v>
      </c>
      <c r="D10" s="1" t="s">
        <v>292</v>
      </c>
      <c r="E10" s="1" t="s">
        <v>299</v>
      </c>
      <c r="F10" s="1" t="s">
        <v>309</v>
      </c>
      <c r="G10" s="1" t="s">
        <v>570</v>
      </c>
      <c r="H10" s="10">
        <v>180</v>
      </c>
      <c r="I10" s="8">
        <v>9849.66</v>
      </c>
      <c r="J10" s="6">
        <v>19550.89</v>
      </c>
      <c r="K10" s="1" t="s">
        <v>575</v>
      </c>
      <c r="L10" s="1" t="s">
        <v>586</v>
      </c>
      <c r="M10" s="1" t="s">
        <v>849</v>
      </c>
      <c r="N10" s="4">
        <v>45850</v>
      </c>
      <c r="O10" s="4">
        <v>45855</v>
      </c>
      <c r="P10" s="1" t="s">
        <v>851</v>
      </c>
      <c r="Q10" s="1" t="s">
        <v>856</v>
      </c>
      <c r="R10" s="1" t="s">
        <v>862</v>
      </c>
      <c r="S10" s="1" t="s">
        <v>866</v>
      </c>
      <c r="T10" s="6">
        <v>4850.3999999999996</v>
      </c>
      <c r="U10" s="1">
        <f>YEAR(tblshipments[[#This Row],[Date]])</f>
        <v>2025</v>
      </c>
      <c r="V10" s="1" t="str">
        <f>TEXT(tblshipments[[#This Row],[Date]],"mmm")</f>
        <v>Jul</v>
      </c>
      <c r="W10" s="6">
        <f>tblshipments[[#This Row],[Freight_Cost_USD]]+tblshipments[[#This Row],[Customs_Duties_USD]]</f>
        <v>24401.29</v>
      </c>
      <c r="X10" s="1">
        <f>IF(AND(tblshipments[[#This Row],[Departure_Date]]&lt;&gt;"",tblshipments[[#This Row],[Arrival_Date]]&lt;&gt;""),INT(tblshipments[[#This Row],[Arrival_Date]]-tblshipments[[#This Row],[Departure_Date]]),"Null")</f>
        <v>5</v>
      </c>
      <c r="Y10" s="8">
        <f>IFERROR(tblshipments[[#This Row],[Total_Cost_USD]]/tblshipments[[#This Row],[Weight_kg]],"")</f>
        <v>2.4773738382847732</v>
      </c>
      <c r="Z10" s="8">
        <f>IFERROR(tblshipments[[#This Row],[Total_Cost_USD]]/tblshipments[[#This Row],[Units]],"")</f>
        <v>135.56272222222222</v>
      </c>
      <c r="AA10" s="1" t="str">
        <f>IF(tblshipments[[#This Row],[Transit_Days]]&lt;= VLOOKUP(tblshipments[[#This Row],[Transport_Mode]],tblTargets[#All],2,FALSE),"On Time","Late")</f>
        <v>On Time</v>
      </c>
      <c r="AB10" s="1">
        <f>MONTH(tblshipments[[#This Row],[Date]])</f>
        <v>7</v>
      </c>
      <c r="AC10" s="4">
        <f>DATE(tblshipments[[#This Row],[Year]],tblshipments[[#This Row],[MonthNum]],1)</f>
        <v>45839</v>
      </c>
    </row>
    <row r="11" spans="1:29" x14ac:dyDescent="0.2">
      <c r="A11" s="1" t="s">
        <v>29</v>
      </c>
      <c r="B11" s="4">
        <v>45389</v>
      </c>
      <c r="C11" s="1" t="s">
        <v>291</v>
      </c>
      <c r="D11" s="1" t="s">
        <v>292</v>
      </c>
      <c r="E11" s="1" t="s">
        <v>297</v>
      </c>
      <c r="F11" s="1" t="s">
        <v>310</v>
      </c>
      <c r="G11" s="1" t="s">
        <v>571</v>
      </c>
      <c r="H11" s="10">
        <v>279</v>
      </c>
      <c r="I11" s="8">
        <v>3604.6</v>
      </c>
      <c r="J11" s="6">
        <v>11749.66</v>
      </c>
      <c r="K11" s="1" t="s">
        <v>574</v>
      </c>
      <c r="L11" s="1" t="s">
        <v>587</v>
      </c>
      <c r="M11" s="1" t="s">
        <v>848</v>
      </c>
      <c r="N11" s="4">
        <v>45392</v>
      </c>
      <c r="O11" s="4">
        <v>45416</v>
      </c>
      <c r="P11" s="1" t="s">
        <v>852</v>
      </c>
      <c r="Q11" s="1" t="s">
        <v>856</v>
      </c>
      <c r="R11" s="1" t="s">
        <v>859</v>
      </c>
      <c r="S11" s="1" t="s">
        <v>866</v>
      </c>
      <c r="T11" s="6">
        <v>3115.82</v>
      </c>
      <c r="U11" s="1">
        <f>YEAR(tblshipments[[#This Row],[Date]])</f>
        <v>2024</v>
      </c>
      <c r="V11" s="1" t="str">
        <f>TEXT(tblshipments[[#This Row],[Date]],"mmm")</f>
        <v>Apr</v>
      </c>
      <c r="W11" s="6">
        <f>tblshipments[[#This Row],[Freight_Cost_USD]]+tblshipments[[#This Row],[Customs_Duties_USD]]</f>
        <v>14865.48</v>
      </c>
      <c r="X11" s="1">
        <f>IF(AND(tblshipments[[#This Row],[Departure_Date]]&lt;&gt;"",tblshipments[[#This Row],[Arrival_Date]]&lt;&gt;""),INT(tblshipments[[#This Row],[Arrival_Date]]-tblshipments[[#This Row],[Departure_Date]]),"Null")</f>
        <v>24</v>
      </c>
      <c r="Y11" s="8">
        <f>IFERROR(tblshipments[[#This Row],[Total_Cost_USD]]/tblshipments[[#This Row],[Weight_kg]],"")</f>
        <v>4.1240304055928538</v>
      </c>
      <c r="Z11" s="8">
        <f>IFERROR(tblshipments[[#This Row],[Total_Cost_USD]]/tblshipments[[#This Row],[Units]],"")</f>
        <v>53.281290322580645</v>
      </c>
      <c r="AA11" s="1" t="str">
        <f>IF(tblshipments[[#This Row],[Transit_Days]]&lt;= VLOOKUP(tblshipments[[#This Row],[Transport_Mode]],tblTargets[#All],2,FALSE),"On Time","Late")</f>
        <v>On Time</v>
      </c>
      <c r="AB11" s="1">
        <f>MONTH(tblshipments[[#This Row],[Date]])</f>
        <v>4</v>
      </c>
      <c r="AC11" s="4">
        <f>DATE(tblshipments[[#This Row],[Year]],tblshipments[[#This Row],[MonthNum]],1)</f>
        <v>45383</v>
      </c>
    </row>
    <row r="12" spans="1:29" x14ac:dyDescent="0.2">
      <c r="A12" s="1" t="s">
        <v>30</v>
      </c>
      <c r="B12" s="4">
        <v>45785</v>
      </c>
      <c r="C12" s="1" t="s">
        <v>290</v>
      </c>
      <c r="D12" s="1" t="s">
        <v>297</v>
      </c>
      <c r="E12" s="1" t="s">
        <v>296</v>
      </c>
      <c r="F12" s="1" t="s">
        <v>311</v>
      </c>
      <c r="G12" s="1" t="s">
        <v>570</v>
      </c>
      <c r="H12" s="10">
        <v>417</v>
      </c>
      <c r="I12" s="8">
        <v>8406.0300000000007</v>
      </c>
      <c r="J12" s="6">
        <v>4021.9</v>
      </c>
      <c r="K12" s="1" t="s">
        <v>575</v>
      </c>
      <c r="L12" s="1" t="s">
        <v>588</v>
      </c>
      <c r="M12" s="1" t="s">
        <v>847</v>
      </c>
      <c r="N12" s="4">
        <v>45785</v>
      </c>
      <c r="O12" s="4">
        <v>45795</v>
      </c>
      <c r="P12" s="1" t="s">
        <v>575</v>
      </c>
      <c r="Q12" s="1" t="s">
        <v>854</v>
      </c>
      <c r="R12" s="1" t="s">
        <v>862</v>
      </c>
      <c r="S12" s="1" t="s">
        <v>866</v>
      </c>
      <c r="T12" s="6">
        <v>2150.2199999999998</v>
      </c>
      <c r="U12" s="1">
        <f>YEAR(tblshipments[[#This Row],[Date]])</f>
        <v>2025</v>
      </c>
      <c r="V12" s="1" t="str">
        <f>TEXT(tblshipments[[#This Row],[Date]],"mmm")</f>
        <v>May</v>
      </c>
      <c r="W12" s="6">
        <f>tblshipments[[#This Row],[Freight_Cost_USD]]+tblshipments[[#This Row],[Customs_Duties_USD]]</f>
        <v>6172.12</v>
      </c>
      <c r="X12" s="1">
        <f>IF(AND(tblshipments[[#This Row],[Departure_Date]]&lt;&gt;"",tblshipments[[#This Row],[Arrival_Date]]&lt;&gt;""),INT(tblshipments[[#This Row],[Arrival_Date]]-tblshipments[[#This Row],[Departure_Date]]),"Null")</f>
        <v>10</v>
      </c>
      <c r="Y12" s="8">
        <f>IFERROR(tblshipments[[#This Row],[Total_Cost_USD]]/tblshipments[[#This Row],[Weight_kg]],"")</f>
        <v>0.73424910451188008</v>
      </c>
      <c r="Z12" s="8">
        <f>IFERROR(tblshipments[[#This Row],[Total_Cost_USD]]/tblshipments[[#This Row],[Units]],"")</f>
        <v>14.801247002398082</v>
      </c>
      <c r="AA12" s="1" t="str">
        <f>IF(tblshipments[[#This Row],[Transit_Days]]&lt;= VLOOKUP(tblshipments[[#This Row],[Transport_Mode]],tblTargets[#All],2,FALSE),"On Time","Late")</f>
        <v>On Time</v>
      </c>
      <c r="AB12" s="1">
        <f>MONTH(tblshipments[[#This Row],[Date]])</f>
        <v>5</v>
      </c>
      <c r="AC12" s="4">
        <f>DATE(tblshipments[[#This Row],[Year]],tblshipments[[#This Row],[MonthNum]],1)</f>
        <v>45778</v>
      </c>
    </row>
    <row r="13" spans="1:29" x14ac:dyDescent="0.2">
      <c r="A13" s="1" t="s">
        <v>31</v>
      </c>
      <c r="B13" s="4">
        <v>45831</v>
      </c>
      <c r="C13" s="1" t="s">
        <v>291</v>
      </c>
      <c r="D13" s="1" t="s">
        <v>296</v>
      </c>
      <c r="E13" s="1" t="s">
        <v>299</v>
      </c>
      <c r="F13" s="1" t="s">
        <v>312</v>
      </c>
      <c r="G13" s="1" t="s">
        <v>566</v>
      </c>
      <c r="H13" s="10">
        <v>33</v>
      </c>
      <c r="I13" s="8">
        <v>9668.48</v>
      </c>
      <c r="J13" s="6">
        <v>12659.43</v>
      </c>
      <c r="K13" s="1" t="s">
        <v>575</v>
      </c>
      <c r="L13" s="1" t="s">
        <v>589</v>
      </c>
      <c r="M13" s="1" t="s">
        <v>847</v>
      </c>
      <c r="N13" s="4">
        <v>45836</v>
      </c>
      <c r="O13" s="4">
        <v>45859</v>
      </c>
      <c r="P13" s="1" t="s">
        <v>853</v>
      </c>
      <c r="Q13" s="1" t="s">
        <v>855</v>
      </c>
      <c r="R13" s="1" t="s">
        <v>859</v>
      </c>
      <c r="S13" s="1" t="s">
        <v>866</v>
      </c>
      <c r="T13" s="6">
        <v>3287.75</v>
      </c>
      <c r="U13" s="1">
        <f>YEAR(tblshipments[[#This Row],[Date]])</f>
        <v>2025</v>
      </c>
      <c r="V13" s="1" t="str">
        <f>TEXT(tblshipments[[#This Row],[Date]],"mmm")</f>
        <v>Jun</v>
      </c>
      <c r="W13" s="6">
        <f>tblshipments[[#This Row],[Freight_Cost_USD]]+tblshipments[[#This Row],[Customs_Duties_USD]]</f>
        <v>15947.18</v>
      </c>
      <c r="X13" s="1">
        <f>IF(AND(tblshipments[[#This Row],[Departure_Date]]&lt;&gt;"",tblshipments[[#This Row],[Arrival_Date]]&lt;&gt;""),INT(tblshipments[[#This Row],[Arrival_Date]]-tblshipments[[#This Row],[Departure_Date]]),"Null")</f>
        <v>23</v>
      </c>
      <c r="Y13" s="8">
        <f>IFERROR(tblshipments[[#This Row],[Total_Cost_USD]]/tblshipments[[#This Row],[Weight_kg]],"")</f>
        <v>1.6493988713841268</v>
      </c>
      <c r="Z13" s="8">
        <f>IFERROR(tblshipments[[#This Row],[Total_Cost_USD]]/tblshipments[[#This Row],[Units]],"")</f>
        <v>483.24787878787879</v>
      </c>
      <c r="AA13" s="1" t="str">
        <f>IF(tblshipments[[#This Row],[Transit_Days]]&lt;= VLOOKUP(tblshipments[[#This Row],[Transport_Mode]],tblTargets[#All],2,FALSE),"On Time","Late")</f>
        <v>Late</v>
      </c>
      <c r="AB13" s="1">
        <f>MONTH(tblshipments[[#This Row],[Date]])</f>
        <v>6</v>
      </c>
      <c r="AC13" s="4">
        <f>DATE(tblshipments[[#This Row],[Year]],tblshipments[[#This Row],[MonthNum]],1)</f>
        <v>45809</v>
      </c>
    </row>
    <row r="14" spans="1:29" x14ac:dyDescent="0.2">
      <c r="A14" s="1" t="s">
        <v>32</v>
      </c>
      <c r="B14" s="4">
        <v>45575</v>
      </c>
      <c r="C14" s="1" t="s">
        <v>291</v>
      </c>
      <c r="D14" s="1" t="s">
        <v>293</v>
      </c>
      <c r="E14" s="1" t="s">
        <v>299</v>
      </c>
      <c r="F14" s="1" t="s">
        <v>313</v>
      </c>
      <c r="G14" s="1" t="s">
        <v>568</v>
      </c>
      <c r="H14" s="10">
        <v>310</v>
      </c>
      <c r="I14" s="8">
        <v>888.6</v>
      </c>
      <c r="J14" s="6">
        <v>6514.78</v>
      </c>
      <c r="K14" s="1" t="s">
        <v>574</v>
      </c>
      <c r="L14" s="1" t="s">
        <v>590</v>
      </c>
      <c r="M14" s="1" t="s">
        <v>847</v>
      </c>
      <c r="N14" s="4">
        <v>45576</v>
      </c>
      <c r="O14" s="4">
        <v>45601</v>
      </c>
      <c r="P14" s="1" t="s">
        <v>852</v>
      </c>
      <c r="Q14" s="1" t="s">
        <v>856</v>
      </c>
      <c r="R14" s="1" t="s">
        <v>860</v>
      </c>
      <c r="S14" s="1" t="s">
        <v>865</v>
      </c>
      <c r="T14" s="6">
        <v>481.31</v>
      </c>
      <c r="U14" s="1">
        <f>YEAR(tblshipments[[#This Row],[Date]])</f>
        <v>2024</v>
      </c>
      <c r="V14" s="1" t="str">
        <f>TEXT(tblshipments[[#This Row],[Date]],"mmm")</f>
        <v>Oct</v>
      </c>
      <c r="W14" s="6">
        <f>tblshipments[[#This Row],[Freight_Cost_USD]]+tblshipments[[#This Row],[Customs_Duties_USD]]</f>
        <v>6996.09</v>
      </c>
      <c r="X14" s="1">
        <f>IF(AND(tblshipments[[#This Row],[Departure_Date]]&lt;&gt;"",tblshipments[[#This Row],[Arrival_Date]]&lt;&gt;""),INT(tblshipments[[#This Row],[Arrival_Date]]-tblshipments[[#This Row],[Departure_Date]]),"Null")</f>
        <v>25</v>
      </c>
      <c r="Y14" s="8">
        <f>IFERROR(tblshipments[[#This Row],[Total_Cost_USD]]/tblshipments[[#This Row],[Weight_kg]],"")</f>
        <v>7.8731600270087778</v>
      </c>
      <c r="Z14" s="8">
        <f>IFERROR(tblshipments[[#This Row],[Total_Cost_USD]]/tblshipments[[#This Row],[Units]],"")</f>
        <v>22.568032258064516</v>
      </c>
      <c r="AA14" s="1" t="str">
        <f>IF(tblshipments[[#This Row],[Transit_Days]]&lt;= VLOOKUP(tblshipments[[#This Row],[Transport_Mode]],tblTargets[#All],2,FALSE),"On Time","Late")</f>
        <v>On Time</v>
      </c>
      <c r="AB14" s="1">
        <f>MONTH(tblshipments[[#This Row],[Date]])</f>
        <v>10</v>
      </c>
      <c r="AC14" s="4">
        <f>DATE(tblshipments[[#This Row],[Year]],tblshipments[[#This Row],[MonthNum]],1)</f>
        <v>45566</v>
      </c>
    </row>
    <row r="15" spans="1:29" x14ac:dyDescent="0.2">
      <c r="A15" s="1" t="s">
        <v>33</v>
      </c>
      <c r="B15" s="4">
        <v>45782</v>
      </c>
      <c r="C15" s="1" t="s">
        <v>290</v>
      </c>
      <c r="D15" s="1" t="s">
        <v>297</v>
      </c>
      <c r="E15" s="1" t="s">
        <v>299</v>
      </c>
      <c r="F15" s="1" t="s">
        <v>314</v>
      </c>
      <c r="G15" s="1" t="s">
        <v>570</v>
      </c>
      <c r="H15" s="10">
        <v>133</v>
      </c>
      <c r="I15" s="8">
        <v>5615.8</v>
      </c>
      <c r="J15" s="6">
        <v>16185.14</v>
      </c>
      <c r="K15" s="1" t="s">
        <v>574</v>
      </c>
      <c r="L15" s="1" t="s">
        <v>591</v>
      </c>
      <c r="M15" s="1" t="s">
        <v>847</v>
      </c>
      <c r="N15" s="4">
        <v>45782</v>
      </c>
      <c r="O15" s="4">
        <v>45799</v>
      </c>
      <c r="P15" s="1" t="s">
        <v>851</v>
      </c>
      <c r="Q15" s="1" t="s">
        <v>854</v>
      </c>
      <c r="R15" s="1" t="s">
        <v>860</v>
      </c>
      <c r="S15" s="1" t="s">
        <v>866</v>
      </c>
      <c r="T15" s="6">
        <v>4970.6099999999997</v>
      </c>
      <c r="U15" s="1">
        <f>YEAR(tblshipments[[#This Row],[Date]])</f>
        <v>2025</v>
      </c>
      <c r="V15" s="1" t="str">
        <f>TEXT(tblshipments[[#This Row],[Date]],"mmm")</f>
        <v>May</v>
      </c>
      <c r="W15" s="6">
        <f>tblshipments[[#This Row],[Freight_Cost_USD]]+tblshipments[[#This Row],[Customs_Duties_USD]]</f>
        <v>21155.75</v>
      </c>
      <c r="X15" s="1">
        <f>IF(AND(tblshipments[[#This Row],[Departure_Date]]&lt;&gt;"",tblshipments[[#This Row],[Arrival_Date]]&lt;&gt;""),INT(tblshipments[[#This Row],[Arrival_Date]]-tblshipments[[#This Row],[Departure_Date]]),"Null")</f>
        <v>17</v>
      </c>
      <c r="Y15" s="8">
        <f>IFERROR(tblshipments[[#This Row],[Total_Cost_USD]]/tblshipments[[#This Row],[Weight_kg]],"")</f>
        <v>3.7671836603867659</v>
      </c>
      <c r="Z15" s="8">
        <f>IFERROR(tblshipments[[#This Row],[Total_Cost_USD]]/tblshipments[[#This Row],[Units]],"")</f>
        <v>159.06578947368422</v>
      </c>
      <c r="AA15" s="1" t="str">
        <f>IF(tblshipments[[#This Row],[Transit_Days]]&lt;= VLOOKUP(tblshipments[[#This Row],[Transport_Mode]],tblTargets[#All],2,FALSE),"On Time","Late")</f>
        <v>Late</v>
      </c>
      <c r="AB15" s="1">
        <f>MONTH(tblshipments[[#This Row],[Date]])</f>
        <v>5</v>
      </c>
      <c r="AC15" s="4">
        <f>DATE(tblshipments[[#This Row],[Year]],tblshipments[[#This Row],[MonthNum]],1)</f>
        <v>45778</v>
      </c>
    </row>
    <row r="16" spans="1:29" x14ac:dyDescent="0.2">
      <c r="A16" s="1" t="s">
        <v>34</v>
      </c>
      <c r="B16" s="4">
        <v>45648</v>
      </c>
      <c r="C16" s="1" t="s">
        <v>291</v>
      </c>
      <c r="D16" s="1" t="s">
        <v>296</v>
      </c>
      <c r="E16" s="1" t="s">
        <v>298</v>
      </c>
      <c r="F16" s="1" t="s">
        <v>315</v>
      </c>
      <c r="G16" s="1" t="s">
        <v>572</v>
      </c>
      <c r="H16" s="10">
        <v>185</v>
      </c>
      <c r="I16" s="8">
        <v>5589.64</v>
      </c>
      <c r="J16" s="6">
        <v>2356.54</v>
      </c>
      <c r="K16" s="1" t="s">
        <v>574</v>
      </c>
      <c r="L16" s="1" t="s">
        <v>592</v>
      </c>
      <c r="M16" s="1" t="s">
        <v>848</v>
      </c>
      <c r="N16" s="4">
        <v>45653</v>
      </c>
      <c r="O16" s="4">
        <v>45661</v>
      </c>
      <c r="P16" s="1" t="s">
        <v>853</v>
      </c>
      <c r="Q16" s="1" t="s">
        <v>856</v>
      </c>
      <c r="R16" s="1" t="s">
        <v>860</v>
      </c>
      <c r="S16" s="1" t="s">
        <v>865</v>
      </c>
      <c r="T16" s="6">
        <v>3976.79</v>
      </c>
      <c r="U16" s="1">
        <f>YEAR(tblshipments[[#This Row],[Date]])</f>
        <v>2024</v>
      </c>
      <c r="V16" s="1" t="str">
        <f>TEXT(tblshipments[[#This Row],[Date]],"mmm")</f>
        <v>Dec</v>
      </c>
      <c r="W16" s="6">
        <f>tblshipments[[#This Row],[Freight_Cost_USD]]+tblshipments[[#This Row],[Customs_Duties_USD]]</f>
        <v>6333.33</v>
      </c>
      <c r="X16" s="1">
        <f>IF(AND(tblshipments[[#This Row],[Departure_Date]]&lt;&gt;"",tblshipments[[#This Row],[Arrival_Date]]&lt;&gt;""),INT(tblshipments[[#This Row],[Arrival_Date]]-tblshipments[[#This Row],[Departure_Date]]),"Null")</f>
        <v>8</v>
      </c>
      <c r="Y16" s="8">
        <f>IFERROR(tblshipments[[#This Row],[Total_Cost_USD]]/tblshipments[[#This Row],[Weight_kg]],"")</f>
        <v>1.1330479243743783</v>
      </c>
      <c r="Z16" s="8">
        <f>IFERROR(tblshipments[[#This Row],[Total_Cost_USD]]/tblshipments[[#This Row],[Units]],"")</f>
        <v>34.234216216216218</v>
      </c>
      <c r="AA16" s="1" t="str">
        <f>IF(tblshipments[[#This Row],[Transit_Days]]&lt;= VLOOKUP(tblshipments[[#This Row],[Transport_Mode]],tblTargets[#All],2,FALSE),"On Time","Late")</f>
        <v>On Time</v>
      </c>
      <c r="AB16" s="1">
        <f>MONTH(tblshipments[[#This Row],[Date]])</f>
        <v>12</v>
      </c>
      <c r="AC16" s="4">
        <f>DATE(tblshipments[[#This Row],[Year]],tblshipments[[#This Row],[MonthNum]],1)</f>
        <v>45627</v>
      </c>
    </row>
    <row r="17" spans="1:29" x14ac:dyDescent="0.2">
      <c r="A17" s="1" t="s">
        <v>35</v>
      </c>
      <c r="B17" s="4">
        <v>45825</v>
      </c>
      <c r="C17" s="1" t="s">
        <v>290</v>
      </c>
      <c r="D17" s="1" t="s">
        <v>294</v>
      </c>
      <c r="E17" s="1" t="s">
        <v>294</v>
      </c>
      <c r="F17" s="1" t="s">
        <v>316</v>
      </c>
      <c r="G17" s="1" t="s">
        <v>566</v>
      </c>
      <c r="H17" s="10">
        <v>200</v>
      </c>
      <c r="I17" s="8">
        <v>2173.91</v>
      </c>
      <c r="J17" s="6">
        <v>2724.34</v>
      </c>
      <c r="K17" s="1" t="s">
        <v>577</v>
      </c>
      <c r="L17" s="1" t="s">
        <v>593</v>
      </c>
      <c r="M17" s="1" t="s">
        <v>847</v>
      </c>
      <c r="N17" s="4">
        <v>45826</v>
      </c>
      <c r="O17" s="4">
        <v>45836</v>
      </c>
      <c r="P17" s="1" t="s">
        <v>852</v>
      </c>
      <c r="Q17" s="1" t="s">
        <v>856</v>
      </c>
      <c r="R17" s="1" t="s">
        <v>859</v>
      </c>
      <c r="S17" s="1" t="s">
        <v>865</v>
      </c>
      <c r="T17" s="6">
        <v>2660.61</v>
      </c>
      <c r="U17" s="1">
        <f>YEAR(tblshipments[[#This Row],[Date]])</f>
        <v>2025</v>
      </c>
      <c r="V17" s="1" t="str">
        <f>TEXT(tblshipments[[#This Row],[Date]],"mmm")</f>
        <v>Jun</v>
      </c>
      <c r="W17" s="6">
        <f>tblshipments[[#This Row],[Freight_Cost_USD]]+tblshipments[[#This Row],[Customs_Duties_USD]]</f>
        <v>5384.9500000000007</v>
      </c>
      <c r="X17" s="1">
        <f>IF(AND(tblshipments[[#This Row],[Departure_Date]]&lt;&gt;"",tblshipments[[#This Row],[Arrival_Date]]&lt;&gt;""),INT(tblshipments[[#This Row],[Arrival_Date]]-tblshipments[[#This Row],[Departure_Date]]),"Null")</f>
        <v>10</v>
      </c>
      <c r="Y17" s="8">
        <f>IFERROR(tblshipments[[#This Row],[Total_Cost_USD]]/tblshipments[[#This Row],[Weight_kg]],"")</f>
        <v>2.4770804679126557</v>
      </c>
      <c r="Z17" s="8">
        <f>IFERROR(tblshipments[[#This Row],[Total_Cost_USD]]/tblshipments[[#This Row],[Units]],"")</f>
        <v>26.924750000000003</v>
      </c>
      <c r="AA17" s="1" t="str">
        <f>IF(tblshipments[[#This Row],[Transit_Days]]&lt;= VLOOKUP(tblshipments[[#This Row],[Transport_Mode]],tblTargets[#All],2,FALSE),"On Time","Late")</f>
        <v>On Time</v>
      </c>
      <c r="AB17" s="1">
        <f>MONTH(tblshipments[[#This Row],[Date]])</f>
        <v>6</v>
      </c>
      <c r="AC17" s="4">
        <f>DATE(tblshipments[[#This Row],[Year]],tblshipments[[#This Row],[MonthNum]],1)</f>
        <v>45809</v>
      </c>
    </row>
    <row r="18" spans="1:29" x14ac:dyDescent="0.2">
      <c r="A18" s="1" t="s">
        <v>36</v>
      </c>
      <c r="B18" s="4">
        <v>46012</v>
      </c>
      <c r="C18" s="1" t="s">
        <v>290</v>
      </c>
      <c r="D18" s="1" t="s">
        <v>294</v>
      </c>
      <c r="E18" s="1" t="s">
        <v>299</v>
      </c>
      <c r="F18" s="1" t="s">
        <v>317</v>
      </c>
      <c r="G18" s="1" t="s">
        <v>572</v>
      </c>
      <c r="H18" s="10">
        <v>267</v>
      </c>
      <c r="I18" s="8">
        <v>8149.87</v>
      </c>
      <c r="J18" s="6">
        <v>1237.3900000000001</v>
      </c>
      <c r="K18" s="1" t="s">
        <v>574</v>
      </c>
      <c r="L18" s="1" t="s">
        <v>594</v>
      </c>
      <c r="M18" s="1" t="s">
        <v>847</v>
      </c>
      <c r="N18" s="4">
        <v>46012</v>
      </c>
      <c r="O18" s="4">
        <v>46032</v>
      </c>
      <c r="P18" s="1" t="s">
        <v>851</v>
      </c>
      <c r="Q18" s="1" t="s">
        <v>856</v>
      </c>
      <c r="R18" s="1" t="s">
        <v>859</v>
      </c>
      <c r="S18" s="1" t="s">
        <v>865</v>
      </c>
      <c r="T18" s="6">
        <v>4566.16</v>
      </c>
      <c r="U18" s="1">
        <f>YEAR(tblshipments[[#This Row],[Date]])</f>
        <v>2025</v>
      </c>
      <c r="V18" s="1" t="str">
        <f>TEXT(tblshipments[[#This Row],[Date]],"mmm")</f>
        <v>Dec</v>
      </c>
      <c r="W18" s="6">
        <f>tblshipments[[#This Row],[Freight_Cost_USD]]+tblshipments[[#This Row],[Customs_Duties_USD]]</f>
        <v>5803.55</v>
      </c>
      <c r="X18" s="1">
        <f>IF(AND(tblshipments[[#This Row],[Departure_Date]]&lt;&gt;"",tblshipments[[#This Row],[Arrival_Date]]&lt;&gt;""),INT(tblshipments[[#This Row],[Arrival_Date]]-tblshipments[[#This Row],[Departure_Date]]),"Null")</f>
        <v>20</v>
      </c>
      <c r="Y18" s="8">
        <f>IFERROR(tblshipments[[#This Row],[Total_Cost_USD]]/tblshipments[[#This Row],[Weight_kg]],"")</f>
        <v>0.7121033832441499</v>
      </c>
      <c r="Z18" s="8">
        <f>IFERROR(tblshipments[[#This Row],[Total_Cost_USD]]/tblshipments[[#This Row],[Units]],"")</f>
        <v>21.736142322097379</v>
      </c>
      <c r="AA18" s="1" t="str">
        <f>IF(tblshipments[[#This Row],[Transit_Days]]&lt;= VLOOKUP(tblshipments[[#This Row],[Transport_Mode]],tblTargets[#All],2,FALSE),"On Time","Late")</f>
        <v>Late</v>
      </c>
      <c r="AB18" s="1">
        <f>MONTH(tblshipments[[#This Row],[Date]])</f>
        <v>12</v>
      </c>
      <c r="AC18" s="4">
        <f>DATE(tblshipments[[#This Row],[Year]],tblshipments[[#This Row],[MonthNum]],1)</f>
        <v>45992</v>
      </c>
    </row>
    <row r="19" spans="1:29" x14ac:dyDescent="0.2">
      <c r="A19" s="1" t="s">
        <v>37</v>
      </c>
      <c r="B19" s="4">
        <v>46006</v>
      </c>
      <c r="C19" s="1" t="s">
        <v>291</v>
      </c>
      <c r="D19" s="1" t="s">
        <v>295</v>
      </c>
      <c r="E19" s="1" t="s">
        <v>294</v>
      </c>
      <c r="F19" s="1" t="s">
        <v>318</v>
      </c>
      <c r="G19" s="1" t="s">
        <v>572</v>
      </c>
      <c r="H19" s="10">
        <v>219</v>
      </c>
      <c r="I19" s="8">
        <v>1502.79</v>
      </c>
      <c r="J19" s="6">
        <v>10379.14</v>
      </c>
      <c r="K19" s="1" t="s">
        <v>576</v>
      </c>
      <c r="L19" s="1" t="s">
        <v>595</v>
      </c>
      <c r="M19" s="1" t="s">
        <v>848</v>
      </c>
      <c r="N19" s="4">
        <v>46006</v>
      </c>
      <c r="O19" s="4">
        <v>46014</v>
      </c>
      <c r="P19" s="1" t="s">
        <v>852</v>
      </c>
      <c r="Q19" s="1" t="s">
        <v>857</v>
      </c>
      <c r="R19" s="1" t="s">
        <v>860</v>
      </c>
      <c r="S19" s="1" t="s">
        <v>865</v>
      </c>
      <c r="T19" s="6">
        <v>259.98</v>
      </c>
      <c r="U19" s="1">
        <f>YEAR(tblshipments[[#This Row],[Date]])</f>
        <v>2025</v>
      </c>
      <c r="V19" s="1" t="str">
        <f>TEXT(tblshipments[[#This Row],[Date]],"mmm")</f>
        <v>Dec</v>
      </c>
      <c r="W19" s="6">
        <f>tblshipments[[#This Row],[Freight_Cost_USD]]+tblshipments[[#This Row],[Customs_Duties_USD]]</f>
        <v>10639.119999999999</v>
      </c>
      <c r="X19" s="1">
        <f>IF(AND(tblshipments[[#This Row],[Departure_Date]]&lt;&gt;"",tblshipments[[#This Row],[Arrival_Date]]&lt;&gt;""),INT(tblshipments[[#This Row],[Arrival_Date]]-tblshipments[[#This Row],[Departure_Date]]),"Null")</f>
        <v>8</v>
      </c>
      <c r="Y19" s="8">
        <f>IFERROR(tblshipments[[#This Row],[Total_Cost_USD]]/tblshipments[[#This Row],[Weight_kg]],"")</f>
        <v>7.0795786503769653</v>
      </c>
      <c r="Z19" s="8">
        <f>IFERROR(tblshipments[[#This Row],[Total_Cost_USD]]/tblshipments[[#This Row],[Units]],"")</f>
        <v>48.580456621004565</v>
      </c>
      <c r="AA19" s="1" t="str">
        <f>IF(tblshipments[[#This Row],[Transit_Days]]&lt;= VLOOKUP(tblshipments[[#This Row],[Transport_Mode]],tblTargets[#All],2,FALSE),"On Time","Late")</f>
        <v>On Time</v>
      </c>
      <c r="AB19" s="1">
        <f>MONTH(tblshipments[[#This Row],[Date]])</f>
        <v>12</v>
      </c>
      <c r="AC19" s="4">
        <f>DATE(tblshipments[[#This Row],[Year]],tblshipments[[#This Row],[MonthNum]],1)</f>
        <v>45992</v>
      </c>
    </row>
    <row r="20" spans="1:29" x14ac:dyDescent="0.2">
      <c r="A20" s="1" t="s">
        <v>38</v>
      </c>
      <c r="B20" s="4">
        <v>45969</v>
      </c>
      <c r="C20" s="1" t="s">
        <v>290</v>
      </c>
      <c r="D20" s="1" t="s">
        <v>292</v>
      </c>
      <c r="E20" s="1" t="s">
        <v>300</v>
      </c>
      <c r="F20" s="1" t="s">
        <v>319</v>
      </c>
      <c r="G20" s="1" t="s">
        <v>566</v>
      </c>
      <c r="H20" s="10">
        <v>292</v>
      </c>
      <c r="I20" s="8">
        <v>959.64</v>
      </c>
      <c r="J20" s="6">
        <v>17624.07</v>
      </c>
      <c r="K20" s="1" t="s">
        <v>574</v>
      </c>
      <c r="L20" s="1" t="s">
        <v>596</v>
      </c>
      <c r="M20" s="1" t="s">
        <v>848</v>
      </c>
      <c r="N20" s="4">
        <v>45969</v>
      </c>
      <c r="O20" s="4">
        <v>45989</v>
      </c>
      <c r="P20" s="1" t="s">
        <v>851</v>
      </c>
      <c r="Q20" s="1" t="s">
        <v>856</v>
      </c>
      <c r="R20" s="1" t="s">
        <v>858</v>
      </c>
      <c r="S20" s="1" t="s">
        <v>866</v>
      </c>
      <c r="T20" s="6">
        <v>1546.41</v>
      </c>
      <c r="U20" s="1">
        <f>YEAR(tblshipments[[#This Row],[Date]])</f>
        <v>2025</v>
      </c>
      <c r="V20" s="1" t="str">
        <f>TEXT(tblshipments[[#This Row],[Date]],"mmm")</f>
        <v>Nov</v>
      </c>
      <c r="W20" s="6">
        <f>tblshipments[[#This Row],[Freight_Cost_USD]]+tblshipments[[#This Row],[Customs_Duties_USD]]</f>
        <v>19170.48</v>
      </c>
      <c r="X20" s="1">
        <f>IF(AND(tblshipments[[#This Row],[Departure_Date]]&lt;&gt;"",tblshipments[[#This Row],[Arrival_Date]]&lt;&gt;""),INT(tblshipments[[#This Row],[Arrival_Date]]-tblshipments[[#This Row],[Departure_Date]]),"Null")</f>
        <v>20</v>
      </c>
      <c r="Y20" s="8">
        <f>IFERROR(tblshipments[[#This Row],[Total_Cost_USD]]/tblshipments[[#This Row],[Weight_kg]],"")</f>
        <v>19.976741277979244</v>
      </c>
      <c r="Z20" s="8">
        <f>IFERROR(tblshipments[[#This Row],[Total_Cost_USD]]/tblshipments[[#This Row],[Units]],"")</f>
        <v>65.652328767123279</v>
      </c>
      <c r="AA20" s="1" t="str">
        <f>IF(tblshipments[[#This Row],[Transit_Days]]&lt;= VLOOKUP(tblshipments[[#This Row],[Transport_Mode]],tblTargets[#All],2,FALSE),"On Time","Late")</f>
        <v>Late</v>
      </c>
      <c r="AB20" s="1">
        <f>MONTH(tblshipments[[#This Row],[Date]])</f>
        <v>11</v>
      </c>
      <c r="AC20" s="4">
        <f>DATE(tblshipments[[#This Row],[Year]],tblshipments[[#This Row],[MonthNum]],1)</f>
        <v>45962</v>
      </c>
    </row>
    <row r="21" spans="1:29" x14ac:dyDescent="0.2">
      <c r="A21" s="1" t="s">
        <v>39</v>
      </c>
      <c r="B21" s="4">
        <v>45442</v>
      </c>
      <c r="C21" s="1" t="s">
        <v>291</v>
      </c>
      <c r="D21" s="1" t="s">
        <v>293</v>
      </c>
      <c r="E21" s="1" t="s">
        <v>298</v>
      </c>
      <c r="F21" s="1" t="s">
        <v>320</v>
      </c>
      <c r="G21" s="1" t="s">
        <v>570</v>
      </c>
      <c r="H21" s="10">
        <v>216</v>
      </c>
      <c r="I21" s="8">
        <v>1760.18</v>
      </c>
      <c r="J21" s="6">
        <v>17138.38</v>
      </c>
      <c r="K21" s="1" t="s">
        <v>574</v>
      </c>
      <c r="L21" s="1" t="s">
        <v>597</v>
      </c>
      <c r="M21" s="1" t="s">
        <v>848</v>
      </c>
      <c r="N21" s="4">
        <v>45442</v>
      </c>
      <c r="O21" s="4">
        <v>45452</v>
      </c>
      <c r="P21" s="1" t="s">
        <v>575</v>
      </c>
      <c r="Q21" s="1" t="s">
        <v>855</v>
      </c>
      <c r="R21" s="1" t="s">
        <v>861</v>
      </c>
      <c r="S21" s="1" t="s">
        <v>864</v>
      </c>
      <c r="T21" s="6">
        <v>1283.6400000000001</v>
      </c>
      <c r="U21" s="1">
        <f>YEAR(tblshipments[[#This Row],[Date]])</f>
        <v>2024</v>
      </c>
      <c r="V21" s="1" t="str">
        <f>TEXT(tblshipments[[#This Row],[Date]],"mmm")</f>
        <v>May</v>
      </c>
      <c r="W21" s="6">
        <f>tblshipments[[#This Row],[Freight_Cost_USD]]+tblshipments[[#This Row],[Customs_Duties_USD]]</f>
        <v>18422.02</v>
      </c>
      <c r="X21" s="1">
        <f>IF(AND(tblshipments[[#This Row],[Departure_Date]]&lt;&gt;"",tblshipments[[#This Row],[Arrival_Date]]&lt;&gt;""),INT(tblshipments[[#This Row],[Arrival_Date]]-tblshipments[[#This Row],[Departure_Date]]),"Null")</f>
        <v>10</v>
      </c>
      <c r="Y21" s="8">
        <f>IFERROR(tblshipments[[#This Row],[Total_Cost_USD]]/tblshipments[[#This Row],[Weight_kg]],"")</f>
        <v>10.465986433205694</v>
      </c>
      <c r="Z21" s="8">
        <f>IFERROR(tblshipments[[#This Row],[Total_Cost_USD]]/tblshipments[[#This Row],[Units]],"")</f>
        <v>85.287129629629632</v>
      </c>
      <c r="AA21" s="1" t="str">
        <f>IF(tblshipments[[#This Row],[Transit_Days]]&lt;= VLOOKUP(tblshipments[[#This Row],[Transport_Mode]],tblTargets[#All],2,FALSE),"On Time","Late")</f>
        <v>On Time</v>
      </c>
      <c r="AB21" s="1">
        <f>MONTH(tblshipments[[#This Row],[Date]])</f>
        <v>5</v>
      </c>
      <c r="AC21" s="4">
        <f>DATE(tblshipments[[#This Row],[Year]],tblshipments[[#This Row],[MonthNum]],1)</f>
        <v>45413</v>
      </c>
    </row>
    <row r="22" spans="1:29" x14ac:dyDescent="0.2">
      <c r="A22" s="1" t="s">
        <v>40</v>
      </c>
      <c r="B22" s="4">
        <v>45741</v>
      </c>
      <c r="C22" s="1" t="s">
        <v>290</v>
      </c>
      <c r="D22" s="1" t="s">
        <v>297</v>
      </c>
      <c r="E22" s="1" t="s">
        <v>298</v>
      </c>
      <c r="F22" s="1" t="s">
        <v>321</v>
      </c>
      <c r="G22" s="1" t="s">
        <v>568</v>
      </c>
      <c r="H22" s="10">
        <v>431</v>
      </c>
      <c r="I22" s="8">
        <v>9945.1</v>
      </c>
      <c r="J22" s="6">
        <v>10241.280000000001</v>
      </c>
      <c r="K22" s="1" t="s">
        <v>576</v>
      </c>
      <c r="L22" s="1" t="s">
        <v>598</v>
      </c>
      <c r="M22" s="1" t="s">
        <v>848</v>
      </c>
      <c r="N22" s="4">
        <v>45741</v>
      </c>
      <c r="O22" s="4">
        <v>45750</v>
      </c>
      <c r="P22" s="1" t="s">
        <v>853</v>
      </c>
      <c r="Q22" s="1" t="s">
        <v>855</v>
      </c>
      <c r="R22" s="1" t="s">
        <v>863</v>
      </c>
      <c r="S22" s="1" t="s">
        <v>864</v>
      </c>
      <c r="T22" s="6">
        <v>398.05</v>
      </c>
      <c r="U22" s="1">
        <f>YEAR(tblshipments[[#This Row],[Date]])</f>
        <v>2025</v>
      </c>
      <c r="V22" s="1" t="str">
        <f>TEXT(tblshipments[[#This Row],[Date]],"mmm")</f>
        <v>Mar</v>
      </c>
      <c r="W22" s="6">
        <f>tblshipments[[#This Row],[Freight_Cost_USD]]+tblshipments[[#This Row],[Customs_Duties_USD]]</f>
        <v>10639.33</v>
      </c>
      <c r="X22" s="1">
        <f>IF(AND(tblshipments[[#This Row],[Departure_Date]]&lt;&gt;"",tblshipments[[#This Row],[Arrival_Date]]&lt;&gt;""),INT(tblshipments[[#This Row],[Arrival_Date]]-tblshipments[[#This Row],[Departure_Date]]),"Null")</f>
        <v>9</v>
      </c>
      <c r="Y22" s="8">
        <f>IFERROR(tblshipments[[#This Row],[Total_Cost_USD]]/tblshipments[[#This Row],[Weight_kg]],"")</f>
        <v>1.0698062362369407</v>
      </c>
      <c r="Z22" s="8">
        <f>IFERROR(tblshipments[[#This Row],[Total_Cost_USD]]/tblshipments[[#This Row],[Units]],"")</f>
        <v>24.68522041763341</v>
      </c>
      <c r="AA22" s="1" t="str">
        <f>IF(tblshipments[[#This Row],[Transit_Days]]&lt;= VLOOKUP(tblshipments[[#This Row],[Transport_Mode]],tblTargets[#All],2,FALSE),"On Time","Late")</f>
        <v>On Time</v>
      </c>
      <c r="AB22" s="1">
        <f>MONTH(tblshipments[[#This Row],[Date]])</f>
        <v>3</v>
      </c>
      <c r="AC22" s="4">
        <f>DATE(tblshipments[[#This Row],[Year]],tblshipments[[#This Row],[MonthNum]],1)</f>
        <v>45717</v>
      </c>
    </row>
    <row r="23" spans="1:29" x14ac:dyDescent="0.2">
      <c r="A23" s="1" t="s">
        <v>41</v>
      </c>
      <c r="B23" s="4">
        <v>45725</v>
      </c>
      <c r="C23" s="1" t="s">
        <v>290</v>
      </c>
      <c r="D23" s="1" t="s">
        <v>295</v>
      </c>
      <c r="E23" s="1" t="s">
        <v>297</v>
      </c>
      <c r="F23" s="1" t="s">
        <v>322</v>
      </c>
      <c r="G23" s="1" t="s">
        <v>567</v>
      </c>
      <c r="H23" s="10">
        <v>310</v>
      </c>
      <c r="I23" s="8">
        <v>9674.75</v>
      </c>
      <c r="J23" s="6">
        <v>18572.29</v>
      </c>
      <c r="K23" s="1" t="s">
        <v>575</v>
      </c>
      <c r="L23" s="1" t="s">
        <v>599</v>
      </c>
      <c r="M23" s="1" t="s">
        <v>849</v>
      </c>
      <c r="N23" s="4">
        <v>45728</v>
      </c>
      <c r="O23" s="4">
        <v>45739</v>
      </c>
      <c r="P23" s="1" t="s">
        <v>852</v>
      </c>
      <c r="Q23" s="1" t="s">
        <v>855</v>
      </c>
      <c r="R23" s="1" t="s">
        <v>859</v>
      </c>
      <c r="S23" s="1" t="s">
        <v>864</v>
      </c>
      <c r="T23" s="6">
        <v>1857.85</v>
      </c>
      <c r="U23" s="1">
        <f>YEAR(tblshipments[[#This Row],[Date]])</f>
        <v>2025</v>
      </c>
      <c r="V23" s="1" t="str">
        <f>TEXT(tblshipments[[#This Row],[Date]],"mmm")</f>
        <v>Mar</v>
      </c>
      <c r="W23" s="6">
        <f>tblshipments[[#This Row],[Freight_Cost_USD]]+tblshipments[[#This Row],[Customs_Duties_USD]]</f>
        <v>20430.14</v>
      </c>
      <c r="X23" s="1">
        <f>IF(AND(tblshipments[[#This Row],[Departure_Date]]&lt;&gt;"",tblshipments[[#This Row],[Arrival_Date]]&lt;&gt;""),INT(tblshipments[[#This Row],[Arrival_Date]]-tblshipments[[#This Row],[Departure_Date]]),"Null")</f>
        <v>11</v>
      </c>
      <c r="Y23" s="8">
        <f>IFERROR(tblshipments[[#This Row],[Total_Cost_USD]]/tblshipments[[#This Row],[Weight_kg]],"")</f>
        <v>2.1116969430734644</v>
      </c>
      <c r="Z23" s="8">
        <f>IFERROR(tblshipments[[#This Row],[Total_Cost_USD]]/tblshipments[[#This Row],[Units]],"")</f>
        <v>65.903677419354835</v>
      </c>
      <c r="AA23" s="1" t="str">
        <f>IF(tblshipments[[#This Row],[Transit_Days]]&lt;= VLOOKUP(tblshipments[[#This Row],[Transport_Mode]],tblTargets[#All],2,FALSE),"On Time","Late")</f>
        <v>On Time</v>
      </c>
      <c r="AB23" s="1">
        <f>MONTH(tblshipments[[#This Row],[Date]])</f>
        <v>3</v>
      </c>
      <c r="AC23" s="4">
        <f>DATE(tblshipments[[#This Row],[Year]],tblshipments[[#This Row],[MonthNum]],1)</f>
        <v>45717</v>
      </c>
    </row>
    <row r="24" spans="1:29" x14ac:dyDescent="0.2">
      <c r="A24" s="1" t="s">
        <v>42</v>
      </c>
      <c r="B24" s="4">
        <v>45742</v>
      </c>
      <c r="C24" s="1" t="s">
        <v>291</v>
      </c>
      <c r="D24" s="1" t="s">
        <v>292</v>
      </c>
      <c r="E24" s="1" t="s">
        <v>294</v>
      </c>
      <c r="F24" s="1" t="s">
        <v>323</v>
      </c>
      <c r="G24" s="1" t="s">
        <v>568</v>
      </c>
      <c r="H24" s="10">
        <v>400</v>
      </c>
      <c r="I24" s="8">
        <v>7354.79</v>
      </c>
      <c r="J24" s="6">
        <v>19005.96</v>
      </c>
      <c r="K24" s="1" t="s">
        <v>575</v>
      </c>
      <c r="L24" s="1" t="s">
        <v>600</v>
      </c>
      <c r="M24" s="1" t="s">
        <v>850</v>
      </c>
      <c r="N24" s="4">
        <v>45742</v>
      </c>
      <c r="O24" s="4">
        <v>45750</v>
      </c>
      <c r="P24" s="1" t="s">
        <v>851</v>
      </c>
      <c r="Q24" s="1" t="s">
        <v>855</v>
      </c>
      <c r="R24" s="1" t="s">
        <v>859</v>
      </c>
      <c r="S24" s="1" t="s">
        <v>865</v>
      </c>
      <c r="T24" s="6">
        <v>148.63</v>
      </c>
      <c r="U24" s="1">
        <f>YEAR(tblshipments[[#This Row],[Date]])</f>
        <v>2025</v>
      </c>
      <c r="V24" s="1" t="str">
        <f>TEXT(tblshipments[[#This Row],[Date]],"mmm")</f>
        <v>Mar</v>
      </c>
      <c r="W24" s="6">
        <f>tblshipments[[#This Row],[Freight_Cost_USD]]+tblshipments[[#This Row],[Customs_Duties_USD]]</f>
        <v>19154.59</v>
      </c>
      <c r="X24" s="1">
        <f>IF(AND(tblshipments[[#This Row],[Departure_Date]]&lt;&gt;"",tblshipments[[#This Row],[Arrival_Date]]&lt;&gt;""),INT(tblshipments[[#This Row],[Arrival_Date]]-tblshipments[[#This Row],[Departure_Date]]),"Null")</f>
        <v>8</v>
      </c>
      <c r="Y24" s="8">
        <f>IFERROR(tblshipments[[#This Row],[Total_Cost_USD]]/tblshipments[[#This Row],[Weight_kg]],"")</f>
        <v>2.6043693973587283</v>
      </c>
      <c r="Z24" s="8">
        <f>IFERROR(tblshipments[[#This Row],[Total_Cost_USD]]/tblshipments[[#This Row],[Units]],"")</f>
        <v>47.886474999999997</v>
      </c>
      <c r="AA24" s="1" t="str">
        <f>IF(tblshipments[[#This Row],[Transit_Days]]&lt;= VLOOKUP(tblshipments[[#This Row],[Transport_Mode]],tblTargets[#All],2,FALSE),"On Time","Late")</f>
        <v>Late</v>
      </c>
      <c r="AB24" s="1">
        <f>MONTH(tblshipments[[#This Row],[Date]])</f>
        <v>3</v>
      </c>
      <c r="AC24" s="4">
        <f>DATE(tblshipments[[#This Row],[Year]],tblshipments[[#This Row],[MonthNum]],1)</f>
        <v>45717</v>
      </c>
    </row>
    <row r="25" spans="1:29" x14ac:dyDescent="0.2">
      <c r="A25" s="1" t="s">
        <v>43</v>
      </c>
      <c r="B25" s="4">
        <v>46010</v>
      </c>
      <c r="C25" s="1" t="s">
        <v>290</v>
      </c>
      <c r="D25" s="1" t="s">
        <v>295</v>
      </c>
      <c r="E25" s="1" t="s">
        <v>297</v>
      </c>
      <c r="F25" s="1" t="s">
        <v>324</v>
      </c>
      <c r="G25" s="1" t="s">
        <v>573</v>
      </c>
      <c r="H25" s="10">
        <v>114</v>
      </c>
      <c r="I25" s="8">
        <v>4310.76</v>
      </c>
      <c r="J25" s="6">
        <v>3657.45</v>
      </c>
      <c r="K25" s="1" t="s">
        <v>576</v>
      </c>
      <c r="L25" s="1" t="s">
        <v>601</v>
      </c>
      <c r="M25" s="1" t="s">
        <v>850</v>
      </c>
      <c r="N25" s="4">
        <v>46014</v>
      </c>
      <c r="O25" s="4">
        <v>46025</v>
      </c>
      <c r="P25" s="1" t="s">
        <v>852</v>
      </c>
      <c r="Q25" s="1" t="s">
        <v>856</v>
      </c>
      <c r="R25" s="1" t="s">
        <v>859</v>
      </c>
      <c r="S25" s="1" t="s">
        <v>864</v>
      </c>
      <c r="T25" s="6">
        <v>2824.22</v>
      </c>
      <c r="U25" s="1">
        <f>YEAR(tblshipments[[#This Row],[Date]])</f>
        <v>2025</v>
      </c>
      <c r="V25" s="1" t="str">
        <f>TEXT(tblshipments[[#This Row],[Date]],"mmm")</f>
        <v>Dec</v>
      </c>
      <c r="W25" s="6">
        <f>tblshipments[[#This Row],[Freight_Cost_USD]]+tblshipments[[#This Row],[Customs_Duties_USD]]</f>
        <v>6481.67</v>
      </c>
      <c r="X25" s="1">
        <f>IF(AND(tblshipments[[#This Row],[Departure_Date]]&lt;&gt;"",tblshipments[[#This Row],[Arrival_Date]]&lt;&gt;""),INT(tblshipments[[#This Row],[Arrival_Date]]-tblshipments[[#This Row],[Departure_Date]]),"Null")</f>
        <v>11</v>
      </c>
      <c r="Y25" s="8">
        <f>IFERROR(tblshipments[[#This Row],[Total_Cost_USD]]/tblshipments[[#This Row],[Weight_kg]],"")</f>
        <v>1.503602612996316</v>
      </c>
      <c r="Z25" s="8">
        <f>IFERROR(tblshipments[[#This Row],[Total_Cost_USD]]/tblshipments[[#This Row],[Units]],"")</f>
        <v>56.856754385964912</v>
      </c>
      <c r="AA25" s="1" t="str">
        <f>IF(tblshipments[[#This Row],[Transit_Days]]&lt;= VLOOKUP(tblshipments[[#This Row],[Transport_Mode]],tblTargets[#All],2,FALSE),"On Time","Late")</f>
        <v>On Time</v>
      </c>
      <c r="AB25" s="1">
        <f>MONTH(tblshipments[[#This Row],[Date]])</f>
        <v>12</v>
      </c>
      <c r="AC25" s="4">
        <f>DATE(tblshipments[[#This Row],[Year]],tblshipments[[#This Row],[MonthNum]],1)</f>
        <v>45992</v>
      </c>
    </row>
    <row r="26" spans="1:29" x14ac:dyDescent="0.2">
      <c r="A26" s="1" t="s">
        <v>44</v>
      </c>
      <c r="B26" s="4">
        <v>45568</v>
      </c>
      <c r="C26" s="1" t="s">
        <v>290</v>
      </c>
      <c r="D26" s="1" t="s">
        <v>295</v>
      </c>
      <c r="E26" s="1" t="s">
        <v>299</v>
      </c>
      <c r="F26" s="1" t="s">
        <v>325</v>
      </c>
      <c r="G26" s="1" t="s">
        <v>569</v>
      </c>
      <c r="H26" s="10">
        <v>433</v>
      </c>
      <c r="I26" s="8">
        <v>7972.81</v>
      </c>
      <c r="J26" s="6">
        <v>15879.67</v>
      </c>
      <c r="K26" s="1" t="s">
        <v>575</v>
      </c>
      <c r="L26" s="1" t="s">
        <v>602</v>
      </c>
      <c r="M26" s="1" t="s">
        <v>847</v>
      </c>
      <c r="N26" s="4">
        <v>45568</v>
      </c>
      <c r="O26" s="4">
        <v>45578</v>
      </c>
      <c r="P26" s="1" t="s">
        <v>575</v>
      </c>
      <c r="Q26" s="1" t="s">
        <v>855</v>
      </c>
      <c r="R26" s="1" t="s">
        <v>859</v>
      </c>
      <c r="S26" s="1" t="s">
        <v>865</v>
      </c>
      <c r="T26" s="6">
        <v>2900.08</v>
      </c>
      <c r="U26" s="1">
        <f>YEAR(tblshipments[[#This Row],[Date]])</f>
        <v>2024</v>
      </c>
      <c r="V26" s="1" t="str">
        <f>TEXT(tblshipments[[#This Row],[Date]],"mmm")</f>
        <v>Oct</v>
      </c>
      <c r="W26" s="6">
        <f>tblshipments[[#This Row],[Freight_Cost_USD]]+tblshipments[[#This Row],[Customs_Duties_USD]]</f>
        <v>18779.75</v>
      </c>
      <c r="X26" s="1">
        <f>IF(AND(tblshipments[[#This Row],[Departure_Date]]&lt;&gt;"",tblshipments[[#This Row],[Arrival_Date]]&lt;&gt;""),INT(tblshipments[[#This Row],[Arrival_Date]]-tblshipments[[#This Row],[Departure_Date]]),"Null")</f>
        <v>10</v>
      </c>
      <c r="Y26" s="8">
        <f>IFERROR(tblshipments[[#This Row],[Total_Cost_USD]]/tblshipments[[#This Row],[Weight_kg]],"")</f>
        <v>2.3554744186804903</v>
      </c>
      <c r="Z26" s="8">
        <f>IFERROR(tblshipments[[#This Row],[Total_Cost_USD]]/tblshipments[[#This Row],[Units]],"")</f>
        <v>43.371247113163975</v>
      </c>
      <c r="AA26" s="1" t="str">
        <f>IF(tblshipments[[#This Row],[Transit_Days]]&lt;= VLOOKUP(tblshipments[[#This Row],[Transport_Mode]],tblTargets[#All],2,FALSE),"On Time","Late")</f>
        <v>On Time</v>
      </c>
      <c r="AB26" s="1">
        <f>MONTH(tblshipments[[#This Row],[Date]])</f>
        <v>10</v>
      </c>
      <c r="AC26" s="4">
        <f>DATE(tblshipments[[#This Row],[Year]],tblshipments[[#This Row],[MonthNum]],1)</f>
        <v>45566</v>
      </c>
    </row>
    <row r="27" spans="1:29" x14ac:dyDescent="0.2">
      <c r="A27" s="1" t="s">
        <v>45</v>
      </c>
      <c r="B27" s="4">
        <v>45335</v>
      </c>
      <c r="C27" s="1" t="s">
        <v>290</v>
      </c>
      <c r="D27" s="1" t="s">
        <v>293</v>
      </c>
      <c r="E27" s="1" t="s">
        <v>300</v>
      </c>
      <c r="F27" s="1" t="s">
        <v>326</v>
      </c>
      <c r="G27" s="1" t="s">
        <v>568</v>
      </c>
      <c r="H27" s="10">
        <v>287</v>
      </c>
      <c r="I27" s="8">
        <v>9262.2000000000007</v>
      </c>
      <c r="J27" s="6">
        <v>3608.13</v>
      </c>
      <c r="K27" s="1" t="s">
        <v>576</v>
      </c>
      <c r="L27" s="1" t="s">
        <v>603</v>
      </c>
      <c r="M27" s="1" t="s">
        <v>850</v>
      </c>
      <c r="N27" s="4">
        <v>45335</v>
      </c>
      <c r="O27" s="4">
        <v>45345</v>
      </c>
      <c r="P27" s="1" t="s">
        <v>853</v>
      </c>
      <c r="Q27" s="1" t="s">
        <v>855</v>
      </c>
      <c r="R27" s="1" t="s">
        <v>863</v>
      </c>
      <c r="S27" s="1" t="s">
        <v>865</v>
      </c>
      <c r="T27" s="6">
        <v>2163.39</v>
      </c>
      <c r="U27" s="1">
        <f>YEAR(tblshipments[[#This Row],[Date]])</f>
        <v>2024</v>
      </c>
      <c r="V27" s="1" t="str">
        <f>TEXT(tblshipments[[#This Row],[Date]],"mmm")</f>
        <v>Feb</v>
      </c>
      <c r="W27" s="6">
        <f>tblshipments[[#This Row],[Freight_Cost_USD]]+tblshipments[[#This Row],[Customs_Duties_USD]]</f>
        <v>5771.52</v>
      </c>
      <c r="X27" s="1">
        <f>IF(AND(tblshipments[[#This Row],[Departure_Date]]&lt;&gt;"",tblshipments[[#This Row],[Arrival_Date]]&lt;&gt;""),INT(tblshipments[[#This Row],[Arrival_Date]]-tblshipments[[#This Row],[Departure_Date]]),"Null")</f>
        <v>10</v>
      </c>
      <c r="Y27" s="8">
        <f>IFERROR(tblshipments[[#This Row],[Total_Cost_USD]]/tblshipments[[#This Row],[Weight_kg]],"")</f>
        <v>0.62312625510137976</v>
      </c>
      <c r="Z27" s="8">
        <f>IFERROR(tblshipments[[#This Row],[Total_Cost_USD]]/tblshipments[[#This Row],[Units]],"")</f>
        <v>20.109825783972127</v>
      </c>
      <c r="AA27" s="1" t="str">
        <f>IF(tblshipments[[#This Row],[Transit_Days]]&lt;= VLOOKUP(tblshipments[[#This Row],[Transport_Mode]],tblTargets[#All],2,FALSE),"On Time","Late")</f>
        <v>On Time</v>
      </c>
      <c r="AB27" s="1">
        <f>MONTH(tblshipments[[#This Row],[Date]])</f>
        <v>2</v>
      </c>
      <c r="AC27" s="4">
        <f>DATE(tblshipments[[#This Row],[Year]],tblshipments[[#This Row],[MonthNum]],1)</f>
        <v>45323</v>
      </c>
    </row>
    <row r="28" spans="1:29" x14ac:dyDescent="0.2">
      <c r="A28" s="1" t="s">
        <v>46</v>
      </c>
      <c r="B28" s="4">
        <v>45892</v>
      </c>
      <c r="C28" s="1" t="s">
        <v>291</v>
      </c>
      <c r="D28" s="1" t="s">
        <v>292</v>
      </c>
      <c r="E28" s="1" t="s">
        <v>294</v>
      </c>
      <c r="F28" s="1" t="s">
        <v>327</v>
      </c>
      <c r="G28" s="1" t="s">
        <v>571</v>
      </c>
      <c r="H28" s="10">
        <v>370</v>
      </c>
      <c r="I28" s="8">
        <v>3325.35</v>
      </c>
      <c r="J28" s="6">
        <v>11505.7</v>
      </c>
      <c r="K28" s="1" t="s">
        <v>574</v>
      </c>
      <c r="L28" s="1" t="s">
        <v>604</v>
      </c>
      <c r="M28" s="1" t="s">
        <v>849</v>
      </c>
      <c r="N28" s="4">
        <v>45895</v>
      </c>
      <c r="O28" s="4">
        <v>45911</v>
      </c>
      <c r="P28" s="1" t="s">
        <v>575</v>
      </c>
      <c r="Q28" s="1" t="s">
        <v>856</v>
      </c>
      <c r="R28" s="1" t="s">
        <v>858</v>
      </c>
      <c r="S28" s="1" t="s">
        <v>866</v>
      </c>
      <c r="T28" s="6">
        <v>465.28</v>
      </c>
      <c r="U28" s="1">
        <f>YEAR(tblshipments[[#This Row],[Date]])</f>
        <v>2025</v>
      </c>
      <c r="V28" s="1" t="str">
        <f>TEXT(tblshipments[[#This Row],[Date]],"mmm")</f>
        <v>Aug</v>
      </c>
      <c r="W28" s="6">
        <f>tblshipments[[#This Row],[Freight_Cost_USD]]+tblshipments[[#This Row],[Customs_Duties_USD]]</f>
        <v>11970.980000000001</v>
      </c>
      <c r="X28" s="1">
        <f>IF(AND(tblshipments[[#This Row],[Departure_Date]]&lt;&gt;"",tblshipments[[#This Row],[Arrival_Date]]&lt;&gt;""),INT(tblshipments[[#This Row],[Arrival_Date]]-tblshipments[[#This Row],[Departure_Date]]),"Null")</f>
        <v>16</v>
      </c>
      <c r="Y28" s="8">
        <f>IFERROR(tblshipments[[#This Row],[Total_Cost_USD]]/tblshipments[[#This Row],[Weight_kg]],"")</f>
        <v>3.5999157983370176</v>
      </c>
      <c r="Z28" s="8">
        <f>IFERROR(tblshipments[[#This Row],[Total_Cost_USD]]/tblshipments[[#This Row],[Units]],"")</f>
        <v>32.354000000000006</v>
      </c>
      <c r="AA28" s="1" t="str">
        <f>IF(tblshipments[[#This Row],[Transit_Days]]&lt;= VLOOKUP(tblshipments[[#This Row],[Transport_Mode]],tblTargets[#All],2,FALSE),"On Time","Late")</f>
        <v>Late</v>
      </c>
      <c r="AB28" s="1">
        <f>MONTH(tblshipments[[#This Row],[Date]])</f>
        <v>8</v>
      </c>
      <c r="AC28" s="4">
        <f>DATE(tblshipments[[#This Row],[Year]],tblshipments[[#This Row],[MonthNum]],1)</f>
        <v>45870</v>
      </c>
    </row>
    <row r="29" spans="1:29" x14ac:dyDescent="0.2">
      <c r="A29" s="1" t="s">
        <v>47</v>
      </c>
      <c r="B29" s="4">
        <v>45846</v>
      </c>
      <c r="C29" s="1" t="s">
        <v>290</v>
      </c>
      <c r="D29" s="1" t="s">
        <v>294</v>
      </c>
      <c r="E29" s="1" t="s">
        <v>300</v>
      </c>
      <c r="F29" s="1" t="s">
        <v>328</v>
      </c>
      <c r="G29" s="1" t="s">
        <v>567</v>
      </c>
      <c r="H29" s="10">
        <v>407</v>
      </c>
      <c r="I29" s="8">
        <v>6025.78</v>
      </c>
      <c r="J29" s="6">
        <v>17468.650000000001</v>
      </c>
      <c r="K29" s="1" t="s">
        <v>575</v>
      </c>
      <c r="L29" s="1" t="s">
        <v>605</v>
      </c>
      <c r="M29" s="1" t="s">
        <v>849</v>
      </c>
      <c r="N29" s="4">
        <v>45847</v>
      </c>
      <c r="O29" s="4">
        <v>45872</v>
      </c>
      <c r="P29" s="1" t="s">
        <v>852</v>
      </c>
      <c r="Q29" s="1" t="s">
        <v>854</v>
      </c>
      <c r="R29" s="1" t="s">
        <v>860</v>
      </c>
      <c r="S29" s="1" t="s">
        <v>864</v>
      </c>
      <c r="T29" s="6">
        <v>3938.43</v>
      </c>
      <c r="U29" s="1">
        <f>YEAR(tblshipments[[#This Row],[Date]])</f>
        <v>2025</v>
      </c>
      <c r="V29" s="1" t="str">
        <f>TEXT(tblshipments[[#This Row],[Date]],"mmm")</f>
        <v>Jul</v>
      </c>
      <c r="W29" s="6">
        <f>tblshipments[[#This Row],[Freight_Cost_USD]]+tblshipments[[#This Row],[Customs_Duties_USD]]</f>
        <v>21407.08</v>
      </c>
      <c r="X29" s="1">
        <f>IF(AND(tblshipments[[#This Row],[Departure_Date]]&lt;&gt;"",tblshipments[[#This Row],[Arrival_Date]]&lt;&gt;""),INT(tblshipments[[#This Row],[Arrival_Date]]-tblshipments[[#This Row],[Departure_Date]]),"Null")</f>
        <v>25</v>
      </c>
      <c r="Y29" s="8">
        <f>IFERROR(tblshipments[[#This Row],[Total_Cost_USD]]/tblshipments[[#This Row],[Weight_kg]],"")</f>
        <v>3.5525824042696552</v>
      </c>
      <c r="Z29" s="8">
        <f>IFERROR(tblshipments[[#This Row],[Total_Cost_USD]]/tblshipments[[#This Row],[Units]],"")</f>
        <v>52.59724815724816</v>
      </c>
      <c r="AA29" s="1" t="str">
        <f>IF(tblshipments[[#This Row],[Transit_Days]]&lt;= VLOOKUP(tblshipments[[#This Row],[Transport_Mode]],tblTargets[#All],2,FALSE),"On Time","Late")</f>
        <v>On Time</v>
      </c>
      <c r="AB29" s="1">
        <f>MONTH(tblshipments[[#This Row],[Date]])</f>
        <v>7</v>
      </c>
      <c r="AC29" s="4">
        <f>DATE(tblshipments[[#This Row],[Year]],tblshipments[[#This Row],[MonthNum]],1)</f>
        <v>45839</v>
      </c>
    </row>
    <row r="30" spans="1:29" x14ac:dyDescent="0.2">
      <c r="A30" s="1" t="s">
        <v>48</v>
      </c>
      <c r="B30" s="4">
        <v>45772</v>
      </c>
      <c r="C30" s="1" t="s">
        <v>291</v>
      </c>
      <c r="D30" s="1" t="s">
        <v>293</v>
      </c>
      <c r="E30" s="1" t="s">
        <v>297</v>
      </c>
      <c r="F30" s="1" t="s">
        <v>329</v>
      </c>
      <c r="G30" s="1" t="s">
        <v>567</v>
      </c>
      <c r="H30" s="10">
        <v>24</v>
      </c>
      <c r="I30" s="8">
        <v>1917.84</v>
      </c>
      <c r="J30" s="6">
        <v>13525.73</v>
      </c>
      <c r="K30" s="1" t="s">
        <v>576</v>
      </c>
      <c r="L30" s="1" t="s">
        <v>606</v>
      </c>
      <c r="M30" s="1" t="s">
        <v>847</v>
      </c>
      <c r="N30" s="4">
        <v>45773</v>
      </c>
      <c r="O30" s="4">
        <v>45798</v>
      </c>
      <c r="P30" s="1" t="s">
        <v>575</v>
      </c>
      <c r="Q30" s="1" t="s">
        <v>855</v>
      </c>
      <c r="R30" s="1" t="s">
        <v>862</v>
      </c>
      <c r="S30" s="1" t="s">
        <v>865</v>
      </c>
      <c r="T30" s="6">
        <v>714.56</v>
      </c>
      <c r="U30" s="1">
        <f>YEAR(tblshipments[[#This Row],[Date]])</f>
        <v>2025</v>
      </c>
      <c r="V30" s="1" t="str">
        <f>TEXT(tblshipments[[#This Row],[Date]],"mmm")</f>
        <v>Apr</v>
      </c>
      <c r="W30" s="6">
        <f>tblshipments[[#This Row],[Freight_Cost_USD]]+tblshipments[[#This Row],[Customs_Duties_USD]]</f>
        <v>14240.289999999999</v>
      </c>
      <c r="X30" s="1">
        <f>IF(AND(tblshipments[[#This Row],[Departure_Date]]&lt;&gt;"",tblshipments[[#This Row],[Arrival_Date]]&lt;&gt;""),INT(tblshipments[[#This Row],[Arrival_Date]]-tblshipments[[#This Row],[Departure_Date]]),"Null")</f>
        <v>25</v>
      </c>
      <c r="Y30" s="8">
        <f>IFERROR(tblshipments[[#This Row],[Total_Cost_USD]]/tblshipments[[#This Row],[Weight_kg]],"")</f>
        <v>7.4251710257372876</v>
      </c>
      <c r="Z30" s="8">
        <f>IFERROR(tblshipments[[#This Row],[Total_Cost_USD]]/tblshipments[[#This Row],[Units]],"")</f>
        <v>593.34541666666667</v>
      </c>
      <c r="AA30" s="1" t="str">
        <f>IF(tblshipments[[#This Row],[Transit_Days]]&lt;= VLOOKUP(tblshipments[[#This Row],[Transport_Mode]],tblTargets[#All],2,FALSE),"On Time","Late")</f>
        <v>Late</v>
      </c>
      <c r="AB30" s="1">
        <f>MONTH(tblshipments[[#This Row],[Date]])</f>
        <v>4</v>
      </c>
      <c r="AC30" s="4">
        <f>DATE(tblshipments[[#This Row],[Year]],tblshipments[[#This Row],[MonthNum]],1)</f>
        <v>45748</v>
      </c>
    </row>
    <row r="31" spans="1:29" x14ac:dyDescent="0.2">
      <c r="A31" s="1" t="s">
        <v>49</v>
      </c>
      <c r="B31" s="4">
        <v>45387</v>
      </c>
      <c r="C31" s="1" t="s">
        <v>291</v>
      </c>
      <c r="D31" s="1" t="s">
        <v>296</v>
      </c>
      <c r="E31" s="1" t="s">
        <v>299</v>
      </c>
      <c r="F31" s="1" t="s">
        <v>330</v>
      </c>
      <c r="G31" s="1" t="s">
        <v>572</v>
      </c>
      <c r="H31" s="10">
        <v>270</v>
      </c>
      <c r="I31" s="8">
        <v>576.80999999999995</v>
      </c>
      <c r="J31" s="6">
        <v>11158.27</v>
      </c>
      <c r="K31" s="1" t="s">
        <v>574</v>
      </c>
      <c r="L31" s="1" t="s">
        <v>607</v>
      </c>
      <c r="M31" s="1" t="s">
        <v>848</v>
      </c>
      <c r="N31" s="4">
        <v>45387</v>
      </c>
      <c r="O31" s="4">
        <v>45402</v>
      </c>
      <c r="P31" s="1" t="s">
        <v>851</v>
      </c>
      <c r="Q31" s="1" t="s">
        <v>856</v>
      </c>
      <c r="R31" s="1" t="s">
        <v>859</v>
      </c>
      <c r="S31" s="1" t="s">
        <v>865</v>
      </c>
      <c r="T31" s="6">
        <v>1345.92</v>
      </c>
      <c r="U31" s="1">
        <f>YEAR(tblshipments[[#This Row],[Date]])</f>
        <v>2024</v>
      </c>
      <c r="V31" s="1" t="str">
        <f>TEXT(tblshipments[[#This Row],[Date]],"mmm")</f>
        <v>Apr</v>
      </c>
      <c r="W31" s="6">
        <f>tblshipments[[#This Row],[Freight_Cost_USD]]+tblshipments[[#This Row],[Customs_Duties_USD]]</f>
        <v>12504.19</v>
      </c>
      <c r="X31" s="1">
        <f>IF(AND(tblshipments[[#This Row],[Departure_Date]]&lt;&gt;"",tblshipments[[#This Row],[Arrival_Date]]&lt;&gt;""),INT(tblshipments[[#This Row],[Arrival_Date]]-tblshipments[[#This Row],[Departure_Date]]),"Null")</f>
        <v>15</v>
      </c>
      <c r="Y31" s="8">
        <f>IFERROR(tblshipments[[#This Row],[Total_Cost_USD]]/tblshipments[[#This Row],[Weight_kg]],"")</f>
        <v>21.678178256271565</v>
      </c>
      <c r="Z31" s="8">
        <f>IFERROR(tblshipments[[#This Row],[Total_Cost_USD]]/tblshipments[[#This Row],[Units]],"")</f>
        <v>46.311814814814817</v>
      </c>
      <c r="AA31" s="1" t="str">
        <f>IF(tblshipments[[#This Row],[Transit_Days]]&lt;= VLOOKUP(tblshipments[[#This Row],[Transport_Mode]],tblTargets[#All],2,FALSE),"On Time","Late")</f>
        <v>Late</v>
      </c>
      <c r="AB31" s="1">
        <f>MONTH(tblshipments[[#This Row],[Date]])</f>
        <v>4</v>
      </c>
      <c r="AC31" s="4">
        <f>DATE(tblshipments[[#This Row],[Year]],tblshipments[[#This Row],[MonthNum]],1)</f>
        <v>45383</v>
      </c>
    </row>
    <row r="32" spans="1:29" x14ac:dyDescent="0.2">
      <c r="A32" s="1" t="s">
        <v>50</v>
      </c>
      <c r="B32" s="4">
        <v>45325</v>
      </c>
      <c r="C32" s="1" t="s">
        <v>290</v>
      </c>
      <c r="D32" s="1" t="s">
        <v>294</v>
      </c>
      <c r="E32" s="1" t="s">
        <v>294</v>
      </c>
      <c r="F32" s="1" t="s">
        <v>331</v>
      </c>
      <c r="G32" s="1" t="s">
        <v>570</v>
      </c>
      <c r="H32" s="10">
        <v>89</v>
      </c>
      <c r="I32" s="8">
        <v>4447.66</v>
      </c>
      <c r="J32" s="6">
        <v>13936.66</v>
      </c>
      <c r="K32" s="1" t="s">
        <v>577</v>
      </c>
      <c r="L32" s="1" t="s">
        <v>608</v>
      </c>
      <c r="M32" s="1" t="s">
        <v>848</v>
      </c>
      <c r="N32" s="4">
        <v>45327</v>
      </c>
      <c r="O32" s="4">
        <v>45352</v>
      </c>
      <c r="P32" s="1" t="s">
        <v>853</v>
      </c>
      <c r="Q32" s="1" t="s">
        <v>856</v>
      </c>
      <c r="R32" s="1" t="s">
        <v>860</v>
      </c>
      <c r="S32" s="1" t="s">
        <v>864</v>
      </c>
      <c r="T32" s="6">
        <v>1886.61</v>
      </c>
      <c r="U32" s="1">
        <f>YEAR(tblshipments[[#This Row],[Date]])</f>
        <v>2024</v>
      </c>
      <c r="V32" s="1" t="str">
        <f>TEXT(tblshipments[[#This Row],[Date]],"mmm")</f>
        <v>Feb</v>
      </c>
      <c r="W32" s="6">
        <f>tblshipments[[#This Row],[Freight_Cost_USD]]+tblshipments[[#This Row],[Customs_Duties_USD]]</f>
        <v>15823.27</v>
      </c>
      <c r="X32" s="1">
        <f>IF(AND(tblshipments[[#This Row],[Departure_Date]]&lt;&gt;"",tblshipments[[#This Row],[Arrival_Date]]&lt;&gt;""),INT(tblshipments[[#This Row],[Arrival_Date]]-tblshipments[[#This Row],[Departure_Date]]),"Null")</f>
        <v>25</v>
      </c>
      <c r="Y32" s="8">
        <f>IFERROR(tblshipments[[#This Row],[Total_Cost_USD]]/tblshipments[[#This Row],[Weight_kg]],"")</f>
        <v>3.5576617817009395</v>
      </c>
      <c r="Z32" s="8">
        <f>IFERROR(tblshipments[[#This Row],[Total_Cost_USD]]/tblshipments[[#This Row],[Units]],"")</f>
        <v>177.78955056179777</v>
      </c>
      <c r="AA32" s="1" t="str">
        <f>IF(tblshipments[[#This Row],[Transit_Days]]&lt;= VLOOKUP(tblshipments[[#This Row],[Transport_Mode]],tblTargets[#All],2,FALSE),"On Time","Late")</f>
        <v>Late</v>
      </c>
      <c r="AB32" s="1">
        <f>MONTH(tblshipments[[#This Row],[Date]])</f>
        <v>2</v>
      </c>
      <c r="AC32" s="4">
        <f>DATE(tblshipments[[#This Row],[Year]],tblshipments[[#This Row],[MonthNum]],1)</f>
        <v>45323</v>
      </c>
    </row>
    <row r="33" spans="1:29" x14ac:dyDescent="0.2">
      <c r="A33" s="1" t="s">
        <v>51</v>
      </c>
      <c r="B33" s="4">
        <v>45315</v>
      </c>
      <c r="C33" s="1" t="s">
        <v>290</v>
      </c>
      <c r="D33" s="1" t="s">
        <v>292</v>
      </c>
      <c r="E33" s="1" t="s">
        <v>300</v>
      </c>
      <c r="F33" s="1" t="s">
        <v>332</v>
      </c>
      <c r="G33" s="1" t="s">
        <v>571</v>
      </c>
      <c r="H33" s="10">
        <v>444</v>
      </c>
      <c r="I33" s="8">
        <v>569.20000000000005</v>
      </c>
      <c r="J33" s="6">
        <v>17740.54</v>
      </c>
      <c r="K33" s="1" t="s">
        <v>576</v>
      </c>
      <c r="L33" s="1" t="s">
        <v>609</v>
      </c>
      <c r="M33" s="1" t="s">
        <v>847</v>
      </c>
      <c r="N33" s="4">
        <v>45315</v>
      </c>
      <c r="O33" s="4">
        <v>45328</v>
      </c>
      <c r="P33" s="1" t="s">
        <v>575</v>
      </c>
      <c r="Q33" s="1" t="s">
        <v>855</v>
      </c>
      <c r="R33" s="1" t="s">
        <v>858</v>
      </c>
      <c r="S33" s="1" t="s">
        <v>865</v>
      </c>
      <c r="T33" s="6">
        <v>2853.14</v>
      </c>
      <c r="U33" s="1">
        <f>YEAR(tblshipments[[#This Row],[Date]])</f>
        <v>2024</v>
      </c>
      <c r="V33" s="1" t="str">
        <f>TEXT(tblshipments[[#This Row],[Date]],"mmm")</f>
        <v>Jan</v>
      </c>
      <c r="W33" s="6">
        <f>tblshipments[[#This Row],[Freight_Cost_USD]]+tblshipments[[#This Row],[Customs_Duties_USD]]</f>
        <v>20593.68</v>
      </c>
      <c r="X33" s="1">
        <f>IF(AND(tblshipments[[#This Row],[Departure_Date]]&lt;&gt;"",tblshipments[[#This Row],[Arrival_Date]]&lt;&gt;""),INT(tblshipments[[#This Row],[Arrival_Date]]-tblshipments[[#This Row],[Departure_Date]]),"Null")</f>
        <v>13</v>
      </c>
      <c r="Y33" s="8">
        <f>IFERROR(tblshipments[[#This Row],[Total_Cost_USD]]/tblshipments[[#This Row],[Weight_kg]],"")</f>
        <v>36.180042164441318</v>
      </c>
      <c r="Z33" s="8">
        <f>IFERROR(tblshipments[[#This Row],[Total_Cost_USD]]/tblshipments[[#This Row],[Units]],"")</f>
        <v>46.38216216216216</v>
      </c>
      <c r="AA33" s="1" t="str">
        <f>IF(tblshipments[[#This Row],[Transit_Days]]&lt;= VLOOKUP(tblshipments[[#This Row],[Transport_Mode]],tblTargets[#All],2,FALSE),"On Time","Late")</f>
        <v>On Time</v>
      </c>
      <c r="AB33" s="1">
        <f>MONTH(tblshipments[[#This Row],[Date]])</f>
        <v>1</v>
      </c>
      <c r="AC33" s="4">
        <f>DATE(tblshipments[[#This Row],[Year]],tblshipments[[#This Row],[MonthNum]],1)</f>
        <v>45292</v>
      </c>
    </row>
    <row r="34" spans="1:29" x14ac:dyDescent="0.2">
      <c r="A34" s="1" t="s">
        <v>52</v>
      </c>
      <c r="B34" s="4">
        <v>45983</v>
      </c>
      <c r="C34" s="1" t="s">
        <v>290</v>
      </c>
      <c r="D34" s="1" t="s">
        <v>296</v>
      </c>
      <c r="E34" s="1" t="s">
        <v>297</v>
      </c>
      <c r="F34" s="1" t="s">
        <v>333</v>
      </c>
      <c r="G34" s="1" t="s">
        <v>570</v>
      </c>
      <c r="H34" s="10">
        <v>344</v>
      </c>
      <c r="I34" s="8">
        <v>8124.16</v>
      </c>
      <c r="J34" s="6">
        <v>10790.28</v>
      </c>
      <c r="K34" s="1" t="s">
        <v>574</v>
      </c>
      <c r="L34" s="1" t="s">
        <v>610</v>
      </c>
      <c r="M34" s="1" t="s">
        <v>849</v>
      </c>
      <c r="N34" s="4">
        <v>45987</v>
      </c>
      <c r="O34" s="4">
        <v>45998</v>
      </c>
      <c r="P34" s="1" t="s">
        <v>851</v>
      </c>
      <c r="Q34" s="1" t="s">
        <v>855</v>
      </c>
      <c r="R34" s="1" t="s">
        <v>860</v>
      </c>
      <c r="S34" s="1" t="s">
        <v>866</v>
      </c>
      <c r="T34" s="6">
        <v>3775.19</v>
      </c>
      <c r="U34" s="1">
        <f>YEAR(tblshipments[[#This Row],[Date]])</f>
        <v>2025</v>
      </c>
      <c r="V34" s="1" t="str">
        <f>TEXT(tblshipments[[#This Row],[Date]],"mmm")</f>
        <v>Nov</v>
      </c>
      <c r="W34" s="6">
        <f>tblshipments[[#This Row],[Freight_Cost_USD]]+tblshipments[[#This Row],[Customs_Duties_USD]]</f>
        <v>14565.470000000001</v>
      </c>
      <c r="X34" s="1">
        <f>IF(AND(tblshipments[[#This Row],[Departure_Date]]&lt;&gt;"",tblshipments[[#This Row],[Arrival_Date]]&lt;&gt;""),INT(tblshipments[[#This Row],[Arrival_Date]]-tblshipments[[#This Row],[Departure_Date]]),"Null")</f>
        <v>11</v>
      </c>
      <c r="Y34" s="8">
        <f>IFERROR(tblshipments[[#This Row],[Total_Cost_USD]]/tblshipments[[#This Row],[Weight_kg]],"")</f>
        <v>1.7928585847644558</v>
      </c>
      <c r="Z34" s="8">
        <f>IFERROR(tblshipments[[#This Row],[Total_Cost_USD]]/tblshipments[[#This Row],[Units]],"")</f>
        <v>42.341482558139539</v>
      </c>
      <c r="AA34" s="1" t="str">
        <f>IF(tblshipments[[#This Row],[Transit_Days]]&lt;= VLOOKUP(tblshipments[[#This Row],[Transport_Mode]],tblTargets[#All],2,FALSE),"On Time","Late")</f>
        <v>Late</v>
      </c>
      <c r="AB34" s="1">
        <f>MONTH(tblshipments[[#This Row],[Date]])</f>
        <v>11</v>
      </c>
      <c r="AC34" s="4">
        <f>DATE(tblshipments[[#This Row],[Year]],tblshipments[[#This Row],[MonthNum]],1)</f>
        <v>45962</v>
      </c>
    </row>
    <row r="35" spans="1:29" x14ac:dyDescent="0.2">
      <c r="A35" s="1" t="s">
        <v>53</v>
      </c>
      <c r="B35" s="4">
        <v>45429</v>
      </c>
      <c r="C35" s="1" t="s">
        <v>290</v>
      </c>
      <c r="D35" s="1" t="s">
        <v>294</v>
      </c>
      <c r="E35" s="1" t="s">
        <v>298</v>
      </c>
      <c r="F35" s="1" t="s">
        <v>334</v>
      </c>
      <c r="G35" s="1" t="s">
        <v>566</v>
      </c>
      <c r="H35" s="10">
        <v>317</v>
      </c>
      <c r="I35" s="8">
        <v>1678.02</v>
      </c>
      <c r="J35" s="6">
        <v>3029.91</v>
      </c>
      <c r="K35" s="1" t="s">
        <v>574</v>
      </c>
      <c r="L35" s="1" t="s">
        <v>611</v>
      </c>
      <c r="M35" s="1" t="s">
        <v>848</v>
      </c>
      <c r="N35" s="4">
        <v>45434</v>
      </c>
      <c r="O35" s="4">
        <v>45456</v>
      </c>
      <c r="P35" s="1" t="s">
        <v>575</v>
      </c>
      <c r="Q35" s="1" t="s">
        <v>855</v>
      </c>
      <c r="R35" s="1" t="s">
        <v>863</v>
      </c>
      <c r="S35" s="1" t="s">
        <v>866</v>
      </c>
      <c r="T35" s="6">
        <v>2131.54</v>
      </c>
      <c r="U35" s="1">
        <f>YEAR(tblshipments[[#This Row],[Date]])</f>
        <v>2024</v>
      </c>
      <c r="V35" s="1" t="str">
        <f>TEXT(tblshipments[[#This Row],[Date]],"mmm")</f>
        <v>May</v>
      </c>
      <c r="W35" s="6">
        <f>tblshipments[[#This Row],[Freight_Cost_USD]]+tblshipments[[#This Row],[Customs_Duties_USD]]</f>
        <v>5161.45</v>
      </c>
      <c r="X35" s="1">
        <f>IF(AND(tblshipments[[#This Row],[Departure_Date]]&lt;&gt;"",tblshipments[[#This Row],[Arrival_Date]]&lt;&gt;""),INT(tblshipments[[#This Row],[Arrival_Date]]-tblshipments[[#This Row],[Departure_Date]]),"Null")</f>
        <v>22</v>
      </c>
      <c r="Y35" s="8">
        <f>IFERROR(tblshipments[[#This Row],[Total_Cost_USD]]/tblshipments[[#This Row],[Weight_kg]],"")</f>
        <v>3.0759168543879096</v>
      </c>
      <c r="Z35" s="8">
        <f>IFERROR(tblshipments[[#This Row],[Total_Cost_USD]]/tblshipments[[#This Row],[Units]],"")</f>
        <v>16.282176656151417</v>
      </c>
      <c r="AA35" s="1" t="str">
        <f>IF(tblshipments[[#This Row],[Transit_Days]]&lt;= VLOOKUP(tblshipments[[#This Row],[Transport_Mode]],tblTargets[#All],2,FALSE),"On Time","Late")</f>
        <v>Late</v>
      </c>
      <c r="AB35" s="1">
        <f>MONTH(tblshipments[[#This Row],[Date]])</f>
        <v>5</v>
      </c>
      <c r="AC35" s="4">
        <f>DATE(tblshipments[[#This Row],[Year]],tblshipments[[#This Row],[MonthNum]],1)</f>
        <v>45413</v>
      </c>
    </row>
    <row r="36" spans="1:29" x14ac:dyDescent="0.2">
      <c r="A36" s="1" t="s">
        <v>54</v>
      </c>
      <c r="B36" s="4">
        <v>45458</v>
      </c>
      <c r="C36" s="1" t="s">
        <v>291</v>
      </c>
      <c r="D36" s="1" t="s">
        <v>294</v>
      </c>
      <c r="E36" s="1" t="s">
        <v>294</v>
      </c>
      <c r="F36" s="1" t="s">
        <v>335</v>
      </c>
      <c r="G36" s="1" t="s">
        <v>567</v>
      </c>
      <c r="H36" s="10">
        <v>500</v>
      </c>
      <c r="I36" s="8">
        <v>2113.11</v>
      </c>
      <c r="J36" s="6">
        <v>17519.5</v>
      </c>
      <c r="K36" s="1" t="s">
        <v>576</v>
      </c>
      <c r="L36" s="1" t="s">
        <v>612</v>
      </c>
      <c r="M36" s="1" t="s">
        <v>849</v>
      </c>
      <c r="N36" s="4">
        <v>45463</v>
      </c>
      <c r="O36" s="4">
        <v>45482</v>
      </c>
      <c r="P36" s="1" t="s">
        <v>575</v>
      </c>
      <c r="Q36" s="1" t="s">
        <v>857</v>
      </c>
      <c r="R36" s="1" t="s">
        <v>859</v>
      </c>
      <c r="S36" s="1" t="s">
        <v>864</v>
      </c>
      <c r="T36" s="6">
        <v>2365.9299999999998</v>
      </c>
      <c r="U36" s="1">
        <f>YEAR(tblshipments[[#This Row],[Date]])</f>
        <v>2024</v>
      </c>
      <c r="V36" s="1" t="str">
        <f>TEXT(tblshipments[[#This Row],[Date]],"mmm")</f>
        <v>Jun</v>
      </c>
      <c r="W36" s="6">
        <f>tblshipments[[#This Row],[Freight_Cost_USD]]+tblshipments[[#This Row],[Customs_Duties_USD]]</f>
        <v>19885.43</v>
      </c>
      <c r="X36" s="1">
        <f>IF(AND(tblshipments[[#This Row],[Departure_Date]]&lt;&gt;"",tblshipments[[#This Row],[Arrival_Date]]&lt;&gt;""),INT(tblshipments[[#This Row],[Arrival_Date]]-tblshipments[[#This Row],[Departure_Date]]),"Null")</f>
        <v>19</v>
      </c>
      <c r="Y36" s="8">
        <f>IFERROR(tblshipments[[#This Row],[Total_Cost_USD]]/tblshipments[[#This Row],[Weight_kg]],"")</f>
        <v>9.41050394915551</v>
      </c>
      <c r="Z36" s="8">
        <f>IFERROR(tblshipments[[#This Row],[Total_Cost_USD]]/tblshipments[[#This Row],[Units]],"")</f>
        <v>39.770859999999999</v>
      </c>
      <c r="AA36" s="1" t="str">
        <f>IF(tblshipments[[#This Row],[Transit_Days]]&lt;= VLOOKUP(tblshipments[[#This Row],[Transport_Mode]],tblTargets[#All],2,FALSE),"On Time","Late")</f>
        <v>Late</v>
      </c>
      <c r="AB36" s="1">
        <f>MONTH(tblshipments[[#This Row],[Date]])</f>
        <v>6</v>
      </c>
      <c r="AC36" s="4">
        <f>DATE(tblshipments[[#This Row],[Year]],tblshipments[[#This Row],[MonthNum]],1)</f>
        <v>45444</v>
      </c>
    </row>
    <row r="37" spans="1:29" x14ac:dyDescent="0.2">
      <c r="A37" s="1" t="s">
        <v>55</v>
      </c>
      <c r="B37" s="4">
        <v>45832</v>
      </c>
      <c r="C37" s="1" t="s">
        <v>291</v>
      </c>
      <c r="D37" s="1" t="s">
        <v>292</v>
      </c>
      <c r="E37" s="1" t="s">
        <v>299</v>
      </c>
      <c r="F37" s="1" t="s">
        <v>336</v>
      </c>
      <c r="G37" s="1" t="s">
        <v>566</v>
      </c>
      <c r="H37" s="10">
        <v>301</v>
      </c>
      <c r="I37" s="8">
        <v>6316.16</v>
      </c>
      <c r="J37" s="6">
        <v>19091.82</v>
      </c>
      <c r="K37" s="1" t="s">
        <v>575</v>
      </c>
      <c r="L37" s="1" t="s">
        <v>613</v>
      </c>
      <c r="M37" s="1" t="s">
        <v>850</v>
      </c>
      <c r="N37" s="4">
        <v>45837</v>
      </c>
      <c r="O37" s="4">
        <v>45843</v>
      </c>
      <c r="P37" s="1" t="s">
        <v>852</v>
      </c>
      <c r="Q37" s="1" t="s">
        <v>854</v>
      </c>
      <c r="R37" s="1" t="s">
        <v>858</v>
      </c>
      <c r="S37" s="1" t="s">
        <v>864</v>
      </c>
      <c r="T37" s="6">
        <v>488.52</v>
      </c>
      <c r="U37" s="1">
        <f>YEAR(tblshipments[[#This Row],[Date]])</f>
        <v>2025</v>
      </c>
      <c r="V37" s="1" t="str">
        <f>TEXT(tblshipments[[#This Row],[Date]],"mmm")</f>
        <v>Jun</v>
      </c>
      <c r="W37" s="6">
        <f>tblshipments[[#This Row],[Freight_Cost_USD]]+tblshipments[[#This Row],[Customs_Duties_USD]]</f>
        <v>19580.34</v>
      </c>
      <c r="X37" s="1">
        <f>IF(AND(tblshipments[[#This Row],[Departure_Date]]&lt;&gt;"",tblshipments[[#This Row],[Arrival_Date]]&lt;&gt;""),INT(tblshipments[[#This Row],[Arrival_Date]]-tblshipments[[#This Row],[Departure_Date]]),"Null")</f>
        <v>6</v>
      </c>
      <c r="Y37" s="8">
        <f>IFERROR(tblshipments[[#This Row],[Total_Cost_USD]]/tblshipments[[#This Row],[Weight_kg]],"")</f>
        <v>3.1000386310669774</v>
      </c>
      <c r="Z37" s="8">
        <f>IFERROR(tblshipments[[#This Row],[Total_Cost_USD]]/tblshipments[[#This Row],[Units]],"")</f>
        <v>65.0509634551495</v>
      </c>
      <c r="AA37" s="1" t="str">
        <f>IF(tblshipments[[#This Row],[Transit_Days]]&lt;= VLOOKUP(tblshipments[[#This Row],[Transport_Mode]],tblTargets[#All],2,FALSE),"On Time","Late")</f>
        <v>On Time</v>
      </c>
      <c r="AB37" s="1">
        <f>MONTH(tblshipments[[#This Row],[Date]])</f>
        <v>6</v>
      </c>
      <c r="AC37" s="4">
        <f>DATE(tblshipments[[#This Row],[Year]],tblshipments[[#This Row],[MonthNum]],1)</f>
        <v>45809</v>
      </c>
    </row>
    <row r="38" spans="1:29" x14ac:dyDescent="0.2">
      <c r="A38" s="1" t="s">
        <v>56</v>
      </c>
      <c r="B38" s="4">
        <v>45505</v>
      </c>
      <c r="C38" s="1" t="s">
        <v>290</v>
      </c>
      <c r="D38" s="1" t="s">
        <v>296</v>
      </c>
      <c r="E38" s="1" t="s">
        <v>297</v>
      </c>
      <c r="F38" s="1" t="s">
        <v>337</v>
      </c>
      <c r="G38" s="1" t="s">
        <v>571</v>
      </c>
      <c r="H38" s="10">
        <v>346</v>
      </c>
      <c r="I38" s="8">
        <v>6470.17</v>
      </c>
      <c r="J38" s="6">
        <v>10153.23</v>
      </c>
      <c r="K38" s="1" t="s">
        <v>575</v>
      </c>
      <c r="L38" s="1" t="s">
        <v>614</v>
      </c>
      <c r="M38" s="1" t="s">
        <v>850</v>
      </c>
      <c r="N38" s="4">
        <v>45508</v>
      </c>
      <c r="O38" s="4">
        <v>45527</v>
      </c>
      <c r="P38" s="1" t="s">
        <v>575</v>
      </c>
      <c r="Q38" s="1" t="s">
        <v>854</v>
      </c>
      <c r="R38" s="1" t="s">
        <v>859</v>
      </c>
      <c r="S38" s="1" t="s">
        <v>865</v>
      </c>
      <c r="T38" s="6">
        <v>768.98</v>
      </c>
      <c r="U38" s="1">
        <f>YEAR(tblshipments[[#This Row],[Date]])</f>
        <v>2024</v>
      </c>
      <c r="V38" s="1" t="str">
        <f>TEXT(tblshipments[[#This Row],[Date]],"mmm")</f>
        <v>Aug</v>
      </c>
      <c r="W38" s="6">
        <f>tblshipments[[#This Row],[Freight_Cost_USD]]+tblshipments[[#This Row],[Customs_Duties_USD]]</f>
        <v>10922.21</v>
      </c>
      <c r="X38" s="1">
        <f>IF(AND(tblshipments[[#This Row],[Departure_Date]]&lt;&gt;"",tblshipments[[#This Row],[Arrival_Date]]&lt;&gt;""),INT(tblshipments[[#This Row],[Arrival_Date]]-tblshipments[[#This Row],[Departure_Date]]),"Null")</f>
        <v>19</v>
      </c>
      <c r="Y38" s="8">
        <f>IFERROR(tblshipments[[#This Row],[Total_Cost_USD]]/tblshipments[[#This Row],[Weight_kg]],"")</f>
        <v>1.6880870208974414</v>
      </c>
      <c r="Z38" s="8">
        <f>IFERROR(tblshipments[[#This Row],[Total_Cost_USD]]/tblshipments[[#This Row],[Units]],"")</f>
        <v>31.567080924855489</v>
      </c>
      <c r="AA38" s="1" t="str">
        <f>IF(tblshipments[[#This Row],[Transit_Days]]&lt;= VLOOKUP(tblshipments[[#This Row],[Transport_Mode]],tblTargets[#All],2,FALSE),"On Time","Late")</f>
        <v>Late</v>
      </c>
      <c r="AB38" s="1">
        <f>MONTH(tblshipments[[#This Row],[Date]])</f>
        <v>8</v>
      </c>
      <c r="AC38" s="4">
        <f>DATE(tblshipments[[#This Row],[Year]],tblshipments[[#This Row],[MonthNum]],1)</f>
        <v>45505</v>
      </c>
    </row>
    <row r="39" spans="1:29" x14ac:dyDescent="0.2">
      <c r="A39" s="1" t="s">
        <v>57</v>
      </c>
      <c r="B39" s="4">
        <v>45476</v>
      </c>
      <c r="C39" s="1" t="s">
        <v>291</v>
      </c>
      <c r="D39" s="1" t="s">
        <v>297</v>
      </c>
      <c r="E39" s="1" t="s">
        <v>300</v>
      </c>
      <c r="F39" s="1" t="s">
        <v>338</v>
      </c>
      <c r="G39" s="1" t="s">
        <v>572</v>
      </c>
      <c r="H39" s="10">
        <v>244</v>
      </c>
      <c r="I39" s="8">
        <v>2650.87</v>
      </c>
      <c r="J39" s="6">
        <v>7269.56</v>
      </c>
      <c r="K39" s="1" t="s">
        <v>574</v>
      </c>
      <c r="L39" s="1" t="s">
        <v>615</v>
      </c>
      <c r="M39" s="1" t="s">
        <v>850</v>
      </c>
      <c r="N39" s="4">
        <v>45481</v>
      </c>
      <c r="O39" s="4">
        <v>45490</v>
      </c>
      <c r="P39" s="1" t="s">
        <v>851</v>
      </c>
      <c r="Q39" s="1" t="s">
        <v>854</v>
      </c>
      <c r="R39" s="1" t="s">
        <v>862</v>
      </c>
      <c r="S39" s="1" t="s">
        <v>864</v>
      </c>
      <c r="T39" s="6">
        <v>1354.55</v>
      </c>
      <c r="U39" s="1">
        <f>YEAR(tblshipments[[#This Row],[Date]])</f>
        <v>2024</v>
      </c>
      <c r="V39" s="1" t="str">
        <f>TEXT(tblshipments[[#This Row],[Date]],"mmm")</f>
        <v>Jul</v>
      </c>
      <c r="W39" s="6">
        <f>tblshipments[[#This Row],[Freight_Cost_USD]]+tblshipments[[#This Row],[Customs_Duties_USD]]</f>
        <v>8624.11</v>
      </c>
      <c r="X39" s="1">
        <f>IF(AND(tblshipments[[#This Row],[Departure_Date]]&lt;&gt;"",tblshipments[[#This Row],[Arrival_Date]]&lt;&gt;""),INT(tblshipments[[#This Row],[Arrival_Date]]-tblshipments[[#This Row],[Departure_Date]]),"Null")</f>
        <v>9</v>
      </c>
      <c r="Y39" s="8">
        <f>IFERROR(tblshipments[[#This Row],[Total_Cost_USD]]/tblshipments[[#This Row],[Weight_kg]],"")</f>
        <v>3.2533130632584779</v>
      </c>
      <c r="Z39" s="8">
        <f>IFERROR(tblshipments[[#This Row],[Total_Cost_USD]]/tblshipments[[#This Row],[Units]],"")</f>
        <v>35.3447131147541</v>
      </c>
      <c r="AA39" s="1" t="str">
        <f>IF(tblshipments[[#This Row],[Transit_Days]]&lt;= VLOOKUP(tblshipments[[#This Row],[Transport_Mode]],tblTargets[#All],2,FALSE),"On Time","Late")</f>
        <v>Late</v>
      </c>
      <c r="AB39" s="1">
        <f>MONTH(tblshipments[[#This Row],[Date]])</f>
        <v>7</v>
      </c>
      <c r="AC39" s="4">
        <f>DATE(tblshipments[[#This Row],[Year]],tblshipments[[#This Row],[MonthNum]],1)</f>
        <v>45474</v>
      </c>
    </row>
    <row r="40" spans="1:29" x14ac:dyDescent="0.2">
      <c r="A40" s="1" t="s">
        <v>58</v>
      </c>
      <c r="B40" s="4">
        <v>46006</v>
      </c>
      <c r="C40" s="1" t="s">
        <v>290</v>
      </c>
      <c r="D40" s="1" t="s">
        <v>297</v>
      </c>
      <c r="E40" s="1" t="s">
        <v>294</v>
      </c>
      <c r="F40" s="1" t="s">
        <v>339</v>
      </c>
      <c r="G40" s="1" t="s">
        <v>566</v>
      </c>
      <c r="H40" s="10">
        <v>61</v>
      </c>
      <c r="I40" s="8">
        <v>3975.04</v>
      </c>
      <c r="J40" s="6">
        <v>12385.17</v>
      </c>
      <c r="K40" s="1" t="s">
        <v>577</v>
      </c>
      <c r="L40" s="1" t="s">
        <v>616</v>
      </c>
      <c r="M40" s="1" t="s">
        <v>850</v>
      </c>
      <c r="N40" s="4">
        <v>46008</v>
      </c>
      <c r="O40" s="4">
        <v>46030</v>
      </c>
      <c r="P40" s="1" t="s">
        <v>851</v>
      </c>
      <c r="Q40" s="1" t="s">
        <v>855</v>
      </c>
      <c r="R40" s="1" t="s">
        <v>859</v>
      </c>
      <c r="S40" s="1" t="s">
        <v>864</v>
      </c>
      <c r="T40" s="6">
        <v>1957.84</v>
      </c>
      <c r="U40" s="1">
        <f>YEAR(tblshipments[[#This Row],[Date]])</f>
        <v>2025</v>
      </c>
      <c r="V40" s="1" t="str">
        <f>TEXT(tblshipments[[#This Row],[Date]],"mmm")</f>
        <v>Dec</v>
      </c>
      <c r="W40" s="6">
        <f>tblshipments[[#This Row],[Freight_Cost_USD]]+tblshipments[[#This Row],[Customs_Duties_USD]]</f>
        <v>14343.01</v>
      </c>
      <c r="X40" s="1">
        <f>IF(AND(tblshipments[[#This Row],[Departure_Date]]&lt;&gt;"",tblshipments[[#This Row],[Arrival_Date]]&lt;&gt;""),INT(tblshipments[[#This Row],[Arrival_Date]]-tblshipments[[#This Row],[Departure_Date]]),"Null")</f>
        <v>22</v>
      </c>
      <c r="Y40" s="8">
        <f>IFERROR(tblshipments[[#This Row],[Total_Cost_USD]]/tblshipments[[#This Row],[Weight_kg]],"")</f>
        <v>3.608268092899694</v>
      </c>
      <c r="Z40" s="8">
        <f>IFERROR(tblshipments[[#This Row],[Total_Cost_USD]]/tblshipments[[#This Row],[Units]],"")</f>
        <v>235.13131147540983</v>
      </c>
      <c r="AA40" s="1" t="str">
        <f>IF(tblshipments[[#This Row],[Transit_Days]]&lt;= VLOOKUP(tblshipments[[#This Row],[Transport_Mode]],tblTargets[#All],2,FALSE),"On Time","Late")</f>
        <v>Late</v>
      </c>
      <c r="AB40" s="1">
        <f>MONTH(tblshipments[[#This Row],[Date]])</f>
        <v>12</v>
      </c>
      <c r="AC40" s="4">
        <f>DATE(tblshipments[[#This Row],[Year]],tblshipments[[#This Row],[MonthNum]],1)</f>
        <v>45992</v>
      </c>
    </row>
    <row r="41" spans="1:29" x14ac:dyDescent="0.2">
      <c r="A41" s="1" t="s">
        <v>59</v>
      </c>
      <c r="B41" s="4">
        <v>45597</v>
      </c>
      <c r="C41" s="1" t="s">
        <v>290</v>
      </c>
      <c r="D41" s="1" t="s">
        <v>297</v>
      </c>
      <c r="E41" s="1" t="s">
        <v>296</v>
      </c>
      <c r="F41" s="1" t="s">
        <v>340</v>
      </c>
      <c r="G41" s="1" t="s">
        <v>573</v>
      </c>
      <c r="H41" s="10">
        <v>296</v>
      </c>
      <c r="I41" s="8">
        <v>8867.67</v>
      </c>
      <c r="J41" s="6">
        <v>14960.74</v>
      </c>
      <c r="K41" s="1" t="s">
        <v>576</v>
      </c>
      <c r="L41" s="1" t="s">
        <v>617</v>
      </c>
      <c r="M41" s="1" t="s">
        <v>849</v>
      </c>
      <c r="N41" s="4">
        <v>45599</v>
      </c>
      <c r="O41" s="4">
        <v>45608</v>
      </c>
      <c r="P41" s="1" t="s">
        <v>853</v>
      </c>
      <c r="Q41" s="1" t="s">
        <v>857</v>
      </c>
      <c r="R41" s="1" t="s">
        <v>859</v>
      </c>
      <c r="S41" s="1" t="s">
        <v>866</v>
      </c>
      <c r="T41" s="6">
        <v>4787.82</v>
      </c>
      <c r="U41" s="1">
        <f>YEAR(tblshipments[[#This Row],[Date]])</f>
        <v>2024</v>
      </c>
      <c r="V41" s="1" t="str">
        <f>TEXT(tblshipments[[#This Row],[Date]],"mmm")</f>
        <v>Nov</v>
      </c>
      <c r="W41" s="6">
        <f>tblshipments[[#This Row],[Freight_Cost_USD]]+tblshipments[[#This Row],[Customs_Duties_USD]]</f>
        <v>19748.559999999998</v>
      </c>
      <c r="X41" s="1">
        <f>IF(AND(tblshipments[[#This Row],[Departure_Date]]&lt;&gt;"",tblshipments[[#This Row],[Arrival_Date]]&lt;&gt;""),INT(tblshipments[[#This Row],[Arrival_Date]]-tblshipments[[#This Row],[Departure_Date]]),"Null")</f>
        <v>9</v>
      </c>
      <c r="Y41" s="8">
        <f>IFERROR(tblshipments[[#This Row],[Total_Cost_USD]]/tblshipments[[#This Row],[Weight_kg]],"")</f>
        <v>2.2270291970720604</v>
      </c>
      <c r="Z41" s="8">
        <f>IFERROR(tblshipments[[#This Row],[Total_Cost_USD]]/tblshipments[[#This Row],[Units]],"")</f>
        <v>66.718108108108098</v>
      </c>
      <c r="AA41" s="1" t="str">
        <f>IF(tblshipments[[#This Row],[Transit_Days]]&lt;= VLOOKUP(tblshipments[[#This Row],[Transport_Mode]],tblTargets[#All],2,FALSE),"On Time","Late")</f>
        <v>On Time</v>
      </c>
      <c r="AB41" s="1">
        <f>MONTH(tblshipments[[#This Row],[Date]])</f>
        <v>11</v>
      </c>
      <c r="AC41" s="4">
        <f>DATE(tblshipments[[#This Row],[Year]],tblshipments[[#This Row],[MonthNum]],1)</f>
        <v>45597</v>
      </c>
    </row>
    <row r="42" spans="1:29" x14ac:dyDescent="0.2">
      <c r="A42" s="1" t="s">
        <v>60</v>
      </c>
      <c r="B42" s="4">
        <v>45901</v>
      </c>
      <c r="C42" s="1" t="s">
        <v>291</v>
      </c>
      <c r="D42" s="1" t="s">
        <v>295</v>
      </c>
      <c r="E42" s="1" t="s">
        <v>294</v>
      </c>
      <c r="F42" s="1" t="s">
        <v>341</v>
      </c>
      <c r="G42" s="1" t="s">
        <v>571</v>
      </c>
      <c r="H42" s="10">
        <v>114</v>
      </c>
      <c r="I42" s="8">
        <v>234.69</v>
      </c>
      <c r="J42" s="6">
        <v>16576.810000000001</v>
      </c>
      <c r="K42" s="1" t="s">
        <v>577</v>
      </c>
      <c r="L42" s="1" t="s">
        <v>618</v>
      </c>
      <c r="M42" s="1" t="s">
        <v>850</v>
      </c>
      <c r="N42" s="4">
        <v>45904</v>
      </c>
      <c r="O42" s="4">
        <v>45929</v>
      </c>
      <c r="P42" s="1" t="s">
        <v>853</v>
      </c>
      <c r="Q42" s="1" t="s">
        <v>856</v>
      </c>
      <c r="R42" s="1" t="s">
        <v>863</v>
      </c>
      <c r="S42" s="1" t="s">
        <v>864</v>
      </c>
      <c r="T42" s="6">
        <v>1105.57</v>
      </c>
      <c r="U42" s="1">
        <f>YEAR(tblshipments[[#This Row],[Date]])</f>
        <v>2025</v>
      </c>
      <c r="V42" s="1" t="str">
        <f>TEXT(tblshipments[[#This Row],[Date]],"mmm")</f>
        <v>Sep</v>
      </c>
      <c r="W42" s="6">
        <f>tblshipments[[#This Row],[Freight_Cost_USD]]+tblshipments[[#This Row],[Customs_Duties_USD]]</f>
        <v>17682.38</v>
      </c>
      <c r="X42" s="1">
        <f>IF(AND(tblshipments[[#This Row],[Departure_Date]]&lt;&gt;"",tblshipments[[#This Row],[Arrival_Date]]&lt;&gt;""),INT(tblshipments[[#This Row],[Arrival_Date]]-tblshipments[[#This Row],[Departure_Date]]),"Null")</f>
        <v>25</v>
      </c>
      <c r="Y42" s="8">
        <f>IFERROR(tblshipments[[#This Row],[Total_Cost_USD]]/tblshipments[[#This Row],[Weight_kg]],"")</f>
        <v>75.343559589245388</v>
      </c>
      <c r="Z42" s="8">
        <f>IFERROR(tblshipments[[#This Row],[Total_Cost_USD]]/tblshipments[[#This Row],[Units]],"")</f>
        <v>155.10859649122807</v>
      </c>
      <c r="AA42" s="1" t="str">
        <f>IF(tblshipments[[#This Row],[Transit_Days]]&lt;= VLOOKUP(tblshipments[[#This Row],[Transport_Mode]],tblTargets[#All],2,FALSE),"On Time","Late")</f>
        <v>Late</v>
      </c>
      <c r="AB42" s="1">
        <f>MONTH(tblshipments[[#This Row],[Date]])</f>
        <v>9</v>
      </c>
      <c r="AC42" s="4">
        <f>DATE(tblshipments[[#This Row],[Year]],tblshipments[[#This Row],[MonthNum]],1)</f>
        <v>45901</v>
      </c>
    </row>
    <row r="43" spans="1:29" x14ac:dyDescent="0.2">
      <c r="A43" s="1" t="s">
        <v>61</v>
      </c>
      <c r="B43" s="4">
        <v>45574</v>
      </c>
      <c r="C43" s="1" t="s">
        <v>290</v>
      </c>
      <c r="D43" s="1" t="s">
        <v>293</v>
      </c>
      <c r="E43" s="1" t="s">
        <v>297</v>
      </c>
      <c r="F43" s="1" t="s">
        <v>342</v>
      </c>
      <c r="G43" s="1" t="s">
        <v>566</v>
      </c>
      <c r="H43" s="10">
        <v>104</v>
      </c>
      <c r="I43" s="8">
        <v>6901.56</v>
      </c>
      <c r="J43" s="6">
        <v>8697.02</v>
      </c>
      <c r="K43" s="1" t="s">
        <v>576</v>
      </c>
      <c r="L43" s="1" t="s">
        <v>619</v>
      </c>
      <c r="M43" s="1" t="s">
        <v>849</v>
      </c>
      <c r="N43" s="4">
        <v>45575</v>
      </c>
      <c r="O43" s="4">
        <v>45581</v>
      </c>
      <c r="P43" s="1" t="s">
        <v>851</v>
      </c>
      <c r="Q43" s="1" t="s">
        <v>854</v>
      </c>
      <c r="R43" s="1" t="s">
        <v>863</v>
      </c>
      <c r="S43" s="1" t="s">
        <v>864</v>
      </c>
      <c r="T43" s="6">
        <v>4011.21</v>
      </c>
      <c r="U43" s="1">
        <f>YEAR(tblshipments[[#This Row],[Date]])</f>
        <v>2024</v>
      </c>
      <c r="V43" s="1" t="str">
        <f>TEXT(tblshipments[[#This Row],[Date]],"mmm")</f>
        <v>Oct</v>
      </c>
      <c r="W43" s="6">
        <f>tblshipments[[#This Row],[Freight_Cost_USD]]+tblshipments[[#This Row],[Customs_Duties_USD]]</f>
        <v>12708.23</v>
      </c>
      <c r="X43" s="1">
        <f>IF(AND(tblshipments[[#This Row],[Departure_Date]]&lt;&gt;"",tblshipments[[#This Row],[Arrival_Date]]&lt;&gt;""),INT(tblshipments[[#This Row],[Arrival_Date]]-tblshipments[[#This Row],[Departure_Date]]),"Null")</f>
        <v>6</v>
      </c>
      <c r="Y43" s="8">
        <f>IFERROR(tblshipments[[#This Row],[Total_Cost_USD]]/tblshipments[[#This Row],[Weight_kg]],"")</f>
        <v>1.8413561571586712</v>
      </c>
      <c r="Z43" s="8">
        <f>IFERROR(tblshipments[[#This Row],[Total_Cost_USD]]/tblshipments[[#This Row],[Units]],"")</f>
        <v>122.19451923076923</v>
      </c>
      <c r="AA43" s="1" t="str">
        <f>IF(tblshipments[[#This Row],[Transit_Days]]&lt;= VLOOKUP(tblshipments[[#This Row],[Transport_Mode]],tblTargets[#All],2,FALSE),"On Time","Late")</f>
        <v>On Time</v>
      </c>
      <c r="AB43" s="1">
        <f>MONTH(tblshipments[[#This Row],[Date]])</f>
        <v>10</v>
      </c>
      <c r="AC43" s="4">
        <f>DATE(tblshipments[[#This Row],[Year]],tblshipments[[#This Row],[MonthNum]],1)</f>
        <v>45566</v>
      </c>
    </row>
    <row r="44" spans="1:29" x14ac:dyDescent="0.2">
      <c r="A44" s="1" t="s">
        <v>62</v>
      </c>
      <c r="B44" s="4">
        <v>45628</v>
      </c>
      <c r="C44" s="1" t="s">
        <v>290</v>
      </c>
      <c r="D44" s="1" t="s">
        <v>294</v>
      </c>
      <c r="E44" s="1" t="s">
        <v>296</v>
      </c>
      <c r="F44" s="1" t="s">
        <v>343</v>
      </c>
      <c r="G44" s="1" t="s">
        <v>571</v>
      </c>
      <c r="H44" s="10">
        <v>307</v>
      </c>
      <c r="I44" s="8">
        <v>1500.56</v>
      </c>
      <c r="J44" s="6">
        <v>18003.2</v>
      </c>
      <c r="K44" s="1" t="s">
        <v>577</v>
      </c>
      <c r="L44" s="1" t="s">
        <v>620</v>
      </c>
      <c r="M44" s="1" t="s">
        <v>850</v>
      </c>
      <c r="N44" s="4">
        <v>45633</v>
      </c>
      <c r="O44" s="4">
        <v>45649</v>
      </c>
      <c r="P44" s="1" t="s">
        <v>851</v>
      </c>
      <c r="Q44" s="1" t="s">
        <v>856</v>
      </c>
      <c r="R44" s="1" t="s">
        <v>861</v>
      </c>
      <c r="S44" s="1" t="s">
        <v>866</v>
      </c>
      <c r="T44" s="6">
        <v>346.89</v>
      </c>
      <c r="U44" s="1">
        <f>YEAR(tblshipments[[#This Row],[Date]])</f>
        <v>2024</v>
      </c>
      <c r="V44" s="1" t="str">
        <f>TEXT(tblshipments[[#This Row],[Date]],"mmm")</f>
        <v>Dec</v>
      </c>
      <c r="W44" s="6">
        <f>tblshipments[[#This Row],[Freight_Cost_USD]]+tblshipments[[#This Row],[Customs_Duties_USD]]</f>
        <v>18350.09</v>
      </c>
      <c r="X44" s="1">
        <f>IF(AND(tblshipments[[#This Row],[Departure_Date]]&lt;&gt;"",tblshipments[[#This Row],[Arrival_Date]]&lt;&gt;""),INT(tblshipments[[#This Row],[Arrival_Date]]-tblshipments[[#This Row],[Departure_Date]]),"Null")</f>
        <v>16</v>
      </c>
      <c r="Y44" s="8">
        <f>IFERROR(tblshipments[[#This Row],[Total_Cost_USD]]/tblshipments[[#This Row],[Weight_kg]],"")</f>
        <v>12.228827904249082</v>
      </c>
      <c r="Z44" s="8">
        <f>IFERROR(tblshipments[[#This Row],[Total_Cost_USD]]/tblshipments[[#This Row],[Units]],"")</f>
        <v>59.772280130293161</v>
      </c>
      <c r="AA44" s="1" t="str">
        <f>IF(tblshipments[[#This Row],[Transit_Days]]&lt;= VLOOKUP(tblshipments[[#This Row],[Transport_Mode]],tblTargets[#All],2,FALSE),"On Time","Late")</f>
        <v>Late</v>
      </c>
      <c r="AB44" s="1">
        <f>MONTH(tblshipments[[#This Row],[Date]])</f>
        <v>12</v>
      </c>
      <c r="AC44" s="4">
        <f>DATE(tblshipments[[#This Row],[Year]],tblshipments[[#This Row],[MonthNum]],1)</f>
        <v>45627</v>
      </c>
    </row>
    <row r="45" spans="1:29" x14ac:dyDescent="0.2">
      <c r="A45" s="1" t="s">
        <v>63</v>
      </c>
      <c r="B45" s="4">
        <v>45657</v>
      </c>
      <c r="C45" s="1" t="s">
        <v>290</v>
      </c>
      <c r="D45" s="1" t="s">
        <v>295</v>
      </c>
      <c r="E45" s="1" t="s">
        <v>298</v>
      </c>
      <c r="F45" s="1" t="s">
        <v>344</v>
      </c>
      <c r="G45" s="1" t="s">
        <v>572</v>
      </c>
      <c r="H45" s="10">
        <v>138</v>
      </c>
      <c r="I45" s="8">
        <v>1007.45</v>
      </c>
      <c r="J45" s="6">
        <v>1962.92</v>
      </c>
      <c r="K45" s="1" t="s">
        <v>577</v>
      </c>
      <c r="L45" s="1" t="s">
        <v>621</v>
      </c>
      <c r="M45" s="1" t="s">
        <v>849</v>
      </c>
      <c r="N45" s="4">
        <v>45657</v>
      </c>
      <c r="O45" s="4">
        <v>45663</v>
      </c>
      <c r="P45" s="1" t="s">
        <v>575</v>
      </c>
      <c r="Q45" s="1" t="s">
        <v>854</v>
      </c>
      <c r="R45" s="1" t="s">
        <v>861</v>
      </c>
      <c r="S45" s="1" t="s">
        <v>866</v>
      </c>
      <c r="T45" s="6">
        <v>4878.54</v>
      </c>
      <c r="U45" s="1">
        <f>YEAR(tblshipments[[#This Row],[Date]])</f>
        <v>2024</v>
      </c>
      <c r="V45" s="1" t="str">
        <f>TEXT(tblshipments[[#This Row],[Date]],"mmm")</f>
        <v>Dec</v>
      </c>
      <c r="W45" s="6">
        <f>tblshipments[[#This Row],[Freight_Cost_USD]]+tblshipments[[#This Row],[Customs_Duties_USD]]</f>
        <v>6841.46</v>
      </c>
      <c r="X45" s="1">
        <f>IF(AND(tblshipments[[#This Row],[Departure_Date]]&lt;&gt;"",tblshipments[[#This Row],[Arrival_Date]]&lt;&gt;""),INT(tblshipments[[#This Row],[Arrival_Date]]-tblshipments[[#This Row],[Departure_Date]]),"Null")</f>
        <v>6</v>
      </c>
      <c r="Y45" s="8">
        <f>IFERROR(tblshipments[[#This Row],[Total_Cost_USD]]/tblshipments[[#This Row],[Weight_kg]],"")</f>
        <v>6.7908680331530098</v>
      </c>
      <c r="Z45" s="8">
        <f>IFERROR(tblshipments[[#This Row],[Total_Cost_USD]]/tblshipments[[#This Row],[Units]],"")</f>
        <v>49.575797101449275</v>
      </c>
      <c r="AA45" s="1" t="str">
        <f>IF(tblshipments[[#This Row],[Transit_Days]]&lt;= VLOOKUP(tblshipments[[#This Row],[Transport_Mode]],tblTargets[#All],2,FALSE),"On Time","Late")</f>
        <v>On Time</v>
      </c>
      <c r="AB45" s="1">
        <f>MONTH(tblshipments[[#This Row],[Date]])</f>
        <v>12</v>
      </c>
      <c r="AC45" s="4">
        <f>DATE(tblshipments[[#This Row],[Year]],tblshipments[[#This Row],[MonthNum]],1)</f>
        <v>45627</v>
      </c>
    </row>
    <row r="46" spans="1:29" x14ac:dyDescent="0.2">
      <c r="A46" s="1" t="s">
        <v>64</v>
      </c>
      <c r="B46" s="4">
        <v>45837</v>
      </c>
      <c r="C46" s="1" t="s">
        <v>291</v>
      </c>
      <c r="D46" s="1" t="s">
        <v>296</v>
      </c>
      <c r="E46" s="1" t="s">
        <v>298</v>
      </c>
      <c r="F46" s="1" t="s">
        <v>345</v>
      </c>
      <c r="G46" s="1" t="s">
        <v>570</v>
      </c>
      <c r="H46" s="10">
        <v>286</v>
      </c>
      <c r="I46" s="8">
        <v>1642.7</v>
      </c>
      <c r="J46" s="6">
        <v>6807.58</v>
      </c>
      <c r="K46" s="1" t="s">
        <v>575</v>
      </c>
      <c r="L46" s="1" t="s">
        <v>622</v>
      </c>
      <c r="M46" s="1" t="s">
        <v>848</v>
      </c>
      <c r="N46" s="4">
        <v>45838</v>
      </c>
      <c r="O46" s="4">
        <v>45844</v>
      </c>
      <c r="P46" s="1" t="s">
        <v>851</v>
      </c>
      <c r="Q46" s="1" t="s">
        <v>856</v>
      </c>
      <c r="R46" s="1" t="s">
        <v>861</v>
      </c>
      <c r="S46" s="1" t="s">
        <v>865</v>
      </c>
      <c r="T46" s="6">
        <v>166.19</v>
      </c>
      <c r="U46" s="1">
        <f>YEAR(tblshipments[[#This Row],[Date]])</f>
        <v>2025</v>
      </c>
      <c r="V46" s="1" t="str">
        <f>TEXT(tblshipments[[#This Row],[Date]],"mmm")</f>
        <v>Jun</v>
      </c>
      <c r="W46" s="6">
        <f>tblshipments[[#This Row],[Freight_Cost_USD]]+tblshipments[[#This Row],[Customs_Duties_USD]]</f>
        <v>6973.7699999999995</v>
      </c>
      <c r="X46" s="1">
        <f>IF(AND(tblshipments[[#This Row],[Departure_Date]]&lt;&gt;"",tblshipments[[#This Row],[Arrival_Date]]&lt;&gt;""),INT(tblshipments[[#This Row],[Arrival_Date]]-tblshipments[[#This Row],[Departure_Date]]),"Null")</f>
        <v>6</v>
      </c>
      <c r="Y46" s="8">
        <f>IFERROR(tblshipments[[#This Row],[Total_Cost_USD]]/tblshipments[[#This Row],[Weight_kg]],"")</f>
        <v>4.2453095513483898</v>
      </c>
      <c r="Z46" s="8">
        <f>IFERROR(tblshipments[[#This Row],[Total_Cost_USD]]/tblshipments[[#This Row],[Units]],"")</f>
        <v>24.383811188811187</v>
      </c>
      <c r="AA46" s="1" t="str">
        <f>IF(tblshipments[[#This Row],[Transit_Days]]&lt;= VLOOKUP(tblshipments[[#This Row],[Transport_Mode]],tblTargets[#All],2,FALSE),"On Time","Late")</f>
        <v>On Time</v>
      </c>
      <c r="AB46" s="1">
        <f>MONTH(tblshipments[[#This Row],[Date]])</f>
        <v>6</v>
      </c>
      <c r="AC46" s="4">
        <f>DATE(tblshipments[[#This Row],[Year]],tblshipments[[#This Row],[MonthNum]],1)</f>
        <v>45809</v>
      </c>
    </row>
    <row r="47" spans="1:29" x14ac:dyDescent="0.2">
      <c r="A47" s="1" t="s">
        <v>65</v>
      </c>
      <c r="B47" s="4">
        <v>45687</v>
      </c>
      <c r="C47" s="1" t="s">
        <v>291</v>
      </c>
      <c r="D47" s="1" t="s">
        <v>292</v>
      </c>
      <c r="E47" s="1" t="s">
        <v>296</v>
      </c>
      <c r="F47" s="1" t="s">
        <v>346</v>
      </c>
      <c r="G47" s="1" t="s">
        <v>566</v>
      </c>
      <c r="H47" s="10">
        <v>110</v>
      </c>
      <c r="I47" s="8">
        <v>5550.11</v>
      </c>
      <c r="J47" s="6">
        <v>13308.64</v>
      </c>
      <c r="K47" s="1" t="s">
        <v>574</v>
      </c>
      <c r="L47" s="1" t="s">
        <v>623</v>
      </c>
      <c r="M47" s="1" t="s">
        <v>850</v>
      </c>
      <c r="N47" s="4">
        <v>45692</v>
      </c>
      <c r="O47" s="4">
        <v>45715</v>
      </c>
      <c r="P47" s="1" t="s">
        <v>852</v>
      </c>
      <c r="Q47" s="1" t="s">
        <v>854</v>
      </c>
      <c r="R47" s="1" t="s">
        <v>859</v>
      </c>
      <c r="S47" s="1" t="s">
        <v>865</v>
      </c>
      <c r="T47" s="6">
        <v>2205.3000000000002</v>
      </c>
      <c r="U47" s="1">
        <f>YEAR(tblshipments[[#This Row],[Date]])</f>
        <v>2025</v>
      </c>
      <c r="V47" s="1" t="str">
        <f>TEXT(tblshipments[[#This Row],[Date]],"mmm")</f>
        <v>Jan</v>
      </c>
      <c r="W47" s="6">
        <f>tblshipments[[#This Row],[Freight_Cost_USD]]+tblshipments[[#This Row],[Customs_Duties_USD]]</f>
        <v>15513.939999999999</v>
      </c>
      <c r="X47" s="1">
        <f>IF(AND(tblshipments[[#This Row],[Departure_Date]]&lt;&gt;"",tblshipments[[#This Row],[Arrival_Date]]&lt;&gt;""),INT(tblshipments[[#This Row],[Arrival_Date]]-tblshipments[[#This Row],[Departure_Date]]),"Null")</f>
        <v>23</v>
      </c>
      <c r="Y47" s="8">
        <f>IFERROR(tblshipments[[#This Row],[Total_Cost_USD]]/tblshipments[[#This Row],[Weight_kg]],"")</f>
        <v>2.7952491031709279</v>
      </c>
      <c r="Z47" s="8">
        <f>IFERROR(tblshipments[[#This Row],[Total_Cost_USD]]/tblshipments[[#This Row],[Units]],"")</f>
        <v>141.03581818181817</v>
      </c>
      <c r="AA47" s="1" t="str">
        <f>IF(tblshipments[[#This Row],[Transit_Days]]&lt;= VLOOKUP(tblshipments[[#This Row],[Transport_Mode]],tblTargets[#All],2,FALSE),"On Time","Late")</f>
        <v>On Time</v>
      </c>
      <c r="AB47" s="1">
        <f>MONTH(tblshipments[[#This Row],[Date]])</f>
        <v>1</v>
      </c>
      <c r="AC47" s="4">
        <f>DATE(tblshipments[[#This Row],[Year]],tblshipments[[#This Row],[MonthNum]],1)</f>
        <v>45658</v>
      </c>
    </row>
    <row r="48" spans="1:29" x14ac:dyDescent="0.2">
      <c r="A48" s="1" t="s">
        <v>66</v>
      </c>
      <c r="B48" s="4">
        <v>45974</v>
      </c>
      <c r="C48" s="1" t="s">
        <v>290</v>
      </c>
      <c r="D48" s="1" t="s">
        <v>292</v>
      </c>
      <c r="E48" s="1" t="s">
        <v>297</v>
      </c>
      <c r="F48" s="1" t="s">
        <v>347</v>
      </c>
      <c r="G48" s="1" t="s">
        <v>569</v>
      </c>
      <c r="H48" s="10">
        <v>48</v>
      </c>
      <c r="I48" s="8">
        <v>5168.2299999999996</v>
      </c>
      <c r="J48" s="6">
        <v>10111.68</v>
      </c>
      <c r="K48" s="1" t="s">
        <v>574</v>
      </c>
      <c r="L48" s="1" t="s">
        <v>624</v>
      </c>
      <c r="M48" s="1" t="s">
        <v>850</v>
      </c>
      <c r="N48" s="4">
        <v>45976</v>
      </c>
      <c r="O48" s="4">
        <v>45993</v>
      </c>
      <c r="P48" s="1" t="s">
        <v>852</v>
      </c>
      <c r="Q48" s="1" t="s">
        <v>857</v>
      </c>
      <c r="R48" s="1" t="s">
        <v>862</v>
      </c>
      <c r="S48" s="1" t="s">
        <v>866</v>
      </c>
      <c r="T48" s="6">
        <v>2905.19</v>
      </c>
      <c r="U48" s="1">
        <f>YEAR(tblshipments[[#This Row],[Date]])</f>
        <v>2025</v>
      </c>
      <c r="V48" s="1" t="str">
        <f>TEXT(tblshipments[[#This Row],[Date]],"mmm")</f>
        <v>Nov</v>
      </c>
      <c r="W48" s="6">
        <f>tblshipments[[#This Row],[Freight_Cost_USD]]+tblshipments[[#This Row],[Customs_Duties_USD]]</f>
        <v>13016.87</v>
      </c>
      <c r="X48" s="1">
        <f>IF(AND(tblshipments[[#This Row],[Departure_Date]]&lt;&gt;"",tblshipments[[#This Row],[Arrival_Date]]&lt;&gt;""),INT(tblshipments[[#This Row],[Arrival_Date]]-tblshipments[[#This Row],[Departure_Date]]),"Null")</f>
        <v>17</v>
      </c>
      <c r="Y48" s="8">
        <f>IFERROR(tblshipments[[#This Row],[Total_Cost_USD]]/tblshipments[[#This Row],[Weight_kg]],"")</f>
        <v>2.5186321042213682</v>
      </c>
      <c r="Z48" s="8">
        <f>IFERROR(tblshipments[[#This Row],[Total_Cost_USD]]/tblshipments[[#This Row],[Units]],"")</f>
        <v>271.18479166666668</v>
      </c>
      <c r="AA48" s="1" t="str">
        <f>IF(tblshipments[[#This Row],[Transit_Days]]&lt;= VLOOKUP(tblshipments[[#This Row],[Transport_Mode]],tblTargets[#All],2,FALSE),"On Time","Late")</f>
        <v>On Time</v>
      </c>
      <c r="AB48" s="1">
        <f>MONTH(tblshipments[[#This Row],[Date]])</f>
        <v>11</v>
      </c>
      <c r="AC48" s="4">
        <f>DATE(tblshipments[[#This Row],[Year]],tblshipments[[#This Row],[MonthNum]],1)</f>
        <v>45962</v>
      </c>
    </row>
    <row r="49" spans="1:29" x14ac:dyDescent="0.2">
      <c r="A49" s="1" t="s">
        <v>67</v>
      </c>
      <c r="B49" s="4">
        <v>45949</v>
      </c>
      <c r="C49" s="1" t="s">
        <v>291</v>
      </c>
      <c r="D49" s="1" t="s">
        <v>293</v>
      </c>
      <c r="E49" s="1" t="s">
        <v>294</v>
      </c>
      <c r="F49" s="1" t="s">
        <v>348</v>
      </c>
      <c r="G49" s="1" t="s">
        <v>571</v>
      </c>
      <c r="H49" s="10">
        <v>337</v>
      </c>
      <c r="I49" s="8">
        <v>1715.86</v>
      </c>
      <c r="J49" s="6">
        <v>14665.76</v>
      </c>
      <c r="K49" s="1" t="s">
        <v>576</v>
      </c>
      <c r="L49" s="1" t="s">
        <v>625</v>
      </c>
      <c r="M49" s="1" t="s">
        <v>850</v>
      </c>
      <c r="N49" s="4">
        <v>45949</v>
      </c>
      <c r="O49" s="4">
        <v>45972</v>
      </c>
      <c r="P49" s="1" t="s">
        <v>575</v>
      </c>
      <c r="Q49" s="1" t="s">
        <v>857</v>
      </c>
      <c r="R49" s="1" t="s">
        <v>858</v>
      </c>
      <c r="S49" s="1" t="s">
        <v>866</v>
      </c>
      <c r="T49" s="6">
        <v>2640.64</v>
      </c>
      <c r="U49" s="1">
        <f>YEAR(tblshipments[[#This Row],[Date]])</f>
        <v>2025</v>
      </c>
      <c r="V49" s="1" t="str">
        <f>TEXT(tblshipments[[#This Row],[Date]],"mmm")</f>
        <v>Oct</v>
      </c>
      <c r="W49" s="6">
        <f>tblshipments[[#This Row],[Freight_Cost_USD]]+tblshipments[[#This Row],[Customs_Duties_USD]]</f>
        <v>17306.400000000001</v>
      </c>
      <c r="X49" s="1">
        <f>IF(AND(tblshipments[[#This Row],[Departure_Date]]&lt;&gt;"",tblshipments[[#This Row],[Arrival_Date]]&lt;&gt;""),INT(tblshipments[[#This Row],[Arrival_Date]]-tblshipments[[#This Row],[Departure_Date]]),"Null")</f>
        <v>23</v>
      </c>
      <c r="Y49" s="8">
        <f>IFERROR(tblshipments[[#This Row],[Total_Cost_USD]]/tblshipments[[#This Row],[Weight_kg]],"")</f>
        <v>10.086137563670697</v>
      </c>
      <c r="Z49" s="8">
        <f>IFERROR(tblshipments[[#This Row],[Total_Cost_USD]]/tblshipments[[#This Row],[Units]],"")</f>
        <v>51.354302670623149</v>
      </c>
      <c r="AA49" s="1" t="str">
        <f>IF(tblshipments[[#This Row],[Transit_Days]]&lt;= VLOOKUP(tblshipments[[#This Row],[Transport_Mode]],tblTargets[#All],2,FALSE),"On Time","Late")</f>
        <v>Late</v>
      </c>
      <c r="AB49" s="1">
        <f>MONTH(tblshipments[[#This Row],[Date]])</f>
        <v>10</v>
      </c>
      <c r="AC49" s="4">
        <f>DATE(tblshipments[[#This Row],[Year]],tblshipments[[#This Row],[MonthNum]],1)</f>
        <v>45931</v>
      </c>
    </row>
    <row r="50" spans="1:29" x14ac:dyDescent="0.2">
      <c r="A50" s="1" t="s">
        <v>68</v>
      </c>
      <c r="B50" s="4">
        <v>45736</v>
      </c>
      <c r="C50" s="1" t="s">
        <v>291</v>
      </c>
      <c r="D50" s="1" t="s">
        <v>294</v>
      </c>
      <c r="E50" s="1" t="s">
        <v>298</v>
      </c>
      <c r="F50" s="1" t="s">
        <v>349</v>
      </c>
      <c r="G50" s="1" t="s">
        <v>570</v>
      </c>
      <c r="H50" s="10">
        <v>473</v>
      </c>
      <c r="I50" s="8">
        <v>7749.45</v>
      </c>
      <c r="J50" s="6">
        <v>3905.07</v>
      </c>
      <c r="K50" s="1" t="s">
        <v>575</v>
      </c>
      <c r="L50" s="1" t="s">
        <v>626</v>
      </c>
      <c r="M50" s="1" t="s">
        <v>848</v>
      </c>
      <c r="N50" s="4">
        <v>45736</v>
      </c>
      <c r="O50" s="4">
        <v>45743</v>
      </c>
      <c r="P50" s="1" t="s">
        <v>852</v>
      </c>
      <c r="Q50" s="1" t="s">
        <v>854</v>
      </c>
      <c r="R50" s="1" t="s">
        <v>859</v>
      </c>
      <c r="S50" s="1" t="s">
        <v>866</v>
      </c>
      <c r="T50" s="6">
        <v>1909.89</v>
      </c>
      <c r="U50" s="1">
        <f>YEAR(tblshipments[[#This Row],[Date]])</f>
        <v>2025</v>
      </c>
      <c r="V50" s="1" t="str">
        <f>TEXT(tblshipments[[#This Row],[Date]],"mmm")</f>
        <v>Mar</v>
      </c>
      <c r="W50" s="6">
        <f>tblshipments[[#This Row],[Freight_Cost_USD]]+tblshipments[[#This Row],[Customs_Duties_USD]]</f>
        <v>5814.96</v>
      </c>
      <c r="X50" s="1">
        <f>IF(AND(tblshipments[[#This Row],[Departure_Date]]&lt;&gt;"",tblshipments[[#This Row],[Arrival_Date]]&lt;&gt;""),INT(tblshipments[[#This Row],[Arrival_Date]]-tblshipments[[#This Row],[Departure_Date]]),"Null")</f>
        <v>7</v>
      </c>
      <c r="Y50" s="8">
        <f>IFERROR(tblshipments[[#This Row],[Total_Cost_USD]]/tblshipments[[#This Row],[Weight_kg]],"")</f>
        <v>0.75037067146700731</v>
      </c>
      <c r="Z50" s="8">
        <f>IFERROR(tblshipments[[#This Row],[Total_Cost_USD]]/tblshipments[[#This Row],[Units]],"")</f>
        <v>12.293784355179705</v>
      </c>
      <c r="AA50" s="1" t="str">
        <f>IF(tblshipments[[#This Row],[Transit_Days]]&lt;= VLOOKUP(tblshipments[[#This Row],[Transport_Mode]],tblTargets[#All],2,FALSE),"On Time","Late")</f>
        <v>On Time</v>
      </c>
      <c r="AB50" s="1">
        <f>MONTH(tblshipments[[#This Row],[Date]])</f>
        <v>3</v>
      </c>
      <c r="AC50" s="4">
        <f>DATE(tblshipments[[#This Row],[Year]],tblshipments[[#This Row],[MonthNum]],1)</f>
        <v>45717</v>
      </c>
    </row>
    <row r="51" spans="1:29" x14ac:dyDescent="0.2">
      <c r="A51" s="1" t="s">
        <v>69</v>
      </c>
      <c r="B51" s="4">
        <v>45529</v>
      </c>
      <c r="C51" s="1" t="s">
        <v>291</v>
      </c>
      <c r="D51" s="1" t="s">
        <v>296</v>
      </c>
      <c r="E51" s="1" t="s">
        <v>296</v>
      </c>
      <c r="F51" s="1" t="s">
        <v>350</v>
      </c>
      <c r="G51" s="1" t="s">
        <v>571</v>
      </c>
      <c r="H51" s="10">
        <v>477</v>
      </c>
      <c r="I51" s="8">
        <v>4174.84</v>
      </c>
      <c r="J51" s="6">
        <v>13884.37</v>
      </c>
      <c r="K51" s="1" t="s">
        <v>577</v>
      </c>
      <c r="L51" s="1" t="s">
        <v>627</v>
      </c>
      <c r="M51" s="1" t="s">
        <v>848</v>
      </c>
      <c r="N51" s="4">
        <v>45530</v>
      </c>
      <c r="O51" s="4">
        <v>45545</v>
      </c>
      <c r="P51" s="1" t="s">
        <v>852</v>
      </c>
      <c r="Q51" s="1" t="s">
        <v>856</v>
      </c>
      <c r="R51" s="1" t="s">
        <v>861</v>
      </c>
      <c r="S51" s="1" t="s">
        <v>865</v>
      </c>
      <c r="T51" s="6">
        <v>4622.12</v>
      </c>
      <c r="U51" s="1">
        <f>YEAR(tblshipments[[#This Row],[Date]])</f>
        <v>2024</v>
      </c>
      <c r="V51" s="1" t="str">
        <f>TEXT(tblshipments[[#This Row],[Date]],"mmm")</f>
        <v>Aug</v>
      </c>
      <c r="W51" s="6">
        <f>tblshipments[[#This Row],[Freight_Cost_USD]]+tblshipments[[#This Row],[Customs_Duties_USD]]</f>
        <v>18506.490000000002</v>
      </c>
      <c r="X51" s="1">
        <f>IF(AND(tblshipments[[#This Row],[Departure_Date]]&lt;&gt;"",tblshipments[[#This Row],[Arrival_Date]]&lt;&gt;""),INT(tblshipments[[#This Row],[Arrival_Date]]-tblshipments[[#This Row],[Departure_Date]]),"Null")</f>
        <v>15</v>
      </c>
      <c r="Y51" s="8">
        <f>IFERROR(tblshipments[[#This Row],[Total_Cost_USD]]/tblshipments[[#This Row],[Weight_kg]],"")</f>
        <v>4.4328620977091342</v>
      </c>
      <c r="Z51" s="8">
        <f>IFERROR(tblshipments[[#This Row],[Total_Cost_USD]]/tblshipments[[#This Row],[Units]],"")</f>
        <v>38.797672955974846</v>
      </c>
      <c r="AA51" s="1" t="str">
        <f>IF(tblshipments[[#This Row],[Transit_Days]]&lt;= VLOOKUP(tblshipments[[#This Row],[Transport_Mode]],tblTargets[#All],2,FALSE),"On Time","Late")</f>
        <v>On Time</v>
      </c>
      <c r="AB51" s="1">
        <f>MONTH(tblshipments[[#This Row],[Date]])</f>
        <v>8</v>
      </c>
      <c r="AC51" s="4">
        <f>DATE(tblshipments[[#This Row],[Year]],tblshipments[[#This Row],[MonthNum]],1)</f>
        <v>45505</v>
      </c>
    </row>
    <row r="52" spans="1:29" x14ac:dyDescent="0.2">
      <c r="A52" s="1" t="s">
        <v>70</v>
      </c>
      <c r="B52" s="4">
        <v>45835</v>
      </c>
      <c r="C52" s="1" t="s">
        <v>291</v>
      </c>
      <c r="D52" s="1" t="s">
        <v>292</v>
      </c>
      <c r="E52" s="1" t="s">
        <v>300</v>
      </c>
      <c r="F52" s="1" t="s">
        <v>351</v>
      </c>
      <c r="G52" s="1" t="s">
        <v>573</v>
      </c>
      <c r="H52" s="10">
        <v>251</v>
      </c>
      <c r="I52" s="8">
        <v>1434.2</v>
      </c>
      <c r="J52" s="6">
        <v>6910.8</v>
      </c>
      <c r="K52" s="1" t="s">
        <v>574</v>
      </c>
      <c r="L52" s="1" t="s">
        <v>628</v>
      </c>
      <c r="M52" s="1" t="s">
        <v>850</v>
      </c>
      <c r="N52" s="4">
        <v>45837</v>
      </c>
      <c r="O52" s="4">
        <v>45844</v>
      </c>
      <c r="P52" s="1" t="s">
        <v>852</v>
      </c>
      <c r="Q52" s="1" t="s">
        <v>857</v>
      </c>
      <c r="R52" s="1" t="s">
        <v>863</v>
      </c>
      <c r="S52" s="1" t="s">
        <v>864</v>
      </c>
      <c r="T52" s="6">
        <v>1151.4100000000001</v>
      </c>
      <c r="U52" s="1">
        <f>YEAR(tblshipments[[#This Row],[Date]])</f>
        <v>2025</v>
      </c>
      <c r="V52" s="1" t="str">
        <f>TEXT(tblshipments[[#This Row],[Date]],"mmm")</f>
        <v>Jun</v>
      </c>
      <c r="W52" s="6">
        <f>tblshipments[[#This Row],[Freight_Cost_USD]]+tblshipments[[#This Row],[Customs_Duties_USD]]</f>
        <v>8062.21</v>
      </c>
      <c r="X52" s="1">
        <f>IF(AND(tblshipments[[#This Row],[Departure_Date]]&lt;&gt;"",tblshipments[[#This Row],[Arrival_Date]]&lt;&gt;""),INT(tblshipments[[#This Row],[Arrival_Date]]-tblshipments[[#This Row],[Departure_Date]]),"Null")</f>
        <v>7</v>
      </c>
      <c r="Y52" s="8">
        <f>IFERROR(tblshipments[[#This Row],[Total_Cost_USD]]/tblshipments[[#This Row],[Weight_kg]],"")</f>
        <v>5.6213986891646908</v>
      </c>
      <c r="Z52" s="8">
        <f>IFERROR(tblshipments[[#This Row],[Total_Cost_USD]]/tblshipments[[#This Row],[Units]],"")</f>
        <v>32.12035856573705</v>
      </c>
      <c r="AA52" s="1" t="str">
        <f>IF(tblshipments[[#This Row],[Transit_Days]]&lt;= VLOOKUP(tblshipments[[#This Row],[Transport_Mode]],tblTargets[#All],2,FALSE),"On Time","Late")</f>
        <v>On Time</v>
      </c>
      <c r="AB52" s="1">
        <f>MONTH(tblshipments[[#This Row],[Date]])</f>
        <v>6</v>
      </c>
      <c r="AC52" s="4">
        <f>DATE(tblshipments[[#This Row],[Year]],tblshipments[[#This Row],[MonthNum]],1)</f>
        <v>45809</v>
      </c>
    </row>
    <row r="53" spans="1:29" x14ac:dyDescent="0.2">
      <c r="A53" s="1" t="s">
        <v>71</v>
      </c>
      <c r="B53" s="4">
        <v>45481</v>
      </c>
      <c r="C53" s="1" t="s">
        <v>291</v>
      </c>
      <c r="D53" s="1" t="s">
        <v>295</v>
      </c>
      <c r="E53" s="1" t="s">
        <v>300</v>
      </c>
      <c r="F53" s="1" t="s">
        <v>352</v>
      </c>
      <c r="G53" s="1" t="s">
        <v>570</v>
      </c>
      <c r="H53" s="10">
        <v>48</v>
      </c>
      <c r="I53" s="8">
        <v>4215.5</v>
      </c>
      <c r="J53" s="6">
        <v>12918</v>
      </c>
      <c r="K53" s="1" t="s">
        <v>575</v>
      </c>
      <c r="L53" s="1" t="s">
        <v>629</v>
      </c>
      <c r="M53" s="1" t="s">
        <v>849</v>
      </c>
      <c r="N53" s="4">
        <v>45484</v>
      </c>
      <c r="O53" s="4">
        <v>45501</v>
      </c>
      <c r="P53" s="1" t="s">
        <v>852</v>
      </c>
      <c r="Q53" s="1" t="s">
        <v>857</v>
      </c>
      <c r="R53" s="1" t="s">
        <v>861</v>
      </c>
      <c r="S53" s="1" t="s">
        <v>865</v>
      </c>
      <c r="T53" s="6">
        <v>4683.3100000000004</v>
      </c>
      <c r="U53" s="1">
        <f>YEAR(tblshipments[[#This Row],[Date]])</f>
        <v>2024</v>
      </c>
      <c r="V53" s="1" t="str">
        <f>TEXT(tblshipments[[#This Row],[Date]],"mmm")</f>
        <v>Jul</v>
      </c>
      <c r="W53" s="6">
        <f>tblshipments[[#This Row],[Freight_Cost_USD]]+tblshipments[[#This Row],[Customs_Duties_USD]]</f>
        <v>17601.310000000001</v>
      </c>
      <c r="X53" s="1">
        <f>IF(AND(tblshipments[[#This Row],[Departure_Date]]&lt;&gt;"",tblshipments[[#This Row],[Arrival_Date]]&lt;&gt;""),INT(tblshipments[[#This Row],[Arrival_Date]]-tblshipments[[#This Row],[Departure_Date]]),"Null")</f>
        <v>17</v>
      </c>
      <c r="Y53" s="8">
        <f>IFERROR(tblshipments[[#This Row],[Total_Cost_USD]]/tblshipments[[#This Row],[Weight_kg]],"")</f>
        <v>4.1753789586051484</v>
      </c>
      <c r="Z53" s="8">
        <f>IFERROR(tblshipments[[#This Row],[Total_Cost_USD]]/tblshipments[[#This Row],[Units]],"")</f>
        <v>366.69395833333334</v>
      </c>
      <c r="AA53" s="1" t="str">
        <f>IF(tblshipments[[#This Row],[Transit_Days]]&lt;= VLOOKUP(tblshipments[[#This Row],[Transport_Mode]],tblTargets[#All],2,FALSE),"On Time","Late")</f>
        <v>On Time</v>
      </c>
      <c r="AB53" s="1">
        <f>MONTH(tblshipments[[#This Row],[Date]])</f>
        <v>7</v>
      </c>
      <c r="AC53" s="4">
        <f>DATE(tblshipments[[#This Row],[Year]],tblshipments[[#This Row],[MonthNum]],1)</f>
        <v>45474</v>
      </c>
    </row>
    <row r="54" spans="1:29" x14ac:dyDescent="0.2">
      <c r="A54" s="1" t="s">
        <v>72</v>
      </c>
      <c r="B54" s="4">
        <v>45733</v>
      </c>
      <c r="C54" s="1" t="s">
        <v>290</v>
      </c>
      <c r="D54" s="1" t="s">
        <v>295</v>
      </c>
      <c r="E54" s="1" t="s">
        <v>298</v>
      </c>
      <c r="F54" s="1" t="s">
        <v>353</v>
      </c>
      <c r="G54" s="1" t="s">
        <v>573</v>
      </c>
      <c r="H54" s="10">
        <v>458</v>
      </c>
      <c r="I54" s="8">
        <v>3584.53</v>
      </c>
      <c r="J54" s="6">
        <v>2603.2800000000002</v>
      </c>
      <c r="K54" s="1" t="s">
        <v>576</v>
      </c>
      <c r="L54" s="1" t="s">
        <v>630</v>
      </c>
      <c r="M54" s="1" t="s">
        <v>849</v>
      </c>
      <c r="N54" s="4">
        <v>45733</v>
      </c>
      <c r="O54" s="4">
        <v>45748</v>
      </c>
      <c r="P54" s="1" t="s">
        <v>852</v>
      </c>
      <c r="Q54" s="1" t="s">
        <v>855</v>
      </c>
      <c r="R54" s="1" t="s">
        <v>863</v>
      </c>
      <c r="S54" s="1" t="s">
        <v>866</v>
      </c>
      <c r="T54" s="6">
        <v>2162.63</v>
      </c>
      <c r="U54" s="1">
        <f>YEAR(tblshipments[[#This Row],[Date]])</f>
        <v>2025</v>
      </c>
      <c r="V54" s="1" t="str">
        <f>TEXT(tblshipments[[#This Row],[Date]],"mmm")</f>
        <v>Mar</v>
      </c>
      <c r="W54" s="6">
        <f>tblshipments[[#This Row],[Freight_Cost_USD]]+tblshipments[[#This Row],[Customs_Duties_USD]]</f>
        <v>4765.91</v>
      </c>
      <c r="X54" s="1">
        <f>IF(AND(tblshipments[[#This Row],[Departure_Date]]&lt;&gt;"",tblshipments[[#This Row],[Arrival_Date]]&lt;&gt;""),INT(tblshipments[[#This Row],[Arrival_Date]]-tblshipments[[#This Row],[Departure_Date]]),"Null")</f>
        <v>15</v>
      </c>
      <c r="Y54" s="8">
        <f>IFERROR(tblshipments[[#This Row],[Total_Cost_USD]]/tblshipments[[#This Row],[Weight_kg]],"")</f>
        <v>1.329577378345278</v>
      </c>
      <c r="Z54" s="8">
        <f>IFERROR(tblshipments[[#This Row],[Total_Cost_USD]]/tblshipments[[#This Row],[Units]],"")</f>
        <v>10.405917030567686</v>
      </c>
      <c r="AA54" s="1" t="str">
        <f>IF(tblshipments[[#This Row],[Transit_Days]]&lt;= VLOOKUP(tblshipments[[#This Row],[Transport_Mode]],tblTargets[#All],2,FALSE),"On Time","Late")</f>
        <v>On Time</v>
      </c>
      <c r="AB54" s="1">
        <f>MONTH(tblshipments[[#This Row],[Date]])</f>
        <v>3</v>
      </c>
      <c r="AC54" s="4">
        <f>DATE(tblshipments[[#This Row],[Year]],tblshipments[[#This Row],[MonthNum]],1)</f>
        <v>45717</v>
      </c>
    </row>
    <row r="55" spans="1:29" x14ac:dyDescent="0.2">
      <c r="A55" s="1" t="s">
        <v>73</v>
      </c>
      <c r="B55" s="4">
        <v>45488</v>
      </c>
      <c r="C55" s="1" t="s">
        <v>290</v>
      </c>
      <c r="D55" s="1" t="s">
        <v>294</v>
      </c>
      <c r="E55" s="1" t="s">
        <v>297</v>
      </c>
      <c r="F55" s="1" t="s">
        <v>354</v>
      </c>
      <c r="G55" s="1" t="s">
        <v>573</v>
      </c>
      <c r="H55" s="10">
        <v>430</v>
      </c>
      <c r="I55" s="8">
        <v>790.5</v>
      </c>
      <c r="J55" s="6">
        <v>10405.85</v>
      </c>
      <c r="K55" s="1" t="s">
        <v>576</v>
      </c>
      <c r="L55" s="1" t="s">
        <v>631</v>
      </c>
      <c r="M55" s="1" t="s">
        <v>848</v>
      </c>
      <c r="N55" s="4">
        <v>45492</v>
      </c>
      <c r="O55" s="4">
        <v>45512</v>
      </c>
      <c r="P55" s="1" t="s">
        <v>851</v>
      </c>
      <c r="Q55" s="1" t="s">
        <v>855</v>
      </c>
      <c r="R55" s="1" t="s">
        <v>863</v>
      </c>
      <c r="S55" s="1" t="s">
        <v>864</v>
      </c>
      <c r="T55" s="6">
        <v>1594.61</v>
      </c>
      <c r="U55" s="1">
        <f>YEAR(tblshipments[[#This Row],[Date]])</f>
        <v>2024</v>
      </c>
      <c r="V55" s="1" t="str">
        <f>TEXT(tblshipments[[#This Row],[Date]],"mmm")</f>
        <v>Jul</v>
      </c>
      <c r="W55" s="6">
        <f>tblshipments[[#This Row],[Freight_Cost_USD]]+tblshipments[[#This Row],[Customs_Duties_USD]]</f>
        <v>12000.460000000001</v>
      </c>
      <c r="X55" s="1">
        <f>IF(AND(tblshipments[[#This Row],[Departure_Date]]&lt;&gt;"",tblshipments[[#This Row],[Arrival_Date]]&lt;&gt;""),INT(tblshipments[[#This Row],[Arrival_Date]]-tblshipments[[#This Row],[Departure_Date]]),"Null")</f>
        <v>20</v>
      </c>
      <c r="Y55" s="8">
        <f>IFERROR(tblshipments[[#This Row],[Total_Cost_USD]]/tblshipments[[#This Row],[Weight_kg]],"")</f>
        <v>15.180847564832385</v>
      </c>
      <c r="Z55" s="8">
        <f>IFERROR(tblshipments[[#This Row],[Total_Cost_USD]]/tblshipments[[#This Row],[Units]],"")</f>
        <v>27.908046511627909</v>
      </c>
      <c r="AA55" s="1" t="str">
        <f>IF(tblshipments[[#This Row],[Transit_Days]]&lt;= VLOOKUP(tblshipments[[#This Row],[Transport_Mode]],tblTargets[#All],2,FALSE),"On Time","Late")</f>
        <v>Late</v>
      </c>
      <c r="AB55" s="1">
        <f>MONTH(tblshipments[[#This Row],[Date]])</f>
        <v>7</v>
      </c>
      <c r="AC55" s="4">
        <f>DATE(tblshipments[[#This Row],[Year]],tblshipments[[#This Row],[MonthNum]],1)</f>
        <v>45474</v>
      </c>
    </row>
    <row r="56" spans="1:29" x14ac:dyDescent="0.2">
      <c r="A56" s="1" t="s">
        <v>74</v>
      </c>
      <c r="B56" s="4">
        <v>45818</v>
      </c>
      <c r="C56" s="1" t="s">
        <v>291</v>
      </c>
      <c r="D56" s="1" t="s">
        <v>294</v>
      </c>
      <c r="E56" s="1" t="s">
        <v>297</v>
      </c>
      <c r="F56" s="1" t="s">
        <v>355</v>
      </c>
      <c r="G56" s="1" t="s">
        <v>569</v>
      </c>
      <c r="H56" s="10">
        <v>404</v>
      </c>
      <c r="I56" s="8">
        <v>9407.31</v>
      </c>
      <c r="J56" s="6">
        <v>11291.12</v>
      </c>
      <c r="K56" s="1" t="s">
        <v>575</v>
      </c>
      <c r="L56" s="1" t="s">
        <v>632</v>
      </c>
      <c r="M56" s="1" t="s">
        <v>849</v>
      </c>
      <c r="N56" s="4">
        <v>45820</v>
      </c>
      <c r="O56" s="4">
        <v>45826</v>
      </c>
      <c r="P56" s="1" t="s">
        <v>853</v>
      </c>
      <c r="Q56" s="1" t="s">
        <v>856</v>
      </c>
      <c r="R56" s="1" t="s">
        <v>859</v>
      </c>
      <c r="S56" s="1" t="s">
        <v>866</v>
      </c>
      <c r="T56" s="6">
        <v>4566.72</v>
      </c>
      <c r="U56" s="1">
        <f>YEAR(tblshipments[[#This Row],[Date]])</f>
        <v>2025</v>
      </c>
      <c r="V56" s="1" t="str">
        <f>TEXT(tblshipments[[#This Row],[Date]],"mmm")</f>
        <v>Jun</v>
      </c>
      <c r="W56" s="6">
        <f>tblshipments[[#This Row],[Freight_Cost_USD]]+tblshipments[[#This Row],[Customs_Duties_USD]]</f>
        <v>15857.84</v>
      </c>
      <c r="X56" s="1">
        <f>IF(AND(tblshipments[[#This Row],[Departure_Date]]&lt;&gt;"",tblshipments[[#This Row],[Arrival_Date]]&lt;&gt;""),INT(tblshipments[[#This Row],[Arrival_Date]]-tblshipments[[#This Row],[Departure_Date]]),"Null")</f>
        <v>6</v>
      </c>
      <c r="Y56" s="8">
        <f>IFERROR(tblshipments[[#This Row],[Total_Cost_USD]]/tblshipments[[#This Row],[Weight_kg]],"")</f>
        <v>1.6856933597383312</v>
      </c>
      <c r="Z56" s="8">
        <f>IFERROR(tblshipments[[#This Row],[Total_Cost_USD]]/tblshipments[[#This Row],[Units]],"")</f>
        <v>39.252079207920794</v>
      </c>
      <c r="AA56" s="1" t="str">
        <f>IF(tblshipments[[#This Row],[Transit_Days]]&lt;= VLOOKUP(tblshipments[[#This Row],[Transport_Mode]],tblTargets[#All],2,FALSE),"On Time","Late")</f>
        <v>On Time</v>
      </c>
      <c r="AB56" s="1">
        <f>MONTH(tblshipments[[#This Row],[Date]])</f>
        <v>6</v>
      </c>
      <c r="AC56" s="4">
        <f>DATE(tblshipments[[#This Row],[Year]],tblshipments[[#This Row],[MonthNum]],1)</f>
        <v>45809</v>
      </c>
    </row>
    <row r="57" spans="1:29" x14ac:dyDescent="0.2">
      <c r="A57" s="1" t="s">
        <v>75</v>
      </c>
      <c r="B57" s="4">
        <v>45528</v>
      </c>
      <c r="C57" s="1" t="s">
        <v>291</v>
      </c>
      <c r="D57" s="1" t="s">
        <v>297</v>
      </c>
      <c r="E57" s="1" t="s">
        <v>300</v>
      </c>
      <c r="F57" s="1" t="s">
        <v>356</v>
      </c>
      <c r="G57" s="1" t="s">
        <v>570</v>
      </c>
      <c r="H57" s="10">
        <v>271</v>
      </c>
      <c r="I57" s="8">
        <v>1909.53</v>
      </c>
      <c r="J57" s="6">
        <v>13572.61</v>
      </c>
      <c r="K57" s="1" t="s">
        <v>575</v>
      </c>
      <c r="L57" s="1" t="s">
        <v>633</v>
      </c>
      <c r="M57" s="1" t="s">
        <v>850</v>
      </c>
      <c r="N57" s="4">
        <v>45533</v>
      </c>
      <c r="O57" s="4">
        <v>45551</v>
      </c>
      <c r="P57" s="1" t="s">
        <v>851</v>
      </c>
      <c r="Q57" s="1" t="s">
        <v>857</v>
      </c>
      <c r="R57" s="1" t="s">
        <v>860</v>
      </c>
      <c r="S57" s="1" t="s">
        <v>866</v>
      </c>
      <c r="T57" s="6">
        <v>646.34</v>
      </c>
      <c r="U57" s="1">
        <f>YEAR(tblshipments[[#This Row],[Date]])</f>
        <v>2024</v>
      </c>
      <c r="V57" s="1" t="str">
        <f>TEXT(tblshipments[[#This Row],[Date]],"mmm")</f>
        <v>Aug</v>
      </c>
      <c r="W57" s="6">
        <f>tblshipments[[#This Row],[Freight_Cost_USD]]+tblshipments[[#This Row],[Customs_Duties_USD]]</f>
        <v>14218.95</v>
      </c>
      <c r="X57" s="1">
        <f>IF(AND(tblshipments[[#This Row],[Departure_Date]]&lt;&gt;"",tblshipments[[#This Row],[Arrival_Date]]&lt;&gt;""),INT(tblshipments[[#This Row],[Arrival_Date]]-tblshipments[[#This Row],[Departure_Date]]),"Null")</f>
        <v>18</v>
      </c>
      <c r="Y57" s="8">
        <f>IFERROR(tblshipments[[#This Row],[Total_Cost_USD]]/tblshipments[[#This Row],[Weight_kg]],"")</f>
        <v>7.4463087775525922</v>
      </c>
      <c r="Z57" s="8">
        <f>IFERROR(tblshipments[[#This Row],[Total_Cost_USD]]/tblshipments[[#This Row],[Units]],"")</f>
        <v>52.468450184501847</v>
      </c>
      <c r="AA57" s="1" t="str">
        <f>IF(tblshipments[[#This Row],[Transit_Days]]&lt;= VLOOKUP(tblshipments[[#This Row],[Transport_Mode]],tblTargets[#All],2,FALSE),"On Time","Late")</f>
        <v>Late</v>
      </c>
      <c r="AB57" s="1">
        <f>MONTH(tblshipments[[#This Row],[Date]])</f>
        <v>8</v>
      </c>
      <c r="AC57" s="4">
        <f>DATE(tblshipments[[#This Row],[Year]],tblshipments[[#This Row],[MonthNum]],1)</f>
        <v>45505</v>
      </c>
    </row>
    <row r="58" spans="1:29" x14ac:dyDescent="0.2">
      <c r="A58" s="1" t="s">
        <v>76</v>
      </c>
      <c r="B58" s="4">
        <v>45451</v>
      </c>
      <c r="C58" s="1" t="s">
        <v>290</v>
      </c>
      <c r="D58" s="1" t="s">
        <v>295</v>
      </c>
      <c r="E58" s="1" t="s">
        <v>299</v>
      </c>
      <c r="F58" s="1" t="s">
        <v>357</v>
      </c>
      <c r="G58" s="1" t="s">
        <v>573</v>
      </c>
      <c r="H58" s="10">
        <v>414</v>
      </c>
      <c r="I58" s="8">
        <v>8955.51</v>
      </c>
      <c r="J58" s="6">
        <v>15119.19</v>
      </c>
      <c r="K58" s="1" t="s">
        <v>577</v>
      </c>
      <c r="L58" s="1" t="s">
        <v>634</v>
      </c>
      <c r="M58" s="1" t="s">
        <v>848</v>
      </c>
      <c r="N58" s="4">
        <v>45453</v>
      </c>
      <c r="O58" s="4">
        <v>45478</v>
      </c>
      <c r="P58" s="1" t="s">
        <v>853</v>
      </c>
      <c r="Q58" s="1" t="s">
        <v>857</v>
      </c>
      <c r="R58" s="1" t="s">
        <v>862</v>
      </c>
      <c r="S58" s="1" t="s">
        <v>864</v>
      </c>
      <c r="T58" s="6">
        <v>806.93</v>
      </c>
      <c r="U58" s="1">
        <f>YEAR(tblshipments[[#This Row],[Date]])</f>
        <v>2024</v>
      </c>
      <c r="V58" s="1" t="str">
        <f>TEXT(tblshipments[[#This Row],[Date]],"mmm")</f>
        <v>Jun</v>
      </c>
      <c r="W58" s="6">
        <f>tblshipments[[#This Row],[Freight_Cost_USD]]+tblshipments[[#This Row],[Customs_Duties_USD]]</f>
        <v>15926.12</v>
      </c>
      <c r="X58" s="1">
        <f>IF(AND(tblshipments[[#This Row],[Departure_Date]]&lt;&gt;"",tblshipments[[#This Row],[Arrival_Date]]&lt;&gt;""),INT(tblshipments[[#This Row],[Arrival_Date]]-tblshipments[[#This Row],[Departure_Date]]),"Null")</f>
        <v>25</v>
      </c>
      <c r="Y58" s="8">
        <f>IFERROR(tblshipments[[#This Row],[Total_Cost_USD]]/tblshipments[[#This Row],[Weight_kg]],"")</f>
        <v>1.7783599147340576</v>
      </c>
      <c r="Z58" s="8">
        <f>IFERROR(tblshipments[[#This Row],[Total_Cost_USD]]/tblshipments[[#This Row],[Units]],"")</f>
        <v>38.468888888888891</v>
      </c>
      <c r="AA58" s="1" t="str">
        <f>IF(tblshipments[[#This Row],[Transit_Days]]&lt;= VLOOKUP(tblshipments[[#This Row],[Transport_Mode]],tblTargets[#All],2,FALSE),"On Time","Late")</f>
        <v>Late</v>
      </c>
      <c r="AB58" s="1">
        <f>MONTH(tblshipments[[#This Row],[Date]])</f>
        <v>6</v>
      </c>
      <c r="AC58" s="4">
        <f>DATE(tblshipments[[#This Row],[Year]],tblshipments[[#This Row],[MonthNum]],1)</f>
        <v>45444</v>
      </c>
    </row>
    <row r="59" spans="1:29" x14ac:dyDescent="0.2">
      <c r="A59" s="1" t="s">
        <v>77</v>
      </c>
      <c r="B59" s="4">
        <v>45795</v>
      </c>
      <c r="C59" s="1" t="s">
        <v>291</v>
      </c>
      <c r="D59" s="1" t="s">
        <v>293</v>
      </c>
      <c r="E59" s="1" t="s">
        <v>297</v>
      </c>
      <c r="F59" s="1" t="s">
        <v>358</v>
      </c>
      <c r="G59" s="1" t="s">
        <v>572</v>
      </c>
      <c r="H59" s="10">
        <v>79</v>
      </c>
      <c r="I59" s="8">
        <v>6190.76</v>
      </c>
      <c r="J59" s="6">
        <v>7805.49</v>
      </c>
      <c r="K59" s="1" t="s">
        <v>576</v>
      </c>
      <c r="L59" s="1" t="s">
        <v>609</v>
      </c>
      <c r="M59" s="1" t="s">
        <v>850</v>
      </c>
      <c r="N59" s="4">
        <v>45799</v>
      </c>
      <c r="O59" s="4">
        <v>45810</v>
      </c>
      <c r="P59" s="1" t="s">
        <v>852</v>
      </c>
      <c r="Q59" s="1" t="s">
        <v>857</v>
      </c>
      <c r="R59" s="1" t="s">
        <v>863</v>
      </c>
      <c r="S59" s="1" t="s">
        <v>866</v>
      </c>
      <c r="T59" s="6">
        <v>556.32000000000005</v>
      </c>
      <c r="U59" s="1">
        <f>YEAR(tblshipments[[#This Row],[Date]])</f>
        <v>2025</v>
      </c>
      <c r="V59" s="1" t="str">
        <f>TEXT(tblshipments[[#This Row],[Date]],"mmm")</f>
        <v>May</v>
      </c>
      <c r="W59" s="6">
        <f>tblshipments[[#This Row],[Freight_Cost_USD]]+tblshipments[[#This Row],[Customs_Duties_USD]]</f>
        <v>8361.81</v>
      </c>
      <c r="X59" s="1">
        <f>IF(AND(tblshipments[[#This Row],[Departure_Date]]&lt;&gt;"",tblshipments[[#This Row],[Arrival_Date]]&lt;&gt;""),INT(tblshipments[[#This Row],[Arrival_Date]]-tblshipments[[#This Row],[Departure_Date]]),"Null")</f>
        <v>11</v>
      </c>
      <c r="Y59" s="8">
        <f>IFERROR(tblshipments[[#This Row],[Total_Cost_USD]]/tblshipments[[#This Row],[Weight_kg]],"")</f>
        <v>1.350691999043736</v>
      </c>
      <c r="Z59" s="8">
        <f>IFERROR(tblshipments[[#This Row],[Total_Cost_USD]]/tblshipments[[#This Row],[Units]],"")</f>
        <v>105.84569620253164</v>
      </c>
      <c r="AA59" s="1" t="str">
        <f>IF(tblshipments[[#This Row],[Transit_Days]]&lt;= VLOOKUP(tblshipments[[#This Row],[Transport_Mode]],tblTargets[#All],2,FALSE),"On Time","Late")</f>
        <v>On Time</v>
      </c>
      <c r="AB59" s="1">
        <f>MONTH(tblshipments[[#This Row],[Date]])</f>
        <v>5</v>
      </c>
      <c r="AC59" s="4">
        <f>DATE(tblshipments[[#This Row],[Year]],tblshipments[[#This Row],[MonthNum]],1)</f>
        <v>45778</v>
      </c>
    </row>
    <row r="60" spans="1:29" x14ac:dyDescent="0.2">
      <c r="A60" s="1" t="s">
        <v>78</v>
      </c>
      <c r="B60" s="4">
        <v>45644</v>
      </c>
      <c r="C60" s="1" t="s">
        <v>291</v>
      </c>
      <c r="D60" s="1" t="s">
        <v>296</v>
      </c>
      <c r="E60" s="1" t="s">
        <v>296</v>
      </c>
      <c r="F60" s="1" t="s">
        <v>359</v>
      </c>
      <c r="G60" s="1" t="s">
        <v>572</v>
      </c>
      <c r="H60" s="10">
        <v>269</v>
      </c>
      <c r="I60" s="8">
        <v>5492.13</v>
      </c>
      <c r="J60" s="6">
        <v>7896.4</v>
      </c>
      <c r="K60" s="1" t="s">
        <v>577</v>
      </c>
      <c r="L60" s="1" t="s">
        <v>635</v>
      </c>
      <c r="M60" s="1" t="s">
        <v>849</v>
      </c>
      <c r="N60" s="4">
        <v>45644</v>
      </c>
      <c r="O60" s="4">
        <v>45656</v>
      </c>
      <c r="P60" s="1" t="s">
        <v>852</v>
      </c>
      <c r="Q60" s="1" t="s">
        <v>857</v>
      </c>
      <c r="R60" s="1" t="s">
        <v>859</v>
      </c>
      <c r="S60" s="1" t="s">
        <v>864</v>
      </c>
      <c r="T60" s="6">
        <v>4378.3599999999997</v>
      </c>
      <c r="U60" s="1">
        <f>YEAR(tblshipments[[#This Row],[Date]])</f>
        <v>2024</v>
      </c>
      <c r="V60" s="1" t="str">
        <f>TEXT(tblshipments[[#This Row],[Date]],"mmm")</f>
        <v>Dec</v>
      </c>
      <c r="W60" s="6">
        <f>tblshipments[[#This Row],[Freight_Cost_USD]]+tblshipments[[#This Row],[Customs_Duties_USD]]</f>
        <v>12274.759999999998</v>
      </c>
      <c r="X60" s="1">
        <f>IF(AND(tblshipments[[#This Row],[Departure_Date]]&lt;&gt;"",tblshipments[[#This Row],[Arrival_Date]]&lt;&gt;""),INT(tblshipments[[#This Row],[Arrival_Date]]-tblshipments[[#This Row],[Departure_Date]]),"Null")</f>
        <v>12</v>
      </c>
      <c r="Y60" s="8">
        <f>IFERROR(tblshipments[[#This Row],[Total_Cost_USD]]/tblshipments[[#This Row],[Weight_kg]],"")</f>
        <v>2.2349725880487168</v>
      </c>
      <c r="Z60" s="8">
        <f>IFERROR(tblshipments[[#This Row],[Total_Cost_USD]]/tblshipments[[#This Row],[Units]],"")</f>
        <v>45.63107806691449</v>
      </c>
      <c r="AA60" s="1" t="str">
        <f>IF(tblshipments[[#This Row],[Transit_Days]]&lt;= VLOOKUP(tblshipments[[#This Row],[Transport_Mode]],tblTargets[#All],2,FALSE),"On Time","Late")</f>
        <v>On Time</v>
      </c>
      <c r="AB60" s="1">
        <f>MONTH(tblshipments[[#This Row],[Date]])</f>
        <v>12</v>
      </c>
      <c r="AC60" s="4">
        <f>DATE(tblshipments[[#This Row],[Year]],tblshipments[[#This Row],[MonthNum]],1)</f>
        <v>45627</v>
      </c>
    </row>
    <row r="61" spans="1:29" x14ac:dyDescent="0.2">
      <c r="A61" s="1" t="s">
        <v>79</v>
      </c>
      <c r="B61" s="4">
        <v>45524</v>
      </c>
      <c r="C61" s="1" t="s">
        <v>291</v>
      </c>
      <c r="D61" s="1" t="s">
        <v>297</v>
      </c>
      <c r="E61" s="1" t="s">
        <v>298</v>
      </c>
      <c r="F61" s="1" t="s">
        <v>360</v>
      </c>
      <c r="G61" s="1" t="s">
        <v>570</v>
      </c>
      <c r="H61" s="10">
        <v>37</v>
      </c>
      <c r="I61" s="8">
        <v>8785.27</v>
      </c>
      <c r="J61" s="6">
        <v>14820.6</v>
      </c>
      <c r="K61" s="1" t="s">
        <v>577</v>
      </c>
      <c r="L61" s="1" t="s">
        <v>636</v>
      </c>
      <c r="M61" s="1" t="s">
        <v>850</v>
      </c>
      <c r="N61" s="4">
        <v>45527</v>
      </c>
      <c r="O61" s="4">
        <v>45552</v>
      </c>
      <c r="P61" s="1" t="s">
        <v>575</v>
      </c>
      <c r="Q61" s="1" t="s">
        <v>856</v>
      </c>
      <c r="R61" s="1" t="s">
        <v>858</v>
      </c>
      <c r="S61" s="1" t="s">
        <v>864</v>
      </c>
      <c r="T61" s="6">
        <v>3020.41</v>
      </c>
      <c r="U61" s="1">
        <f>YEAR(tblshipments[[#This Row],[Date]])</f>
        <v>2024</v>
      </c>
      <c r="V61" s="1" t="str">
        <f>TEXT(tblshipments[[#This Row],[Date]],"mmm")</f>
        <v>Aug</v>
      </c>
      <c r="W61" s="6">
        <f>tblshipments[[#This Row],[Freight_Cost_USD]]+tblshipments[[#This Row],[Customs_Duties_USD]]</f>
        <v>17841.010000000002</v>
      </c>
      <c r="X61" s="1">
        <f>IF(AND(tblshipments[[#This Row],[Departure_Date]]&lt;&gt;"",tblshipments[[#This Row],[Arrival_Date]]&lt;&gt;""),INT(tblshipments[[#This Row],[Arrival_Date]]-tblshipments[[#This Row],[Departure_Date]]),"Null")</f>
        <v>25</v>
      </c>
      <c r="Y61" s="8">
        <f>IFERROR(tblshipments[[#This Row],[Total_Cost_USD]]/tblshipments[[#This Row],[Weight_kg]],"")</f>
        <v>2.0307867601109586</v>
      </c>
      <c r="Z61" s="8">
        <f>IFERROR(tblshipments[[#This Row],[Total_Cost_USD]]/tblshipments[[#This Row],[Units]],"")</f>
        <v>482.1894594594595</v>
      </c>
      <c r="AA61" s="1" t="str">
        <f>IF(tblshipments[[#This Row],[Transit_Days]]&lt;= VLOOKUP(tblshipments[[#This Row],[Transport_Mode]],tblTargets[#All],2,FALSE),"On Time","Late")</f>
        <v>Late</v>
      </c>
      <c r="AB61" s="1">
        <f>MONTH(tblshipments[[#This Row],[Date]])</f>
        <v>8</v>
      </c>
      <c r="AC61" s="4">
        <f>DATE(tblshipments[[#This Row],[Year]],tblshipments[[#This Row],[MonthNum]],1)</f>
        <v>45505</v>
      </c>
    </row>
    <row r="62" spans="1:29" x14ac:dyDescent="0.2">
      <c r="A62" s="1" t="s">
        <v>80</v>
      </c>
      <c r="B62" s="4">
        <v>45430</v>
      </c>
      <c r="C62" s="1" t="s">
        <v>291</v>
      </c>
      <c r="D62" s="1" t="s">
        <v>292</v>
      </c>
      <c r="E62" s="1" t="s">
        <v>294</v>
      </c>
      <c r="F62" s="1" t="s">
        <v>361</v>
      </c>
      <c r="G62" s="1" t="s">
        <v>571</v>
      </c>
      <c r="H62" s="10">
        <v>414</v>
      </c>
      <c r="I62" s="8">
        <v>2391.86</v>
      </c>
      <c r="J62" s="6">
        <v>17394.21</v>
      </c>
      <c r="K62" s="1" t="s">
        <v>575</v>
      </c>
      <c r="L62" s="1" t="s">
        <v>637</v>
      </c>
      <c r="M62" s="1" t="s">
        <v>848</v>
      </c>
      <c r="N62" s="4">
        <v>45434</v>
      </c>
      <c r="O62" s="4">
        <v>45448</v>
      </c>
      <c r="P62" s="1" t="s">
        <v>852</v>
      </c>
      <c r="Q62" s="1" t="s">
        <v>857</v>
      </c>
      <c r="R62" s="1" t="s">
        <v>858</v>
      </c>
      <c r="S62" s="1" t="s">
        <v>865</v>
      </c>
      <c r="T62" s="6">
        <v>615.30999999999995</v>
      </c>
      <c r="U62" s="1">
        <f>YEAR(tblshipments[[#This Row],[Date]])</f>
        <v>2024</v>
      </c>
      <c r="V62" s="1" t="str">
        <f>TEXT(tblshipments[[#This Row],[Date]],"mmm")</f>
        <v>May</v>
      </c>
      <c r="W62" s="6">
        <f>tblshipments[[#This Row],[Freight_Cost_USD]]+tblshipments[[#This Row],[Customs_Duties_USD]]</f>
        <v>18009.52</v>
      </c>
      <c r="X62" s="1">
        <f>IF(AND(tblshipments[[#This Row],[Departure_Date]]&lt;&gt;"",tblshipments[[#This Row],[Arrival_Date]]&lt;&gt;""),INT(tblshipments[[#This Row],[Arrival_Date]]-tblshipments[[#This Row],[Departure_Date]]),"Null")</f>
        <v>14</v>
      </c>
      <c r="Y62" s="8">
        <f>IFERROR(tblshipments[[#This Row],[Total_Cost_USD]]/tblshipments[[#This Row],[Weight_kg]],"")</f>
        <v>7.5295042351977122</v>
      </c>
      <c r="Z62" s="8">
        <f>IFERROR(tblshipments[[#This Row],[Total_Cost_USD]]/tblshipments[[#This Row],[Units]],"")</f>
        <v>43.501256038647341</v>
      </c>
      <c r="AA62" s="1" t="str">
        <f>IF(tblshipments[[#This Row],[Transit_Days]]&lt;= VLOOKUP(tblshipments[[#This Row],[Transport_Mode]],tblTargets[#All],2,FALSE),"On Time","Late")</f>
        <v>On Time</v>
      </c>
      <c r="AB62" s="1">
        <f>MONTH(tblshipments[[#This Row],[Date]])</f>
        <v>5</v>
      </c>
      <c r="AC62" s="4">
        <f>DATE(tblshipments[[#This Row],[Year]],tblshipments[[#This Row],[MonthNum]],1)</f>
        <v>45413</v>
      </c>
    </row>
    <row r="63" spans="1:29" x14ac:dyDescent="0.2">
      <c r="A63" s="1" t="s">
        <v>81</v>
      </c>
      <c r="B63" s="4">
        <v>45823</v>
      </c>
      <c r="C63" s="1" t="s">
        <v>290</v>
      </c>
      <c r="D63" s="1" t="s">
        <v>296</v>
      </c>
      <c r="E63" s="1" t="s">
        <v>300</v>
      </c>
      <c r="F63" s="1" t="s">
        <v>362</v>
      </c>
      <c r="G63" s="1" t="s">
        <v>571</v>
      </c>
      <c r="H63" s="10">
        <v>415</v>
      </c>
      <c r="I63" s="8">
        <v>7964.11</v>
      </c>
      <c r="J63" s="6">
        <v>8473.31</v>
      </c>
      <c r="K63" s="1" t="s">
        <v>576</v>
      </c>
      <c r="L63" s="1" t="s">
        <v>638</v>
      </c>
      <c r="M63" s="1" t="s">
        <v>850</v>
      </c>
      <c r="N63" s="4">
        <v>45828</v>
      </c>
      <c r="O63" s="4">
        <v>45838</v>
      </c>
      <c r="P63" s="1" t="s">
        <v>853</v>
      </c>
      <c r="Q63" s="1" t="s">
        <v>855</v>
      </c>
      <c r="R63" s="1" t="s">
        <v>860</v>
      </c>
      <c r="S63" s="1" t="s">
        <v>864</v>
      </c>
      <c r="T63" s="6">
        <v>4295.93</v>
      </c>
      <c r="U63" s="1">
        <f>YEAR(tblshipments[[#This Row],[Date]])</f>
        <v>2025</v>
      </c>
      <c r="V63" s="1" t="str">
        <f>TEXT(tblshipments[[#This Row],[Date]],"mmm")</f>
        <v>Jun</v>
      </c>
      <c r="W63" s="6">
        <f>tblshipments[[#This Row],[Freight_Cost_USD]]+tblshipments[[#This Row],[Customs_Duties_USD]]</f>
        <v>12769.24</v>
      </c>
      <c r="X63" s="1">
        <f>IF(AND(tblshipments[[#This Row],[Departure_Date]]&lt;&gt;"",tblshipments[[#This Row],[Arrival_Date]]&lt;&gt;""),INT(tblshipments[[#This Row],[Arrival_Date]]-tblshipments[[#This Row],[Departure_Date]]),"Null")</f>
        <v>10</v>
      </c>
      <c r="Y63" s="8">
        <f>IFERROR(tblshipments[[#This Row],[Total_Cost_USD]]/tblshipments[[#This Row],[Weight_kg]],"")</f>
        <v>1.6033480200549717</v>
      </c>
      <c r="Z63" s="8">
        <f>IFERROR(tblshipments[[#This Row],[Total_Cost_USD]]/tblshipments[[#This Row],[Units]],"")</f>
        <v>30.769253012048193</v>
      </c>
      <c r="AA63" s="1" t="str">
        <f>IF(tblshipments[[#This Row],[Transit_Days]]&lt;= VLOOKUP(tblshipments[[#This Row],[Transport_Mode]],tblTargets[#All],2,FALSE),"On Time","Late")</f>
        <v>On Time</v>
      </c>
      <c r="AB63" s="1">
        <f>MONTH(tblshipments[[#This Row],[Date]])</f>
        <v>6</v>
      </c>
      <c r="AC63" s="4">
        <f>DATE(tblshipments[[#This Row],[Year]],tblshipments[[#This Row],[MonthNum]],1)</f>
        <v>45809</v>
      </c>
    </row>
    <row r="64" spans="1:29" x14ac:dyDescent="0.2">
      <c r="A64" s="1" t="s">
        <v>82</v>
      </c>
      <c r="B64" s="4">
        <v>45539</v>
      </c>
      <c r="C64" s="1" t="s">
        <v>291</v>
      </c>
      <c r="D64" s="1" t="s">
        <v>296</v>
      </c>
      <c r="E64" s="1" t="s">
        <v>294</v>
      </c>
      <c r="F64" s="1" t="s">
        <v>363</v>
      </c>
      <c r="G64" s="1" t="s">
        <v>566</v>
      </c>
      <c r="H64" s="10">
        <v>127</v>
      </c>
      <c r="I64" s="8">
        <v>880.26</v>
      </c>
      <c r="J64" s="6">
        <v>1478.15</v>
      </c>
      <c r="K64" s="1" t="s">
        <v>575</v>
      </c>
      <c r="L64" s="1" t="s">
        <v>639</v>
      </c>
      <c r="M64" s="1" t="s">
        <v>850</v>
      </c>
      <c r="N64" s="4">
        <v>45543</v>
      </c>
      <c r="O64" s="4">
        <v>45567</v>
      </c>
      <c r="P64" s="1" t="s">
        <v>575</v>
      </c>
      <c r="Q64" s="1" t="s">
        <v>856</v>
      </c>
      <c r="R64" s="1" t="s">
        <v>861</v>
      </c>
      <c r="S64" s="1" t="s">
        <v>864</v>
      </c>
      <c r="T64" s="6">
        <v>1780.08</v>
      </c>
      <c r="U64" s="1">
        <f>YEAR(tblshipments[[#This Row],[Date]])</f>
        <v>2024</v>
      </c>
      <c r="V64" s="1" t="str">
        <f>TEXT(tblshipments[[#This Row],[Date]],"mmm")</f>
        <v>Sep</v>
      </c>
      <c r="W64" s="6">
        <f>tblshipments[[#This Row],[Freight_Cost_USD]]+tblshipments[[#This Row],[Customs_Duties_USD]]</f>
        <v>3258.23</v>
      </c>
      <c r="X64" s="1">
        <f>IF(AND(tblshipments[[#This Row],[Departure_Date]]&lt;&gt;"",tblshipments[[#This Row],[Arrival_Date]]&lt;&gt;""),INT(tblshipments[[#This Row],[Arrival_Date]]-tblshipments[[#This Row],[Departure_Date]]),"Null")</f>
        <v>24</v>
      </c>
      <c r="Y64" s="8">
        <f>IFERROR(tblshipments[[#This Row],[Total_Cost_USD]]/tblshipments[[#This Row],[Weight_kg]],"")</f>
        <v>3.7014404834935135</v>
      </c>
      <c r="Z64" s="8">
        <f>IFERROR(tblshipments[[#This Row],[Total_Cost_USD]]/tblshipments[[#This Row],[Units]],"")</f>
        <v>25.655354330708661</v>
      </c>
      <c r="AA64" s="1" t="str">
        <f>IF(tblshipments[[#This Row],[Transit_Days]]&lt;= VLOOKUP(tblshipments[[#This Row],[Transport_Mode]],tblTargets[#All],2,FALSE),"On Time","Late")</f>
        <v>Late</v>
      </c>
      <c r="AB64" s="1">
        <f>MONTH(tblshipments[[#This Row],[Date]])</f>
        <v>9</v>
      </c>
      <c r="AC64" s="4">
        <f>DATE(tblshipments[[#This Row],[Year]],tblshipments[[#This Row],[MonthNum]],1)</f>
        <v>45536</v>
      </c>
    </row>
    <row r="65" spans="1:29" x14ac:dyDescent="0.2">
      <c r="A65" s="1" t="s">
        <v>83</v>
      </c>
      <c r="B65" s="4">
        <v>45387</v>
      </c>
      <c r="C65" s="1" t="s">
        <v>291</v>
      </c>
      <c r="D65" s="1" t="s">
        <v>296</v>
      </c>
      <c r="E65" s="1" t="s">
        <v>294</v>
      </c>
      <c r="F65" s="1" t="s">
        <v>364</v>
      </c>
      <c r="G65" s="1" t="s">
        <v>572</v>
      </c>
      <c r="H65" s="10">
        <v>368</v>
      </c>
      <c r="I65" s="8">
        <v>584.5</v>
      </c>
      <c r="J65" s="6">
        <v>626.87</v>
      </c>
      <c r="K65" s="1" t="s">
        <v>577</v>
      </c>
      <c r="L65" s="1" t="s">
        <v>640</v>
      </c>
      <c r="M65" s="1" t="s">
        <v>849</v>
      </c>
      <c r="N65" s="4">
        <v>45388</v>
      </c>
      <c r="O65" s="4">
        <v>45406</v>
      </c>
      <c r="P65" s="1" t="s">
        <v>852</v>
      </c>
      <c r="Q65" s="1" t="s">
        <v>855</v>
      </c>
      <c r="R65" s="1" t="s">
        <v>863</v>
      </c>
      <c r="S65" s="1" t="s">
        <v>865</v>
      </c>
      <c r="T65" s="6">
        <v>503.09</v>
      </c>
      <c r="U65" s="1">
        <f>YEAR(tblshipments[[#This Row],[Date]])</f>
        <v>2024</v>
      </c>
      <c r="V65" s="1" t="str">
        <f>TEXT(tblshipments[[#This Row],[Date]],"mmm")</f>
        <v>Apr</v>
      </c>
      <c r="W65" s="6">
        <f>tblshipments[[#This Row],[Freight_Cost_USD]]+tblshipments[[#This Row],[Customs_Duties_USD]]</f>
        <v>1129.96</v>
      </c>
      <c r="X65" s="1">
        <f>IF(AND(tblshipments[[#This Row],[Departure_Date]]&lt;&gt;"",tblshipments[[#This Row],[Arrival_Date]]&lt;&gt;""),INT(tblshipments[[#This Row],[Arrival_Date]]-tblshipments[[#This Row],[Departure_Date]]),"Null")</f>
        <v>18</v>
      </c>
      <c r="Y65" s="8">
        <f>IFERROR(tblshipments[[#This Row],[Total_Cost_USD]]/tblshipments[[#This Row],[Weight_kg]],"")</f>
        <v>1.9332078699743371</v>
      </c>
      <c r="Z65" s="8">
        <f>IFERROR(tblshipments[[#This Row],[Total_Cost_USD]]/tblshipments[[#This Row],[Units]],"")</f>
        <v>3.0705434782608698</v>
      </c>
      <c r="AA65" s="1" t="str">
        <f>IF(tblshipments[[#This Row],[Transit_Days]]&lt;= VLOOKUP(tblshipments[[#This Row],[Transport_Mode]],tblTargets[#All],2,FALSE),"On Time","Late")</f>
        <v>On Time</v>
      </c>
      <c r="AB65" s="1">
        <f>MONTH(tblshipments[[#This Row],[Date]])</f>
        <v>4</v>
      </c>
      <c r="AC65" s="4">
        <f>DATE(tblshipments[[#This Row],[Year]],tblshipments[[#This Row],[MonthNum]],1)</f>
        <v>45383</v>
      </c>
    </row>
    <row r="66" spans="1:29" x14ac:dyDescent="0.2">
      <c r="A66" s="1" t="s">
        <v>84</v>
      </c>
      <c r="B66" s="4">
        <v>45835</v>
      </c>
      <c r="C66" s="1" t="s">
        <v>291</v>
      </c>
      <c r="D66" s="1" t="s">
        <v>297</v>
      </c>
      <c r="E66" s="1" t="s">
        <v>298</v>
      </c>
      <c r="F66" s="1" t="s">
        <v>365</v>
      </c>
      <c r="G66" s="1" t="s">
        <v>569</v>
      </c>
      <c r="H66" s="10">
        <v>448</v>
      </c>
      <c r="I66" s="8">
        <v>7434.4</v>
      </c>
      <c r="J66" s="6">
        <v>17198.32</v>
      </c>
      <c r="K66" s="1" t="s">
        <v>575</v>
      </c>
      <c r="L66" s="1" t="s">
        <v>641</v>
      </c>
      <c r="M66" s="1" t="s">
        <v>850</v>
      </c>
      <c r="N66" s="4">
        <v>45839</v>
      </c>
      <c r="O66" s="4">
        <v>45847</v>
      </c>
      <c r="P66" s="1" t="s">
        <v>575</v>
      </c>
      <c r="Q66" s="1" t="s">
        <v>857</v>
      </c>
      <c r="R66" s="1" t="s">
        <v>863</v>
      </c>
      <c r="S66" s="1" t="s">
        <v>866</v>
      </c>
      <c r="T66" s="6">
        <v>2182.62</v>
      </c>
      <c r="U66" s="1">
        <f>YEAR(tblshipments[[#This Row],[Date]])</f>
        <v>2025</v>
      </c>
      <c r="V66" s="1" t="str">
        <f>TEXT(tblshipments[[#This Row],[Date]],"mmm")</f>
        <v>Jun</v>
      </c>
      <c r="W66" s="6">
        <f>tblshipments[[#This Row],[Freight_Cost_USD]]+tblshipments[[#This Row],[Customs_Duties_USD]]</f>
        <v>19380.939999999999</v>
      </c>
      <c r="X66" s="1">
        <f>IF(AND(tblshipments[[#This Row],[Departure_Date]]&lt;&gt;"",tblshipments[[#This Row],[Arrival_Date]]&lt;&gt;""),INT(tblshipments[[#This Row],[Arrival_Date]]-tblshipments[[#This Row],[Departure_Date]]),"Null")</f>
        <v>8</v>
      </c>
      <c r="Y66" s="8">
        <f>IFERROR(tblshipments[[#This Row],[Total_Cost_USD]]/tblshipments[[#This Row],[Weight_kg]],"")</f>
        <v>2.6069272570752178</v>
      </c>
      <c r="Z66" s="8">
        <f>IFERROR(tblshipments[[#This Row],[Total_Cost_USD]]/tblshipments[[#This Row],[Units]],"")</f>
        <v>43.261026785714286</v>
      </c>
      <c r="AA66" s="1" t="str">
        <f>IF(tblshipments[[#This Row],[Transit_Days]]&lt;= VLOOKUP(tblshipments[[#This Row],[Transport_Mode]],tblTargets[#All],2,FALSE),"On Time","Late")</f>
        <v>On Time</v>
      </c>
      <c r="AB66" s="1">
        <f>MONTH(tblshipments[[#This Row],[Date]])</f>
        <v>6</v>
      </c>
      <c r="AC66" s="4">
        <f>DATE(tblshipments[[#This Row],[Year]],tblshipments[[#This Row],[MonthNum]],1)</f>
        <v>45809</v>
      </c>
    </row>
    <row r="67" spans="1:29" x14ac:dyDescent="0.2">
      <c r="A67" s="1" t="s">
        <v>85</v>
      </c>
      <c r="B67" s="4">
        <v>45878</v>
      </c>
      <c r="C67" s="1" t="s">
        <v>291</v>
      </c>
      <c r="D67" s="1" t="s">
        <v>292</v>
      </c>
      <c r="E67" s="1" t="s">
        <v>297</v>
      </c>
      <c r="F67" s="1" t="s">
        <v>366</v>
      </c>
      <c r="G67" s="1" t="s">
        <v>569</v>
      </c>
      <c r="H67" s="10">
        <v>222</v>
      </c>
      <c r="I67" s="8">
        <v>9284.23</v>
      </c>
      <c r="J67" s="6">
        <v>7103.07</v>
      </c>
      <c r="K67" s="1" t="s">
        <v>577</v>
      </c>
      <c r="L67" s="1" t="s">
        <v>642</v>
      </c>
      <c r="M67" s="1" t="s">
        <v>850</v>
      </c>
      <c r="N67" s="4">
        <v>45880</v>
      </c>
      <c r="O67" s="4">
        <v>45899</v>
      </c>
      <c r="P67" s="1" t="s">
        <v>852</v>
      </c>
      <c r="Q67" s="1" t="s">
        <v>854</v>
      </c>
      <c r="R67" s="1" t="s">
        <v>863</v>
      </c>
      <c r="S67" s="1" t="s">
        <v>866</v>
      </c>
      <c r="T67" s="6">
        <v>4377.96</v>
      </c>
      <c r="U67" s="1">
        <f>YEAR(tblshipments[[#This Row],[Date]])</f>
        <v>2025</v>
      </c>
      <c r="V67" s="1" t="str">
        <f>TEXT(tblshipments[[#This Row],[Date]],"mmm")</f>
        <v>Aug</v>
      </c>
      <c r="W67" s="6">
        <f>tblshipments[[#This Row],[Freight_Cost_USD]]+tblshipments[[#This Row],[Customs_Duties_USD]]</f>
        <v>11481.029999999999</v>
      </c>
      <c r="X67" s="1">
        <f>IF(AND(tblshipments[[#This Row],[Departure_Date]]&lt;&gt;"",tblshipments[[#This Row],[Arrival_Date]]&lt;&gt;""),INT(tblshipments[[#This Row],[Arrival_Date]]-tblshipments[[#This Row],[Departure_Date]]),"Null")</f>
        <v>19</v>
      </c>
      <c r="Y67" s="8">
        <f>IFERROR(tblshipments[[#This Row],[Total_Cost_USD]]/tblshipments[[#This Row],[Weight_kg]],"")</f>
        <v>1.2366162837413548</v>
      </c>
      <c r="Z67" s="8">
        <f>IFERROR(tblshipments[[#This Row],[Total_Cost_USD]]/tblshipments[[#This Row],[Units]],"")</f>
        <v>51.716351351351349</v>
      </c>
      <c r="AA67" s="1" t="str">
        <f>IF(tblshipments[[#This Row],[Transit_Days]]&lt;= VLOOKUP(tblshipments[[#This Row],[Transport_Mode]],tblTargets[#All],2,FALSE),"On Time","Late")</f>
        <v>On Time</v>
      </c>
      <c r="AB67" s="1">
        <f>MONTH(tblshipments[[#This Row],[Date]])</f>
        <v>8</v>
      </c>
      <c r="AC67" s="4">
        <f>DATE(tblshipments[[#This Row],[Year]],tblshipments[[#This Row],[MonthNum]],1)</f>
        <v>45870</v>
      </c>
    </row>
    <row r="68" spans="1:29" x14ac:dyDescent="0.2">
      <c r="A68" s="1" t="s">
        <v>86</v>
      </c>
      <c r="B68" s="4">
        <v>45782</v>
      </c>
      <c r="C68" s="1" t="s">
        <v>290</v>
      </c>
      <c r="D68" s="1" t="s">
        <v>295</v>
      </c>
      <c r="E68" s="1" t="s">
        <v>300</v>
      </c>
      <c r="F68" s="1" t="s">
        <v>367</v>
      </c>
      <c r="G68" s="1" t="s">
        <v>566</v>
      </c>
      <c r="H68" s="10">
        <v>494</v>
      </c>
      <c r="I68" s="8">
        <v>2976.65</v>
      </c>
      <c r="J68" s="6">
        <v>11753.11</v>
      </c>
      <c r="K68" s="1" t="s">
        <v>574</v>
      </c>
      <c r="L68" s="1" t="s">
        <v>643</v>
      </c>
      <c r="M68" s="1" t="s">
        <v>847</v>
      </c>
      <c r="N68" s="4">
        <v>45782</v>
      </c>
      <c r="O68" s="4">
        <v>45799</v>
      </c>
      <c r="P68" s="1" t="s">
        <v>851</v>
      </c>
      <c r="Q68" s="1" t="s">
        <v>854</v>
      </c>
      <c r="R68" s="1" t="s">
        <v>861</v>
      </c>
      <c r="S68" s="1" t="s">
        <v>865</v>
      </c>
      <c r="T68" s="6">
        <v>111.47</v>
      </c>
      <c r="U68" s="1">
        <f>YEAR(tblshipments[[#This Row],[Date]])</f>
        <v>2025</v>
      </c>
      <c r="V68" s="1" t="str">
        <f>TEXT(tblshipments[[#This Row],[Date]],"mmm")</f>
        <v>May</v>
      </c>
      <c r="W68" s="6">
        <f>tblshipments[[#This Row],[Freight_Cost_USD]]+tblshipments[[#This Row],[Customs_Duties_USD]]</f>
        <v>11864.58</v>
      </c>
      <c r="X68" s="1">
        <f>IF(AND(tblshipments[[#This Row],[Departure_Date]]&lt;&gt;"",tblshipments[[#This Row],[Arrival_Date]]&lt;&gt;""),INT(tblshipments[[#This Row],[Arrival_Date]]-tblshipments[[#This Row],[Departure_Date]]),"Null")</f>
        <v>17</v>
      </c>
      <c r="Y68" s="8">
        <f>IFERROR(tblshipments[[#This Row],[Total_Cost_USD]]/tblshipments[[#This Row],[Weight_kg]],"")</f>
        <v>3.9858834595938384</v>
      </c>
      <c r="Z68" s="8">
        <f>IFERROR(tblshipments[[#This Row],[Total_Cost_USD]]/tblshipments[[#This Row],[Units]],"")</f>
        <v>24.01736842105263</v>
      </c>
      <c r="AA68" s="1" t="str">
        <f>IF(tblshipments[[#This Row],[Transit_Days]]&lt;= VLOOKUP(tblshipments[[#This Row],[Transport_Mode]],tblTargets[#All],2,FALSE),"On Time","Late")</f>
        <v>Late</v>
      </c>
      <c r="AB68" s="1">
        <f>MONTH(tblshipments[[#This Row],[Date]])</f>
        <v>5</v>
      </c>
      <c r="AC68" s="4">
        <f>DATE(tblshipments[[#This Row],[Year]],tblshipments[[#This Row],[MonthNum]],1)</f>
        <v>45778</v>
      </c>
    </row>
    <row r="69" spans="1:29" x14ac:dyDescent="0.2">
      <c r="A69" s="1" t="s">
        <v>87</v>
      </c>
      <c r="B69" s="4">
        <v>45348</v>
      </c>
      <c r="C69" s="1" t="s">
        <v>290</v>
      </c>
      <c r="D69" s="1" t="s">
        <v>294</v>
      </c>
      <c r="E69" s="1" t="s">
        <v>300</v>
      </c>
      <c r="F69" s="1" t="s">
        <v>368</v>
      </c>
      <c r="G69" s="1" t="s">
        <v>567</v>
      </c>
      <c r="H69" s="10">
        <v>344</v>
      </c>
      <c r="I69" s="8">
        <v>5394.62</v>
      </c>
      <c r="J69" s="6">
        <v>7741.86</v>
      </c>
      <c r="K69" s="1" t="s">
        <v>574</v>
      </c>
      <c r="L69" s="1" t="s">
        <v>644</v>
      </c>
      <c r="M69" s="1" t="s">
        <v>847</v>
      </c>
      <c r="N69" s="4">
        <v>45348</v>
      </c>
      <c r="O69" s="4">
        <v>45362</v>
      </c>
      <c r="P69" s="1" t="s">
        <v>853</v>
      </c>
      <c r="Q69" s="1" t="s">
        <v>857</v>
      </c>
      <c r="R69" s="1" t="s">
        <v>859</v>
      </c>
      <c r="S69" s="1" t="s">
        <v>865</v>
      </c>
      <c r="T69" s="6">
        <v>1847.03</v>
      </c>
      <c r="U69" s="1">
        <f>YEAR(tblshipments[[#This Row],[Date]])</f>
        <v>2024</v>
      </c>
      <c r="V69" s="1" t="str">
        <f>TEXT(tblshipments[[#This Row],[Date]],"mmm")</f>
        <v>Feb</v>
      </c>
      <c r="W69" s="6">
        <f>tblshipments[[#This Row],[Freight_Cost_USD]]+tblshipments[[#This Row],[Customs_Duties_USD]]</f>
        <v>9588.89</v>
      </c>
      <c r="X69" s="1">
        <f>IF(AND(tblshipments[[#This Row],[Departure_Date]]&lt;&gt;"",tblshipments[[#This Row],[Arrival_Date]]&lt;&gt;""),INT(tblshipments[[#This Row],[Arrival_Date]]-tblshipments[[#This Row],[Departure_Date]]),"Null")</f>
        <v>14</v>
      </c>
      <c r="Y69" s="8">
        <f>IFERROR(tblshipments[[#This Row],[Total_Cost_USD]]/tblshipments[[#This Row],[Weight_kg]],"")</f>
        <v>1.7774912783476871</v>
      </c>
      <c r="Z69" s="8">
        <f>IFERROR(tblshipments[[#This Row],[Total_Cost_USD]]/tblshipments[[#This Row],[Units]],"")</f>
        <v>27.874680232558138</v>
      </c>
      <c r="AA69" s="1" t="str">
        <f>IF(tblshipments[[#This Row],[Transit_Days]]&lt;= VLOOKUP(tblshipments[[#This Row],[Transport_Mode]],tblTargets[#All],2,FALSE),"On Time","Late")</f>
        <v>Late</v>
      </c>
      <c r="AB69" s="1">
        <f>MONTH(tblshipments[[#This Row],[Date]])</f>
        <v>2</v>
      </c>
      <c r="AC69" s="4">
        <f>DATE(tblshipments[[#This Row],[Year]],tblshipments[[#This Row],[MonthNum]],1)</f>
        <v>45323</v>
      </c>
    </row>
    <row r="70" spans="1:29" x14ac:dyDescent="0.2">
      <c r="A70" s="1" t="s">
        <v>88</v>
      </c>
      <c r="B70" s="4">
        <v>45583</v>
      </c>
      <c r="C70" s="1" t="s">
        <v>290</v>
      </c>
      <c r="D70" s="1" t="s">
        <v>296</v>
      </c>
      <c r="E70" s="1" t="s">
        <v>294</v>
      </c>
      <c r="F70" s="1" t="s">
        <v>369</v>
      </c>
      <c r="G70" s="1" t="s">
        <v>570</v>
      </c>
      <c r="H70" s="10">
        <v>66</v>
      </c>
      <c r="I70" s="8">
        <v>5446.37</v>
      </c>
      <c r="J70" s="6">
        <v>14797.28</v>
      </c>
      <c r="K70" s="1" t="s">
        <v>576</v>
      </c>
      <c r="L70" s="1" t="s">
        <v>645</v>
      </c>
      <c r="M70" s="1" t="s">
        <v>848</v>
      </c>
      <c r="N70" s="4">
        <v>45588</v>
      </c>
      <c r="O70" s="4">
        <v>45609</v>
      </c>
      <c r="P70" s="1" t="s">
        <v>851</v>
      </c>
      <c r="Q70" s="1" t="s">
        <v>855</v>
      </c>
      <c r="R70" s="1" t="s">
        <v>859</v>
      </c>
      <c r="S70" s="1" t="s">
        <v>864</v>
      </c>
      <c r="T70" s="6">
        <v>2951.16</v>
      </c>
      <c r="U70" s="1">
        <f>YEAR(tblshipments[[#This Row],[Date]])</f>
        <v>2024</v>
      </c>
      <c r="V70" s="1" t="str">
        <f>TEXT(tblshipments[[#This Row],[Date]],"mmm")</f>
        <v>Oct</v>
      </c>
      <c r="W70" s="6">
        <f>tblshipments[[#This Row],[Freight_Cost_USD]]+tblshipments[[#This Row],[Customs_Duties_USD]]</f>
        <v>17748.440000000002</v>
      </c>
      <c r="X70" s="1">
        <f>IF(AND(tblshipments[[#This Row],[Departure_Date]]&lt;&gt;"",tblshipments[[#This Row],[Arrival_Date]]&lt;&gt;""),INT(tblshipments[[#This Row],[Arrival_Date]]-tblshipments[[#This Row],[Departure_Date]]),"Null")</f>
        <v>21</v>
      </c>
      <c r="Y70" s="8">
        <f>IFERROR(tblshipments[[#This Row],[Total_Cost_USD]]/tblshipments[[#This Row],[Weight_kg]],"")</f>
        <v>3.2587650122925917</v>
      </c>
      <c r="Z70" s="8">
        <f>IFERROR(tblshipments[[#This Row],[Total_Cost_USD]]/tblshipments[[#This Row],[Units]],"")</f>
        <v>268.9157575757576</v>
      </c>
      <c r="AA70" s="1" t="str">
        <f>IF(tblshipments[[#This Row],[Transit_Days]]&lt;= VLOOKUP(tblshipments[[#This Row],[Transport_Mode]],tblTargets[#All],2,FALSE),"On Time","Late")</f>
        <v>Late</v>
      </c>
      <c r="AB70" s="1">
        <f>MONTH(tblshipments[[#This Row],[Date]])</f>
        <v>10</v>
      </c>
      <c r="AC70" s="4">
        <f>DATE(tblshipments[[#This Row],[Year]],tblshipments[[#This Row],[MonthNum]],1)</f>
        <v>45566</v>
      </c>
    </row>
    <row r="71" spans="1:29" x14ac:dyDescent="0.2">
      <c r="A71" s="1" t="s">
        <v>89</v>
      </c>
      <c r="B71" s="4">
        <v>45941</v>
      </c>
      <c r="C71" s="1" t="s">
        <v>290</v>
      </c>
      <c r="D71" s="1" t="s">
        <v>292</v>
      </c>
      <c r="E71" s="1" t="s">
        <v>299</v>
      </c>
      <c r="F71" s="1" t="s">
        <v>370</v>
      </c>
      <c r="G71" s="1" t="s">
        <v>573</v>
      </c>
      <c r="H71" s="10">
        <v>441</v>
      </c>
      <c r="I71" s="8">
        <v>4935.7299999999996</v>
      </c>
      <c r="J71" s="6">
        <v>9694.99</v>
      </c>
      <c r="K71" s="1" t="s">
        <v>576</v>
      </c>
      <c r="L71" s="1" t="s">
        <v>646</v>
      </c>
      <c r="M71" s="1" t="s">
        <v>850</v>
      </c>
      <c r="N71" s="4">
        <v>45944</v>
      </c>
      <c r="O71" s="4">
        <v>45954</v>
      </c>
      <c r="P71" s="1" t="s">
        <v>575</v>
      </c>
      <c r="Q71" s="1" t="s">
        <v>855</v>
      </c>
      <c r="R71" s="1" t="s">
        <v>858</v>
      </c>
      <c r="S71" s="1" t="s">
        <v>864</v>
      </c>
      <c r="T71" s="6">
        <v>2406.8200000000002</v>
      </c>
      <c r="U71" s="1">
        <f>YEAR(tblshipments[[#This Row],[Date]])</f>
        <v>2025</v>
      </c>
      <c r="V71" s="1" t="str">
        <f>TEXT(tblshipments[[#This Row],[Date]],"mmm")</f>
        <v>Oct</v>
      </c>
      <c r="W71" s="6">
        <f>tblshipments[[#This Row],[Freight_Cost_USD]]+tblshipments[[#This Row],[Customs_Duties_USD]]</f>
        <v>12101.81</v>
      </c>
      <c r="X71" s="1">
        <f>IF(AND(tblshipments[[#This Row],[Departure_Date]]&lt;&gt;"",tblshipments[[#This Row],[Arrival_Date]]&lt;&gt;""),INT(tblshipments[[#This Row],[Arrival_Date]]-tblshipments[[#This Row],[Departure_Date]]),"Null")</f>
        <v>10</v>
      </c>
      <c r="Y71" s="8">
        <f>IFERROR(tblshipments[[#This Row],[Total_Cost_USD]]/tblshipments[[#This Row],[Weight_kg]],"")</f>
        <v>2.451878445538958</v>
      </c>
      <c r="Z71" s="8">
        <f>IFERROR(tblshipments[[#This Row],[Total_Cost_USD]]/tblshipments[[#This Row],[Units]],"")</f>
        <v>27.441746031746032</v>
      </c>
      <c r="AA71" s="1" t="str">
        <f>IF(tblshipments[[#This Row],[Transit_Days]]&lt;= VLOOKUP(tblshipments[[#This Row],[Transport_Mode]],tblTargets[#All],2,FALSE),"On Time","Late")</f>
        <v>On Time</v>
      </c>
      <c r="AB71" s="1">
        <f>MONTH(tblshipments[[#This Row],[Date]])</f>
        <v>10</v>
      </c>
      <c r="AC71" s="4">
        <f>DATE(tblshipments[[#This Row],[Year]],tblshipments[[#This Row],[MonthNum]],1)</f>
        <v>45931</v>
      </c>
    </row>
    <row r="72" spans="1:29" x14ac:dyDescent="0.2">
      <c r="A72" s="1" t="s">
        <v>90</v>
      </c>
      <c r="B72" s="4">
        <v>45341</v>
      </c>
      <c r="C72" s="1" t="s">
        <v>290</v>
      </c>
      <c r="D72" s="1" t="s">
        <v>297</v>
      </c>
      <c r="E72" s="1" t="s">
        <v>297</v>
      </c>
      <c r="F72" s="1" t="s">
        <v>371</v>
      </c>
      <c r="G72" s="1" t="s">
        <v>572</v>
      </c>
      <c r="H72" s="10">
        <v>166</v>
      </c>
      <c r="I72" s="8">
        <v>2952.22</v>
      </c>
      <c r="J72" s="6">
        <v>1215.79</v>
      </c>
      <c r="K72" s="1" t="s">
        <v>577</v>
      </c>
      <c r="L72" s="1" t="s">
        <v>647</v>
      </c>
      <c r="M72" s="1" t="s">
        <v>850</v>
      </c>
      <c r="N72" s="4">
        <v>45342</v>
      </c>
      <c r="O72" s="4">
        <v>45357</v>
      </c>
      <c r="P72" s="1" t="s">
        <v>853</v>
      </c>
      <c r="Q72" s="1" t="s">
        <v>855</v>
      </c>
      <c r="R72" s="1" t="s">
        <v>863</v>
      </c>
      <c r="S72" s="1" t="s">
        <v>864</v>
      </c>
      <c r="T72" s="6">
        <v>4214.0600000000004</v>
      </c>
      <c r="U72" s="1">
        <f>YEAR(tblshipments[[#This Row],[Date]])</f>
        <v>2024</v>
      </c>
      <c r="V72" s="1" t="str">
        <f>TEXT(tblshipments[[#This Row],[Date]],"mmm")</f>
        <v>Feb</v>
      </c>
      <c r="W72" s="6">
        <f>tblshipments[[#This Row],[Freight_Cost_USD]]+tblshipments[[#This Row],[Customs_Duties_USD]]</f>
        <v>5429.85</v>
      </c>
      <c r="X72" s="1">
        <f>IF(AND(tblshipments[[#This Row],[Departure_Date]]&lt;&gt;"",tblshipments[[#This Row],[Arrival_Date]]&lt;&gt;""),INT(tblshipments[[#This Row],[Arrival_Date]]-tblshipments[[#This Row],[Departure_Date]]),"Null")</f>
        <v>15</v>
      </c>
      <c r="Y72" s="8">
        <f>IFERROR(tblshipments[[#This Row],[Total_Cost_USD]]/tblshipments[[#This Row],[Weight_kg]],"")</f>
        <v>1.8392430103447577</v>
      </c>
      <c r="Z72" s="8">
        <f>IFERROR(tblshipments[[#This Row],[Total_Cost_USD]]/tblshipments[[#This Row],[Units]],"")</f>
        <v>32.709939759036146</v>
      </c>
      <c r="AA72" s="1" t="str">
        <f>IF(tblshipments[[#This Row],[Transit_Days]]&lt;= VLOOKUP(tblshipments[[#This Row],[Transport_Mode]],tblTargets[#All],2,FALSE),"On Time","Late")</f>
        <v>Late</v>
      </c>
      <c r="AB72" s="1">
        <f>MONTH(tblshipments[[#This Row],[Date]])</f>
        <v>2</v>
      </c>
      <c r="AC72" s="4">
        <f>DATE(tblshipments[[#This Row],[Year]],tblshipments[[#This Row],[MonthNum]],1)</f>
        <v>45323</v>
      </c>
    </row>
    <row r="73" spans="1:29" x14ac:dyDescent="0.2">
      <c r="A73" s="1" t="s">
        <v>91</v>
      </c>
      <c r="B73" s="4">
        <v>45968</v>
      </c>
      <c r="C73" s="1" t="s">
        <v>290</v>
      </c>
      <c r="D73" s="1" t="s">
        <v>293</v>
      </c>
      <c r="E73" s="1" t="s">
        <v>299</v>
      </c>
      <c r="F73" s="1" t="s">
        <v>372</v>
      </c>
      <c r="G73" s="1" t="s">
        <v>571</v>
      </c>
      <c r="H73" s="10">
        <v>411</v>
      </c>
      <c r="I73" s="8">
        <v>4998.99</v>
      </c>
      <c r="J73" s="6">
        <v>5484.52</v>
      </c>
      <c r="K73" s="1" t="s">
        <v>577</v>
      </c>
      <c r="L73" s="1" t="s">
        <v>648</v>
      </c>
      <c r="M73" s="1" t="s">
        <v>848</v>
      </c>
      <c r="N73" s="4">
        <v>45969</v>
      </c>
      <c r="O73" s="4">
        <v>45979</v>
      </c>
      <c r="P73" s="1" t="s">
        <v>575</v>
      </c>
      <c r="Q73" s="1" t="s">
        <v>855</v>
      </c>
      <c r="R73" s="1" t="s">
        <v>860</v>
      </c>
      <c r="S73" s="1" t="s">
        <v>866</v>
      </c>
      <c r="T73" s="6">
        <v>3774.67</v>
      </c>
      <c r="U73" s="1">
        <f>YEAR(tblshipments[[#This Row],[Date]])</f>
        <v>2025</v>
      </c>
      <c r="V73" s="1" t="str">
        <f>TEXT(tblshipments[[#This Row],[Date]],"mmm")</f>
        <v>Nov</v>
      </c>
      <c r="W73" s="6">
        <f>tblshipments[[#This Row],[Freight_Cost_USD]]+tblshipments[[#This Row],[Customs_Duties_USD]]</f>
        <v>9259.19</v>
      </c>
      <c r="X73" s="1">
        <f>IF(AND(tblshipments[[#This Row],[Departure_Date]]&lt;&gt;"",tblshipments[[#This Row],[Arrival_Date]]&lt;&gt;""),INT(tblshipments[[#This Row],[Arrival_Date]]-tblshipments[[#This Row],[Departure_Date]]),"Null")</f>
        <v>10</v>
      </c>
      <c r="Y73" s="8">
        <f>IFERROR(tblshipments[[#This Row],[Total_Cost_USD]]/tblshipments[[#This Row],[Weight_kg]],"")</f>
        <v>1.8522121468536645</v>
      </c>
      <c r="Z73" s="8">
        <f>IFERROR(tblshipments[[#This Row],[Total_Cost_USD]]/tblshipments[[#This Row],[Units]],"")</f>
        <v>22.528442822384431</v>
      </c>
      <c r="AA73" s="1" t="str">
        <f>IF(tblshipments[[#This Row],[Transit_Days]]&lt;= VLOOKUP(tblshipments[[#This Row],[Transport_Mode]],tblTargets[#All],2,FALSE),"On Time","Late")</f>
        <v>On Time</v>
      </c>
      <c r="AB73" s="1">
        <f>MONTH(tblshipments[[#This Row],[Date]])</f>
        <v>11</v>
      </c>
      <c r="AC73" s="4">
        <f>DATE(tblshipments[[#This Row],[Year]],tblshipments[[#This Row],[MonthNum]],1)</f>
        <v>45962</v>
      </c>
    </row>
    <row r="74" spans="1:29" x14ac:dyDescent="0.2">
      <c r="A74" s="1" t="s">
        <v>92</v>
      </c>
      <c r="B74" s="4">
        <v>45341</v>
      </c>
      <c r="C74" s="1" t="s">
        <v>290</v>
      </c>
      <c r="D74" s="1" t="s">
        <v>294</v>
      </c>
      <c r="E74" s="1" t="s">
        <v>297</v>
      </c>
      <c r="F74" s="1" t="s">
        <v>373</v>
      </c>
      <c r="G74" s="1" t="s">
        <v>572</v>
      </c>
      <c r="H74" s="10">
        <v>125</v>
      </c>
      <c r="I74" s="8">
        <v>6325.95</v>
      </c>
      <c r="J74" s="6">
        <v>4689.1000000000004</v>
      </c>
      <c r="K74" s="1" t="s">
        <v>577</v>
      </c>
      <c r="L74" s="1" t="s">
        <v>649</v>
      </c>
      <c r="M74" s="1" t="s">
        <v>849</v>
      </c>
      <c r="N74" s="4">
        <v>45346</v>
      </c>
      <c r="O74" s="4">
        <v>45370</v>
      </c>
      <c r="P74" s="1" t="s">
        <v>852</v>
      </c>
      <c r="Q74" s="1" t="s">
        <v>856</v>
      </c>
      <c r="R74" s="1" t="s">
        <v>861</v>
      </c>
      <c r="S74" s="1" t="s">
        <v>864</v>
      </c>
      <c r="T74" s="6">
        <v>3371.51</v>
      </c>
      <c r="U74" s="1">
        <f>YEAR(tblshipments[[#This Row],[Date]])</f>
        <v>2024</v>
      </c>
      <c r="V74" s="1" t="str">
        <f>TEXT(tblshipments[[#This Row],[Date]],"mmm")</f>
        <v>Feb</v>
      </c>
      <c r="W74" s="6">
        <f>tblshipments[[#This Row],[Freight_Cost_USD]]+tblshipments[[#This Row],[Customs_Duties_USD]]</f>
        <v>8060.6100000000006</v>
      </c>
      <c r="X74" s="1">
        <f>IF(AND(tblshipments[[#This Row],[Departure_Date]]&lt;&gt;"",tblshipments[[#This Row],[Arrival_Date]]&lt;&gt;""),INT(tblshipments[[#This Row],[Arrival_Date]]-tblshipments[[#This Row],[Departure_Date]]),"Null")</f>
        <v>24</v>
      </c>
      <c r="Y74" s="8">
        <f>IFERROR(tblshipments[[#This Row],[Total_Cost_USD]]/tblshipments[[#This Row],[Weight_kg]],"")</f>
        <v>1.2742133592582934</v>
      </c>
      <c r="Z74" s="8">
        <f>IFERROR(tblshipments[[#This Row],[Total_Cost_USD]]/tblshipments[[#This Row],[Units]],"")</f>
        <v>64.484880000000004</v>
      </c>
      <c r="AA74" s="1" t="str">
        <f>IF(tblshipments[[#This Row],[Transit_Days]]&lt;= VLOOKUP(tblshipments[[#This Row],[Transport_Mode]],tblTargets[#All],2,FALSE),"On Time","Late")</f>
        <v>On Time</v>
      </c>
      <c r="AB74" s="1">
        <f>MONTH(tblshipments[[#This Row],[Date]])</f>
        <v>2</v>
      </c>
      <c r="AC74" s="4">
        <f>DATE(tblshipments[[#This Row],[Year]],tblshipments[[#This Row],[MonthNum]],1)</f>
        <v>45323</v>
      </c>
    </row>
    <row r="75" spans="1:29" x14ac:dyDescent="0.2">
      <c r="A75" s="1" t="s">
        <v>93</v>
      </c>
      <c r="B75" s="4">
        <v>45301</v>
      </c>
      <c r="C75" s="1" t="s">
        <v>291</v>
      </c>
      <c r="D75" s="1" t="s">
        <v>297</v>
      </c>
      <c r="E75" s="1" t="s">
        <v>294</v>
      </c>
      <c r="F75" s="1" t="s">
        <v>374</v>
      </c>
      <c r="G75" s="1" t="s">
        <v>571</v>
      </c>
      <c r="H75" s="10">
        <v>439</v>
      </c>
      <c r="I75" s="8">
        <v>7613.72</v>
      </c>
      <c r="J75" s="6">
        <v>7918.99</v>
      </c>
      <c r="K75" s="1" t="s">
        <v>576</v>
      </c>
      <c r="L75" s="1" t="s">
        <v>650</v>
      </c>
      <c r="M75" s="1" t="s">
        <v>850</v>
      </c>
      <c r="N75" s="4">
        <v>45305</v>
      </c>
      <c r="O75" s="4">
        <v>45316</v>
      </c>
      <c r="P75" s="1" t="s">
        <v>853</v>
      </c>
      <c r="Q75" s="1" t="s">
        <v>857</v>
      </c>
      <c r="R75" s="1" t="s">
        <v>861</v>
      </c>
      <c r="S75" s="1" t="s">
        <v>865</v>
      </c>
      <c r="T75" s="6">
        <v>4615.82</v>
      </c>
      <c r="U75" s="1">
        <f>YEAR(tblshipments[[#This Row],[Date]])</f>
        <v>2024</v>
      </c>
      <c r="V75" s="1" t="str">
        <f>TEXT(tblshipments[[#This Row],[Date]],"mmm")</f>
        <v>Jan</v>
      </c>
      <c r="W75" s="6">
        <f>tblshipments[[#This Row],[Freight_Cost_USD]]+tblshipments[[#This Row],[Customs_Duties_USD]]</f>
        <v>12534.81</v>
      </c>
      <c r="X75" s="1">
        <f>IF(AND(tblshipments[[#This Row],[Departure_Date]]&lt;&gt;"",tblshipments[[#This Row],[Arrival_Date]]&lt;&gt;""),INT(tblshipments[[#This Row],[Arrival_Date]]-tblshipments[[#This Row],[Departure_Date]]),"Null")</f>
        <v>11</v>
      </c>
      <c r="Y75" s="8">
        <f>IFERROR(tblshipments[[#This Row],[Total_Cost_USD]]/tblshipments[[#This Row],[Weight_kg]],"")</f>
        <v>1.6463450192547138</v>
      </c>
      <c r="Z75" s="8">
        <f>IFERROR(tblshipments[[#This Row],[Total_Cost_USD]]/tblshipments[[#This Row],[Units]],"")</f>
        <v>28.553097949886105</v>
      </c>
      <c r="AA75" s="1" t="str">
        <f>IF(tblshipments[[#This Row],[Transit_Days]]&lt;= VLOOKUP(tblshipments[[#This Row],[Transport_Mode]],tblTargets[#All],2,FALSE),"On Time","Late")</f>
        <v>Late</v>
      </c>
      <c r="AB75" s="1">
        <f>MONTH(tblshipments[[#This Row],[Date]])</f>
        <v>1</v>
      </c>
      <c r="AC75" s="4">
        <f>DATE(tblshipments[[#This Row],[Year]],tblshipments[[#This Row],[MonthNum]],1)</f>
        <v>45292</v>
      </c>
    </row>
    <row r="76" spans="1:29" x14ac:dyDescent="0.2">
      <c r="A76" s="1" t="s">
        <v>94</v>
      </c>
      <c r="B76" s="4">
        <v>45873</v>
      </c>
      <c r="C76" s="1" t="s">
        <v>291</v>
      </c>
      <c r="D76" s="1" t="s">
        <v>294</v>
      </c>
      <c r="E76" s="1" t="s">
        <v>294</v>
      </c>
      <c r="F76" s="1" t="s">
        <v>375</v>
      </c>
      <c r="G76" s="1" t="s">
        <v>571</v>
      </c>
      <c r="H76" s="10">
        <v>353</v>
      </c>
      <c r="I76" s="8">
        <v>3993.83</v>
      </c>
      <c r="J76" s="6">
        <v>16848.82</v>
      </c>
      <c r="K76" s="1" t="s">
        <v>577</v>
      </c>
      <c r="L76" s="1" t="s">
        <v>651</v>
      </c>
      <c r="M76" s="1" t="s">
        <v>848</v>
      </c>
      <c r="N76" s="4">
        <v>45878</v>
      </c>
      <c r="O76" s="4">
        <v>45899</v>
      </c>
      <c r="P76" s="1" t="s">
        <v>853</v>
      </c>
      <c r="Q76" s="1" t="s">
        <v>856</v>
      </c>
      <c r="R76" s="1" t="s">
        <v>858</v>
      </c>
      <c r="S76" s="1" t="s">
        <v>864</v>
      </c>
      <c r="T76" s="6">
        <v>1633.67</v>
      </c>
      <c r="U76" s="1">
        <f>YEAR(tblshipments[[#This Row],[Date]])</f>
        <v>2025</v>
      </c>
      <c r="V76" s="1" t="str">
        <f>TEXT(tblshipments[[#This Row],[Date]],"mmm")</f>
        <v>Aug</v>
      </c>
      <c r="W76" s="6">
        <f>tblshipments[[#This Row],[Freight_Cost_USD]]+tblshipments[[#This Row],[Customs_Duties_USD]]</f>
        <v>18482.489999999998</v>
      </c>
      <c r="X76" s="1">
        <f>IF(AND(tblshipments[[#This Row],[Departure_Date]]&lt;&gt;"",tblshipments[[#This Row],[Arrival_Date]]&lt;&gt;""),INT(tblshipments[[#This Row],[Arrival_Date]]-tblshipments[[#This Row],[Departure_Date]]),"Null")</f>
        <v>21</v>
      </c>
      <c r="Y76" s="8">
        <f>IFERROR(tblshipments[[#This Row],[Total_Cost_USD]]/tblshipments[[#This Row],[Weight_kg]],"")</f>
        <v>4.6277608210664942</v>
      </c>
      <c r="Z76" s="8">
        <f>IFERROR(tblshipments[[#This Row],[Total_Cost_USD]]/tblshipments[[#This Row],[Units]],"")</f>
        <v>52.35832861189801</v>
      </c>
      <c r="AA76" s="1" t="str">
        <f>IF(tblshipments[[#This Row],[Transit_Days]]&lt;= VLOOKUP(tblshipments[[#This Row],[Transport_Mode]],tblTargets[#All],2,FALSE),"On Time","Late")</f>
        <v>Late</v>
      </c>
      <c r="AB76" s="1">
        <f>MONTH(tblshipments[[#This Row],[Date]])</f>
        <v>8</v>
      </c>
      <c r="AC76" s="4">
        <f>DATE(tblshipments[[#This Row],[Year]],tblshipments[[#This Row],[MonthNum]],1)</f>
        <v>45870</v>
      </c>
    </row>
    <row r="77" spans="1:29" x14ac:dyDescent="0.2">
      <c r="A77" s="1" t="s">
        <v>95</v>
      </c>
      <c r="B77" s="4">
        <v>45605</v>
      </c>
      <c r="C77" s="1" t="s">
        <v>291</v>
      </c>
      <c r="D77" s="1" t="s">
        <v>295</v>
      </c>
      <c r="E77" s="1" t="s">
        <v>298</v>
      </c>
      <c r="F77" s="1" t="s">
        <v>376</v>
      </c>
      <c r="G77" s="1" t="s">
        <v>571</v>
      </c>
      <c r="H77" s="10">
        <v>210</v>
      </c>
      <c r="I77" s="8">
        <v>1595</v>
      </c>
      <c r="J77" s="6">
        <v>874.82</v>
      </c>
      <c r="K77" s="1" t="s">
        <v>574</v>
      </c>
      <c r="L77" s="1" t="s">
        <v>652</v>
      </c>
      <c r="M77" s="1" t="s">
        <v>847</v>
      </c>
      <c r="N77" s="4">
        <v>45610</v>
      </c>
      <c r="O77" s="4">
        <v>45618</v>
      </c>
      <c r="P77" s="1" t="s">
        <v>853</v>
      </c>
      <c r="Q77" s="1" t="s">
        <v>854</v>
      </c>
      <c r="R77" s="1" t="s">
        <v>858</v>
      </c>
      <c r="S77" s="1" t="s">
        <v>866</v>
      </c>
      <c r="T77" s="6">
        <v>1086.18</v>
      </c>
      <c r="U77" s="1">
        <f>YEAR(tblshipments[[#This Row],[Date]])</f>
        <v>2024</v>
      </c>
      <c r="V77" s="1" t="str">
        <f>TEXT(tblshipments[[#This Row],[Date]],"mmm")</f>
        <v>Nov</v>
      </c>
      <c r="W77" s="6">
        <f>tblshipments[[#This Row],[Freight_Cost_USD]]+tblshipments[[#This Row],[Customs_Duties_USD]]</f>
        <v>1961</v>
      </c>
      <c r="X77" s="1">
        <f>IF(AND(tblshipments[[#This Row],[Departure_Date]]&lt;&gt;"",tblshipments[[#This Row],[Arrival_Date]]&lt;&gt;""),INT(tblshipments[[#This Row],[Arrival_Date]]-tblshipments[[#This Row],[Departure_Date]]),"Null")</f>
        <v>8</v>
      </c>
      <c r="Y77" s="8">
        <f>IFERROR(tblshipments[[#This Row],[Total_Cost_USD]]/tblshipments[[#This Row],[Weight_kg]],"")</f>
        <v>1.2294670846394984</v>
      </c>
      <c r="Z77" s="8">
        <f>IFERROR(tblshipments[[#This Row],[Total_Cost_USD]]/tblshipments[[#This Row],[Units]],"")</f>
        <v>9.3380952380952387</v>
      </c>
      <c r="AA77" s="1" t="str">
        <f>IF(tblshipments[[#This Row],[Transit_Days]]&lt;= VLOOKUP(tblshipments[[#This Row],[Transport_Mode]],tblTargets[#All],2,FALSE),"On Time","Late")</f>
        <v>On Time</v>
      </c>
      <c r="AB77" s="1">
        <f>MONTH(tblshipments[[#This Row],[Date]])</f>
        <v>11</v>
      </c>
      <c r="AC77" s="4">
        <f>DATE(tblshipments[[#This Row],[Year]],tblshipments[[#This Row],[MonthNum]],1)</f>
        <v>45597</v>
      </c>
    </row>
    <row r="78" spans="1:29" x14ac:dyDescent="0.2">
      <c r="A78" s="1" t="s">
        <v>96</v>
      </c>
      <c r="B78" s="4">
        <v>45921</v>
      </c>
      <c r="C78" s="1" t="s">
        <v>291</v>
      </c>
      <c r="D78" s="1" t="s">
        <v>293</v>
      </c>
      <c r="E78" s="1" t="s">
        <v>298</v>
      </c>
      <c r="F78" s="1" t="s">
        <v>377</v>
      </c>
      <c r="G78" s="1" t="s">
        <v>568</v>
      </c>
      <c r="H78" s="10">
        <v>390</v>
      </c>
      <c r="I78" s="8">
        <v>6013.28</v>
      </c>
      <c r="J78" s="6">
        <v>8450.0300000000007</v>
      </c>
      <c r="K78" s="1" t="s">
        <v>575</v>
      </c>
      <c r="L78" s="1" t="s">
        <v>653</v>
      </c>
      <c r="M78" s="1" t="s">
        <v>850</v>
      </c>
      <c r="N78" s="4">
        <v>45923</v>
      </c>
      <c r="O78" s="4">
        <v>45943</v>
      </c>
      <c r="P78" s="1" t="s">
        <v>852</v>
      </c>
      <c r="Q78" s="1" t="s">
        <v>854</v>
      </c>
      <c r="R78" s="1" t="s">
        <v>860</v>
      </c>
      <c r="S78" s="1" t="s">
        <v>865</v>
      </c>
      <c r="T78" s="6">
        <v>4869.07</v>
      </c>
      <c r="U78" s="1">
        <f>YEAR(tblshipments[[#This Row],[Date]])</f>
        <v>2025</v>
      </c>
      <c r="V78" s="1" t="str">
        <f>TEXT(tblshipments[[#This Row],[Date]],"mmm")</f>
        <v>Sep</v>
      </c>
      <c r="W78" s="6">
        <f>tblshipments[[#This Row],[Freight_Cost_USD]]+tblshipments[[#This Row],[Customs_Duties_USD]]</f>
        <v>13319.1</v>
      </c>
      <c r="X78" s="1">
        <f>IF(AND(tblshipments[[#This Row],[Departure_Date]]&lt;&gt;"",tblshipments[[#This Row],[Arrival_Date]]&lt;&gt;""),INT(tblshipments[[#This Row],[Arrival_Date]]-tblshipments[[#This Row],[Departure_Date]]),"Null")</f>
        <v>20</v>
      </c>
      <c r="Y78" s="8">
        <f>IFERROR(tblshipments[[#This Row],[Total_Cost_USD]]/tblshipments[[#This Row],[Weight_kg]],"")</f>
        <v>2.2149475826836604</v>
      </c>
      <c r="Z78" s="8">
        <f>IFERROR(tblshipments[[#This Row],[Total_Cost_USD]]/tblshipments[[#This Row],[Units]],"")</f>
        <v>34.151538461538465</v>
      </c>
      <c r="AA78" s="1" t="str">
        <f>IF(tblshipments[[#This Row],[Transit_Days]]&lt;= VLOOKUP(tblshipments[[#This Row],[Transport_Mode]],tblTargets[#All],2,FALSE),"On Time","Late")</f>
        <v>On Time</v>
      </c>
      <c r="AB78" s="1">
        <f>MONTH(tblshipments[[#This Row],[Date]])</f>
        <v>9</v>
      </c>
      <c r="AC78" s="4">
        <f>DATE(tblshipments[[#This Row],[Year]],tblshipments[[#This Row],[MonthNum]],1)</f>
        <v>45901</v>
      </c>
    </row>
    <row r="79" spans="1:29" x14ac:dyDescent="0.2">
      <c r="A79" s="1" t="s">
        <v>97</v>
      </c>
      <c r="B79" s="4">
        <v>45590</v>
      </c>
      <c r="C79" s="1" t="s">
        <v>291</v>
      </c>
      <c r="D79" s="1" t="s">
        <v>297</v>
      </c>
      <c r="E79" s="1" t="s">
        <v>297</v>
      </c>
      <c r="F79" s="1" t="s">
        <v>378</v>
      </c>
      <c r="G79" s="1" t="s">
        <v>573</v>
      </c>
      <c r="H79" s="10">
        <v>364</v>
      </c>
      <c r="I79" s="8">
        <v>2704.58</v>
      </c>
      <c r="J79" s="6">
        <v>9385.2099999999991</v>
      </c>
      <c r="K79" s="1" t="s">
        <v>575</v>
      </c>
      <c r="L79" s="1" t="s">
        <v>654</v>
      </c>
      <c r="M79" s="1" t="s">
        <v>848</v>
      </c>
      <c r="N79" s="4">
        <v>45591</v>
      </c>
      <c r="O79" s="4">
        <v>45606</v>
      </c>
      <c r="P79" s="1" t="s">
        <v>852</v>
      </c>
      <c r="Q79" s="1" t="s">
        <v>854</v>
      </c>
      <c r="R79" s="1" t="s">
        <v>862</v>
      </c>
      <c r="S79" s="1" t="s">
        <v>866</v>
      </c>
      <c r="T79" s="6">
        <v>4468.1899999999996</v>
      </c>
      <c r="U79" s="1">
        <f>YEAR(tblshipments[[#This Row],[Date]])</f>
        <v>2024</v>
      </c>
      <c r="V79" s="1" t="str">
        <f>TEXT(tblshipments[[#This Row],[Date]],"mmm")</f>
        <v>Oct</v>
      </c>
      <c r="W79" s="6">
        <f>tblshipments[[#This Row],[Freight_Cost_USD]]+tblshipments[[#This Row],[Customs_Duties_USD]]</f>
        <v>13853.399999999998</v>
      </c>
      <c r="X79" s="1">
        <f>IF(AND(tblshipments[[#This Row],[Departure_Date]]&lt;&gt;"",tblshipments[[#This Row],[Arrival_Date]]&lt;&gt;""),INT(tblshipments[[#This Row],[Arrival_Date]]-tblshipments[[#This Row],[Departure_Date]]),"Null")</f>
        <v>15</v>
      </c>
      <c r="Y79" s="8">
        <f>IFERROR(tblshipments[[#This Row],[Total_Cost_USD]]/tblshipments[[#This Row],[Weight_kg]],"")</f>
        <v>5.1222001197967888</v>
      </c>
      <c r="Z79" s="8">
        <f>IFERROR(tblshipments[[#This Row],[Total_Cost_USD]]/tblshipments[[#This Row],[Units]],"")</f>
        <v>38.058791208791206</v>
      </c>
      <c r="AA79" s="1" t="str">
        <f>IF(tblshipments[[#This Row],[Transit_Days]]&lt;= VLOOKUP(tblshipments[[#This Row],[Transport_Mode]],tblTargets[#All],2,FALSE),"On Time","Late")</f>
        <v>On Time</v>
      </c>
      <c r="AB79" s="1">
        <f>MONTH(tblshipments[[#This Row],[Date]])</f>
        <v>10</v>
      </c>
      <c r="AC79" s="4">
        <f>DATE(tblshipments[[#This Row],[Year]],tblshipments[[#This Row],[MonthNum]],1)</f>
        <v>45566</v>
      </c>
    </row>
    <row r="80" spans="1:29" x14ac:dyDescent="0.2">
      <c r="A80" s="1" t="s">
        <v>98</v>
      </c>
      <c r="B80" s="4">
        <v>45330</v>
      </c>
      <c r="C80" s="1" t="s">
        <v>291</v>
      </c>
      <c r="D80" s="1" t="s">
        <v>295</v>
      </c>
      <c r="E80" s="1" t="s">
        <v>296</v>
      </c>
      <c r="F80" s="1" t="s">
        <v>379</v>
      </c>
      <c r="G80" s="1" t="s">
        <v>573</v>
      </c>
      <c r="H80" s="10">
        <v>299</v>
      </c>
      <c r="I80" s="8">
        <v>2533.02</v>
      </c>
      <c r="J80" s="6">
        <v>14749.18</v>
      </c>
      <c r="K80" s="1" t="s">
        <v>574</v>
      </c>
      <c r="L80" s="1" t="s">
        <v>655</v>
      </c>
      <c r="M80" s="1" t="s">
        <v>850</v>
      </c>
      <c r="N80" s="4">
        <v>45332</v>
      </c>
      <c r="O80" s="4">
        <v>45346</v>
      </c>
      <c r="P80" s="1" t="s">
        <v>851</v>
      </c>
      <c r="Q80" s="1" t="s">
        <v>854</v>
      </c>
      <c r="R80" s="1" t="s">
        <v>861</v>
      </c>
      <c r="S80" s="1" t="s">
        <v>866</v>
      </c>
      <c r="T80" s="6">
        <v>2110.91</v>
      </c>
      <c r="U80" s="1">
        <f>YEAR(tblshipments[[#This Row],[Date]])</f>
        <v>2024</v>
      </c>
      <c r="V80" s="1" t="str">
        <f>TEXT(tblshipments[[#This Row],[Date]],"mmm")</f>
        <v>Feb</v>
      </c>
      <c r="W80" s="6">
        <f>tblshipments[[#This Row],[Freight_Cost_USD]]+tblshipments[[#This Row],[Customs_Duties_USD]]</f>
        <v>16860.09</v>
      </c>
      <c r="X80" s="1">
        <f>IF(AND(tblshipments[[#This Row],[Departure_Date]]&lt;&gt;"",tblshipments[[#This Row],[Arrival_Date]]&lt;&gt;""),INT(tblshipments[[#This Row],[Arrival_Date]]-tblshipments[[#This Row],[Departure_Date]]),"Null")</f>
        <v>14</v>
      </c>
      <c r="Y80" s="8">
        <f>IFERROR(tblshipments[[#This Row],[Total_Cost_USD]]/tblshipments[[#This Row],[Weight_kg]],"")</f>
        <v>6.6561219413980153</v>
      </c>
      <c r="Z80" s="8">
        <f>IFERROR(tblshipments[[#This Row],[Total_Cost_USD]]/tblshipments[[#This Row],[Units]],"")</f>
        <v>56.388260869565215</v>
      </c>
      <c r="AA80" s="1" t="str">
        <f>IF(tblshipments[[#This Row],[Transit_Days]]&lt;= VLOOKUP(tblshipments[[#This Row],[Transport_Mode]],tblTargets[#All],2,FALSE),"On Time","Late")</f>
        <v>Late</v>
      </c>
      <c r="AB80" s="1">
        <f>MONTH(tblshipments[[#This Row],[Date]])</f>
        <v>2</v>
      </c>
      <c r="AC80" s="4">
        <f>DATE(tblshipments[[#This Row],[Year]],tblshipments[[#This Row],[MonthNum]],1)</f>
        <v>45323</v>
      </c>
    </row>
    <row r="81" spans="1:29" x14ac:dyDescent="0.2">
      <c r="A81" s="1" t="s">
        <v>99</v>
      </c>
      <c r="B81" s="4">
        <v>45419</v>
      </c>
      <c r="C81" s="1" t="s">
        <v>291</v>
      </c>
      <c r="D81" s="1" t="s">
        <v>292</v>
      </c>
      <c r="E81" s="1" t="s">
        <v>296</v>
      </c>
      <c r="F81" s="1" t="s">
        <v>380</v>
      </c>
      <c r="G81" s="1" t="s">
        <v>567</v>
      </c>
      <c r="H81" s="10">
        <v>191</v>
      </c>
      <c r="I81" s="8">
        <v>6519.16</v>
      </c>
      <c r="J81" s="6">
        <v>14747.19</v>
      </c>
      <c r="K81" s="1" t="s">
        <v>575</v>
      </c>
      <c r="L81" s="1" t="s">
        <v>656</v>
      </c>
      <c r="M81" s="1" t="s">
        <v>849</v>
      </c>
      <c r="N81" s="4">
        <v>45420</v>
      </c>
      <c r="O81" s="4">
        <v>45427</v>
      </c>
      <c r="P81" s="1" t="s">
        <v>852</v>
      </c>
      <c r="Q81" s="1" t="s">
        <v>856</v>
      </c>
      <c r="R81" s="1" t="s">
        <v>860</v>
      </c>
      <c r="S81" s="1" t="s">
        <v>865</v>
      </c>
      <c r="T81" s="6">
        <v>2487.92</v>
      </c>
      <c r="U81" s="1">
        <f>YEAR(tblshipments[[#This Row],[Date]])</f>
        <v>2024</v>
      </c>
      <c r="V81" s="1" t="str">
        <f>TEXT(tblshipments[[#This Row],[Date]],"mmm")</f>
        <v>May</v>
      </c>
      <c r="W81" s="6">
        <f>tblshipments[[#This Row],[Freight_Cost_USD]]+tblshipments[[#This Row],[Customs_Duties_USD]]</f>
        <v>17235.11</v>
      </c>
      <c r="X81" s="1">
        <f>IF(AND(tblshipments[[#This Row],[Departure_Date]]&lt;&gt;"",tblshipments[[#This Row],[Arrival_Date]]&lt;&gt;""),INT(tblshipments[[#This Row],[Arrival_Date]]-tblshipments[[#This Row],[Departure_Date]]),"Null")</f>
        <v>7</v>
      </c>
      <c r="Y81" s="8">
        <f>IFERROR(tblshipments[[#This Row],[Total_Cost_USD]]/tblshipments[[#This Row],[Weight_kg]],"")</f>
        <v>2.6437623865651405</v>
      </c>
      <c r="Z81" s="8">
        <f>IFERROR(tblshipments[[#This Row],[Total_Cost_USD]]/tblshipments[[#This Row],[Units]],"")</f>
        <v>90.236178010471207</v>
      </c>
      <c r="AA81" s="1" t="str">
        <f>IF(tblshipments[[#This Row],[Transit_Days]]&lt;= VLOOKUP(tblshipments[[#This Row],[Transport_Mode]],tblTargets[#All],2,FALSE),"On Time","Late")</f>
        <v>On Time</v>
      </c>
      <c r="AB81" s="1">
        <f>MONTH(tblshipments[[#This Row],[Date]])</f>
        <v>5</v>
      </c>
      <c r="AC81" s="4">
        <f>DATE(tblshipments[[#This Row],[Year]],tblshipments[[#This Row],[MonthNum]],1)</f>
        <v>45413</v>
      </c>
    </row>
    <row r="82" spans="1:29" x14ac:dyDescent="0.2">
      <c r="A82" s="1" t="s">
        <v>100</v>
      </c>
      <c r="B82" s="4">
        <v>45739</v>
      </c>
      <c r="C82" s="1" t="s">
        <v>290</v>
      </c>
      <c r="D82" s="1" t="s">
        <v>293</v>
      </c>
      <c r="E82" s="1" t="s">
        <v>299</v>
      </c>
      <c r="F82" s="1" t="s">
        <v>381</v>
      </c>
      <c r="G82" s="1" t="s">
        <v>568</v>
      </c>
      <c r="H82" s="10">
        <v>448</v>
      </c>
      <c r="I82" s="8">
        <v>888.11</v>
      </c>
      <c r="J82" s="6">
        <v>14461.35</v>
      </c>
      <c r="K82" s="1" t="s">
        <v>576</v>
      </c>
      <c r="L82" s="1" t="s">
        <v>657</v>
      </c>
      <c r="M82" s="1" t="s">
        <v>848</v>
      </c>
      <c r="N82" s="4">
        <v>45744</v>
      </c>
      <c r="O82" s="4">
        <v>45762</v>
      </c>
      <c r="P82" s="1" t="s">
        <v>852</v>
      </c>
      <c r="Q82" s="1" t="s">
        <v>855</v>
      </c>
      <c r="R82" s="1" t="s">
        <v>861</v>
      </c>
      <c r="S82" s="1" t="s">
        <v>864</v>
      </c>
      <c r="T82" s="6">
        <v>213.78</v>
      </c>
      <c r="U82" s="1">
        <f>YEAR(tblshipments[[#This Row],[Date]])</f>
        <v>2025</v>
      </c>
      <c r="V82" s="1" t="str">
        <f>TEXT(tblshipments[[#This Row],[Date]],"mmm")</f>
        <v>Mar</v>
      </c>
      <c r="W82" s="6">
        <f>tblshipments[[#This Row],[Freight_Cost_USD]]+tblshipments[[#This Row],[Customs_Duties_USD]]</f>
        <v>14675.130000000001</v>
      </c>
      <c r="X82" s="1">
        <f>IF(AND(tblshipments[[#This Row],[Departure_Date]]&lt;&gt;"",tblshipments[[#This Row],[Arrival_Date]]&lt;&gt;""),INT(tblshipments[[#This Row],[Arrival_Date]]-tblshipments[[#This Row],[Departure_Date]]),"Null")</f>
        <v>18</v>
      </c>
      <c r="Y82" s="8">
        <f>IFERROR(tblshipments[[#This Row],[Total_Cost_USD]]/tblshipments[[#This Row],[Weight_kg]],"")</f>
        <v>16.524000405355192</v>
      </c>
      <c r="Z82" s="8">
        <f>IFERROR(tblshipments[[#This Row],[Total_Cost_USD]]/tblshipments[[#This Row],[Units]],"")</f>
        <v>32.756986607142856</v>
      </c>
      <c r="AA82" s="1" t="str">
        <f>IF(tblshipments[[#This Row],[Transit_Days]]&lt;= VLOOKUP(tblshipments[[#This Row],[Transport_Mode]],tblTargets[#All],2,FALSE),"On Time","Late")</f>
        <v>On Time</v>
      </c>
      <c r="AB82" s="1">
        <f>MONTH(tblshipments[[#This Row],[Date]])</f>
        <v>3</v>
      </c>
      <c r="AC82" s="4">
        <f>DATE(tblshipments[[#This Row],[Year]],tblshipments[[#This Row],[MonthNum]],1)</f>
        <v>45717</v>
      </c>
    </row>
    <row r="83" spans="1:29" x14ac:dyDescent="0.2">
      <c r="A83" s="1" t="s">
        <v>101</v>
      </c>
      <c r="B83" s="4">
        <v>45429</v>
      </c>
      <c r="C83" s="1" t="s">
        <v>291</v>
      </c>
      <c r="D83" s="1" t="s">
        <v>295</v>
      </c>
      <c r="E83" s="1" t="s">
        <v>298</v>
      </c>
      <c r="F83" s="1" t="s">
        <v>382</v>
      </c>
      <c r="G83" s="1" t="s">
        <v>573</v>
      </c>
      <c r="H83" s="10">
        <v>484</v>
      </c>
      <c r="I83" s="8">
        <v>6881.46</v>
      </c>
      <c r="J83" s="6">
        <v>13185.18</v>
      </c>
      <c r="K83" s="1" t="s">
        <v>577</v>
      </c>
      <c r="L83" s="1" t="s">
        <v>658</v>
      </c>
      <c r="M83" s="1" t="s">
        <v>850</v>
      </c>
      <c r="N83" s="4">
        <v>45431</v>
      </c>
      <c r="O83" s="4">
        <v>45447</v>
      </c>
      <c r="P83" s="1" t="s">
        <v>852</v>
      </c>
      <c r="Q83" s="1" t="s">
        <v>856</v>
      </c>
      <c r="R83" s="1" t="s">
        <v>858</v>
      </c>
      <c r="S83" s="1" t="s">
        <v>864</v>
      </c>
      <c r="T83" s="6">
        <v>4075.37</v>
      </c>
      <c r="U83" s="1">
        <f>YEAR(tblshipments[[#This Row],[Date]])</f>
        <v>2024</v>
      </c>
      <c r="V83" s="1" t="str">
        <f>TEXT(tblshipments[[#This Row],[Date]],"mmm")</f>
        <v>May</v>
      </c>
      <c r="W83" s="6">
        <f>tblshipments[[#This Row],[Freight_Cost_USD]]+tblshipments[[#This Row],[Customs_Duties_USD]]</f>
        <v>17260.55</v>
      </c>
      <c r="X83" s="1">
        <f>IF(AND(tblshipments[[#This Row],[Departure_Date]]&lt;&gt;"",tblshipments[[#This Row],[Arrival_Date]]&lt;&gt;""),INT(tblshipments[[#This Row],[Arrival_Date]]-tblshipments[[#This Row],[Departure_Date]]),"Null")</f>
        <v>16</v>
      </c>
      <c r="Y83" s="8">
        <f>IFERROR(tblshipments[[#This Row],[Total_Cost_USD]]/tblshipments[[#This Row],[Weight_kg]],"")</f>
        <v>2.5082685941646101</v>
      </c>
      <c r="Z83" s="8">
        <f>IFERROR(tblshipments[[#This Row],[Total_Cost_USD]]/tblshipments[[#This Row],[Units]],"")</f>
        <v>35.662293388429752</v>
      </c>
      <c r="AA83" s="1" t="str">
        <f>IF(tblshipments[[#This Row],[Transit_Days]]&lt;= VLOOKUP(tblshipments[[#This Row],[Transport_Mode]],tblTargets[#All],2,FALSE),"On Time","Late")</f>
        <v>On Time</v>
      </c>
      <c r="AB83" s="1">
        <f>MONTH(tblshipments[[#This Row],[Date]])</f>
        <v>5</v>
      </c>
      <c r="AC83" s="4">
        <f>DATE(tblshipments[[#This Row],[Year]],tblshipments[[#This Row],[MonthNum]],1)</f>
        <v>45413</v>
      </c>
    </row>
    <row r="84" spans="1:29" x14ac:dyDescent="0.2">
      <c r="A84" s="1" t="s">
        <v>102</v>
      </c>
      <c r="B84" s="4">
        <v>45307</v>
      </c>
      <c r="C84" s="1" t="s">
        <v>291</v>
      </c>
      <c r="D84" s="1" t="s">
        <v>293</v>
      </c>
      <c r="E84" s="1" t="s">
        <v>300</v>
      </c>
      <c r="F84" s="1" t="s">
        <v>383</v>
      </c>
      <c r="G84" s="1" t="s">
        <v>566</v>
      </c>
      <c r="H84" s="10">
        <v>172</v>
      </c>
      <c r="I84" s="8">
        <v>2876.32</v>
      </c>
      <c r="J84" s="6">
        <v>15621.8</v>
      </c>
      <c r="K84" s="1" t="s">
        <v>575</v>
      </c>
      <c r="L84" s="1" t="s">
        <v>659</v>
      </c>
      <c r="M84" s="1" t="s">
        <v>850</v>
      </c>
      <c r="N84" s="4">
        <v>45309</v>
      </c>
      <c r="O84" s="4">
        <v>45315</v>
      </c>
      <c r="P84" s="1" t="s">
        <v>852</v>
      </c>
      <c r="Q84" s="1" t="s">
        <v>856</v>
      </c>
      <c r="R84" s="1" t="s">
        <v>861</v>
      </c>
      <c r="S84" s="1" t="s">
        <v>865</v>
      </c>
      <c r="T84" s="6">
        <v>2287.75</v>
      </c>
      <c r="U84" s="1">
        <f>YEAR(tblshipments[[#This Row],[Date]])</f>
        <v>2024</v>
      </c>
      <c r="V84" s="1" t="str">
        <f>TEXT(tblshipments[[#This Row],[Date]],"mmm")</f>
        <v>Jan</v>
      </c>
      <c r="W84" s="6">
        <f>tblshipments[[#This Row],[Freight_Cost_USD]]+tblshipments[[#This Row],[Customs_Duties_USD]]</f>
        <v>17909.55</v>
      </c>
      <c r="X84" s="1">
        <f>IF(AND(tblshipments[[#This Row],[Departure_Date]]&lt;&gt;"",tblshipments[[#This Row],[Arrival_Date]]&lt;&gt;""),INT(tblshipments[[#This Row],[Arrival_Date]]-tblshipments[[#This Row],[Departure_Date]]),"Null")</f>
        <v>6</v>
      </c>
      <c r="Y84" s="8">
        <f>IFERROR(tblshipments[[#This Row],[Total_Cost_USD]]/tblshipments[[#This Row],[Weight_kg]],"")</f>
        <v>6.2265498970907265</v>
      </c>
      <c r="Z84" s="8">
        <f>IFERROR(tblshipments[[#This Row],[Total_Cost_USD]]/tblshipments[[#This Row],[Units]],"")</f>
        <v>104.12529069767442</v>
      </c>
      <c r="AA84" s="1" t="str">
        <f>IF(tblshipments[[#This Row],[Transit_Days]]&lt;= VLOOKUP(tblshipments[[#This Row],[Transport_Mode]],tblTargets[#All],2,FALSE),"On Time","Late")</f>
        <v>On Time</v>
      </c>
      <c r="AB84" s="1">
        <f>MONTH(tblshipments[[#This Row],[Date]])</f>
        <v>1</v>
      </c>
      <c r="AC84" s="4">
        <f>DATE(tblshipments[[#This Row],[Year]],tblshipments[[#This Row],[MonthNum]],1)</f>
        <v>45292</v>
      </c>
    </row>
    <row r="85" spans="1:29" x14ac:dyDescent="0.2">
      <c r="A85" s="1" t="s">
        <v>103</v>
      </c>
      <c r="B85" s="4">
        <v>45595</v>
      </c>
      <c r="C85" s="1" t="s">
        <v>290</v>
      </c>
      <c r="D85" s="1" t="s">
        <v>295</v>
      </c>
      <c r="E85" s="1" t="s">
        <v>296</v>
      </c>
      <c r="F85" s="1" t="s">
        <v>384</v>
      </c>
      <c r="G85" s="1" t="s">
        <v>566</v>
      </c>
      <c r="H85" s="10">
        <v>124</v>
      </c>
      <c r="I85" s="8">
        <v>748.5</v>
      </c>
      <c r="J85" s="6">
        <v>5851.96</v>
      </c>
      <c r="K85" s="1" t="s">
        <v>574</v>
      </c>
      <c r="L85" s="1" t="s">
        <v>660</v>
      </c>
      <c r="M85" s="1" t="s">
        <v>849</v>
      </c>
      <c r="N85" s="4">
        <v>45595</v>
      </c>
      <c r="O85" s="4">
        <v>45605</v>
      </c>
      <c r="P85" s="1" t="s">
        <v>853</v>
      </c>
      <c r="Q85" s="1" t="s">
        <v>857</v>
      </c>
      <c r="R85" s="1" t="s">
        <v>863</v>
      </c>
      <c r="S85" s="1" t="s">
        <v>864</v>
      </c>
      <c r="T85" s="6">
        <v>275.56</v>
      </c>
      <c r="U85" s="1">
        <f>YEAR(tblshipments[[#This Row],[Date]])</f>
        <v>2024</v>
      </c>
      <c r="V85" s="1" t="str">
        <f>TEXT(tblshipments[[#This Row],[Date]],"mmm")</f>
        <v>Oct</v>
      </c>
      <c r="W85" s="6">
        <f>tblshipments[[#This Row],[Freight_Cost_USD]]+tblshipments[[#This Row],[Customs_Duties_USD]]</f>
        <v>6127.52</v>
      </c>
      <c r="X85" s="1">
        <f>IF(AND(tblshipments[[#This Row],[Departure_Date]]&lt;&gt;"",tblshipments[[#This Row],[Arrival_Date]]&lt;&gt;""),INT(tblshipments[[#This Row],[Arrival_Date]]-tblshipments[[#This Row],[Departure_Date]]),"Null")</f>
        <v>10</v>
      </c>
      <c r="Y85" s="8">
        <f>IFERROR(tblshipments[[#This Row],[Total_Cost_USD]]/tblshipments[[#This Row],[Weight_kg]],"")</f>
        <v>8.1863994655978622</v>
      </c>
      <c r="Z85" s="8">
        <f>IFERROR(tblshipments[[#This Row],[Total_Cost_USD]]/tblshipments[[#This Row],[Units]],"")</f>
        <v>49.415483870967748</v>
      </c>
      <c r="AA85" s="1" t="str">
        <f>IF(tblshipments[[#This Row],[Transit_Days]]&lt;= VLOOKUP(tblshipments[[#This Row],[Transport_Mode]],tblTargets[#All],2,FALSE),"On Time","Late")</f>
        <v>On Time</v>
      </c>
      <c r="AB85" s="1">
        <f>MONTH(tblshipments[[#This Row],[Date]])</f>
        <v>10</v>
      </c>
      <c r="AC85" s="4">
        <f>DATE(tblshipments[[#This Row],[Year]],tblshipments[[#This Row],[MonthNum]],1)</f>
        <v>45566</v>
      </c>
    </row>
    <row r="86" spans="1:29" x14ac:dyDescent="0.2">
      <c r="A86" s="1" t="s">
        <v>104</v>
      </c>
      <c r="B86" s="4">
        <v>45906</v>
      </c>
      <c r="C86" s="1" t="s">
        <v>290</v>
      </c>
      <c r="D86" s="1" t="s">
        <v>295</v>
      </c>
      <c r="E86" s="1" t="s">
        <v>300</v>
      </c>
      <c r="F86" s="1" t="s">
        <v>385</v>
      </c>
      <c r="G86" s="1" t="s">
        <v>572</v>
      </c>
      <c r="H86" s="10">
        <v>398</v>
      </c>
      <c r="I86" s="8">
        <v>8388.25</v>
      </c>
      <c r="J86" s="6">
        <v>19248.54</v>
      </c>
      <c r="K86" s="1" t="s">
        <v>577</v>
      </c>
      <c r="L86" s="1" t="s">
        <v>661</v>
      </c>
      <c r="M86" s="1" t="s">
        <v>849</v>
      </c>
      <c r="N86" s="4">
        <v>45906</v>
      </c>
      <c r="O86" s="4">
        <v>45921</v>
      </c>
      <c r="P86" s="1" t="s">
        <v>851</v>
      </c>
      <c r="Q86" s="1" t="s">
        <v>856</v>
      </c>
      <c r="R86" s="1" t="s">
        <v>863</v>
      </c>
      <c r="S86" s="1" t="s">
        <v>866</v>
      </c>
      <c r="T86" s="6">
        <v>3460.57</v>
      </c>
      <c r="U86" s="1">
        <f>YEAR(tblshipments[[#This Row],[Date]])</f>
        <v>2025</v>
      </c>
      <c r="V86" s="1" t="str">
        <f>TEXT(tblshipments[[#This Row],[Date]],"mmm")</f>
        <v>Sep</v>
      </c>
      <c r="W86" s="6">
        <f>tblshipments[[#This Row],[Freight_Cost_USD]]+tblshipments[[#This Row],[Customs_Duties_USD]]</f>
        <v>22709.11</v>
      </c>
      <c r="X86" s="1">
        <f>IF(AND(tblshipments[[#This Row],[Departure_Date]]&lt;&gt;"",tblshipments[[#This Row],[Arrival_Date]]&lt;&gt;""),INT(tblshipments[[#This Row],[Arrival_Date]]-tblshipments[[#This Row],[Departure_Date]]),"Null")</f>
        <v>15</v>
      </c>
      <c r="Y86" s="8">
        <f>IFERROR(tblshipments[[#This Row],[Total_Cost_USD]]/tblshipments[[#This Row],[Weight_kg]],"")</f>
        <v>2.707252406640241</v>
      </c>
      <c r="Z86" s="8">
        <f>IFERROR(tblshipments[[#This Row],[Total_Cost_USD]]/tblshipments[[#This Row],[Units]],"")</f>
        <v>57.058065326633169</v>
      </c>
      <c r="AA86" s="1" t="str">
        <f>IF(tblshipments[[#This Row],[Transit_Days]]&lt;= VLOOKUP(tblshipments[[#This Row],[Transport_Mode]],tblTargets[#All],2,FALSE),"On Time","Late")</f>
        <v>Late</v>
      </c>
      <c r="AB86" s="1">
        <f>MONTH(tblshipments[[#This Row],[Date]])</f>
        <v>9</v>
      </c>
      <c r="AC86" s="4">
        <f>DATE(tblshipments[[#This Row],[Year]],tblshipments[[#This Row],[MonthNum]],1)</f>
        <v>45901</v>
      </c>
    </row>
    <row r="87" spans="1:29" x14ac:dyDescent="0.2">
      <c r="A87" s="1" t="s">
        <v>105</v>
      </c>
      <c r="B87" s="4">
        <v>45712</v>
      </c>
      <c r="C87" s="1" t="s">
        <v>290</v>
      </c>
      <c r="D87" s="1" t="s">
        <v>295</v>
      </c>
      <c r="E87" s="1" t="s">
        <v>296</v>
      </c>
      <c r="F87" s="1" t="s">
        <v>386</v>
      </c>
      <c r="G87" s="1" t="s">
        <v>572</v>
      </c>
      <c r="H87" s="10">
        <v>178</v>
      </c>
      <c r="I87" s="8">
        <v>534.84</v>
      </c>
      <c r="J87" s="6">
        <v>17245.490000000002</v>
      </c>
      <c r="K87" s="1" t="s">
        <v>577</v>
      </c>
      <c r="L87" s="1" t="s">
        <v>662</v>
      </c>
      <c r="M87" s="1" t="s">
        <v>848</v>
      </c>
      <c r="N87" s="4">
        <v>45712</v>
      </c>
      <c r="O87" s="4">
        <v>45724</v>
      </c>
      <c r="P87" s="1" t="s">
        <v>852</v>
      </c>
      <c r="Q87" s="1" t="s">
        <v>856</v>
      </c>
      <c r="R87" s="1" t="s">
        <v>862</v>
      </c>
      <c r="S87" s="1" t="s">
        <v>865</v>
      </c>
      <c r="T87" s="6">
        <v>1561.56</v>
      </c>
      <c r="U87" s="1">
        <f>YEAR(tblshipments[[#This Row],[Date]])</f>
        <v>2025</v>
      </c>
      <c r="V87" s="1" t="str">
        <f>TEXT(tblshipments[[#This Row],[Date]],"mmm")</f>
        <v>Feb</v>
      </c>
      <c r="W87" s="6">
        <f>tblshipments[[#This Row],[Freight_Cost_USD]]+tblshipments[[#This Row],[Customs_Duties_USD]]</f>
        <v>18807.050000000003</v>
      </c>
      <c r="X87" s="1">
        <f>IF(AND(tblshipments[[#This Row],[Departure_Date]]&lt;&gt;"",tblshipments[[#This Row],[Arrival_Date]]&lt;&gt;""),INT(tblshipments[[#This Row],[Arrival_Date]]-tblshipments[[#This Row],[Departure_Date]]),"Null")</f>
        <v>12</v>
      </c>
      <c r="Y87" s="8">
        <f>IFERROR(tblshipments[[#This Row],[Total_Cost_USD]]/tblshipments[[#This Row],[Weight_kg]],"")</f>
        <v>35.163880786777355</v>
      </c>
      <c r="Z87" s="8">
        <f>IFERROR(tblshipments[[#This Row],[Total_Cost_USD]]/tblshipments[[#This Row],[Units]],"")</f>
        <v>105.65758426966293</v>
      </c>
      <c r="AA87" s="1" t="str">
        <f>IF(tblshipments[[#This Row],[Transit_Days]]&lt;= VLOOKUP(tblshipments[[#This Row],[Transport_Mode]],tblTargets[#All],2,FALSE),"On Time","Late")</f>
        <v>On Time</v>
      </c>
      <c r="AB87" s="1">
        <f>MONTH(tblshipments[[#This Row],[Date]])</f>
        <v>2</v>
      </c>
      <c r="AC87" s="4">
        <f>DATE(tblshipments[[#This Row],[Year]],tblshipments[[#This Row],[MonthNum]],1)</f>
        <v>45689</v>
      </c>
    </row>
    <row r="88" spans="1:29" x14ac:dyDescent="0.2">
      <c r="A88" s="1" t="s">
        <v>106</v>
      </c>
      <c r="B88" s="4">
        <v>45941</v>
      </c>
      <c r="C88" s="1" t="s">
        <v>290</v>
      </c>
      <c r="D88" s="1" t="s">
        <v>294</v>
      </c>
      <c r="E88" s="1" t="s">
        <v>298</v>
      </c>
      <c r="F88" s="1" t="s">
        <v>387</v>
      </c>
      <c r="G88" s="1" t="s">
        <v>570</v>
      </c>
      <c r="H88" s="10">
        <v>300</v>
      </c>
      <c r="I88" s="8">
        <v>5857.64</v>
      </c>
      <c r="J88" s="6">
        <v>3774.43</v>
      </c>
      <c r="K88" s="1" t="s">
        <v>574</v>
      </c>
      <c r="L88" s="1" t="s">
        <v>663</v>
      </c>
      <c r="M88" s="1" t="s">
        <v>850</v>
      </c>
      <c r="N88" s="4">
        <v>45941</v>
      </c>
      <c r="O88" s="4">
        <v>45960</v>
      </c>
      <c r="P88" s="1" t="s">
        <v>852</v>
      </c>
      <c r="Q88" s="1" t="s">
        <v>854</v>
      </c>
      <c r="R88" s="1" t="s">
        <v>862</v>
      </c>
      <c r="S88" s="1" t="s">
        <v>866</v>
      </c>
      <c r="T88" s="6">
        <v>1358.19</v>
      </c>
      <c r="U88" s="1">
        <f>YEAR(tblshipments[[#This Row],[Date]])</f>
        <v>2025</v>
      </c>
      <c r="V88" s="1" t="str">
        <f>TEXT(tblshipments[[#This Row],[Date]],"mmm")</f>
        <v>Oct</v>
      </c>
      <c r="W88" s="6">
        <f>tblshipments[[#This Row],[Freight_Cost_USD]]+tblshipments[[#This Row],[Customs_Duties_USD]]</f>
        <v>5132.62</v>
      </c>
      <c r="X88" s="1">
        <f>IF(AND(tblshipments[[#This Row],[Departure_Date]]&lt;&gt;"",tblshipments[[#This Row],[Arrival_Date]]&lt;&gt;""),INT(tblshipments[[#This Row],[Arrival_Date]]-tblshipments[[#This Row],[Departure_Date]]),"Null")</f>
        <v>19</v>
      </c>
      <c r="Y88" s="8">
        <f>IFERROR(tblshipments[[#This Row],[Total_Cost_USD]]/tblshipments[[#This Row],[Weight_kg]],"")</f>
        <v>0.87622660320538637</v>
      </c>
      <c r="Z88" s="8">
        <f>IFERROR(tblshipments[[#This Row],[Total_Cost_USD]]/tblshipments[[#This Row],[Units]],"")</f>
        <v>17.108733333333333</v>
      </c>
      <c r="AA88" s="1" t="str">
        <f>IF(tblshipments[[#This Row],[Transit_Days]]&lt;= VLOOKUP(tblshipments[[#This Row],[Transport_Mode]],tblTargets[#All],2,FALSE),"On Time","Late")</f>
        <v>On Time</v>
      </c>
      <c r="AB88" s="1">
        <f>MONTH(tblshipments[[#This Row],[Date]])</f>
        <v>10</v>
      </c>
      <c r="AC88" s="4">
        <f>DATE(tblshipments[[#This Row],[Year]],tblshipments[[#This Row],[MonthNum]],1)</f>
        <v>45931</v>
      </c>
    </row>
    <row r="89" spans="1:29" x14ac:dyDescent="0.2">
      <c r="A89" s="1" t="s">
        <v>107</v>
      </c>
      <c r="B89" s="4">
        <v>45327</v>
      </c>
      <c r="C89" s="1" t="s">
        <v>290</v>
      </c>
      <c r="D89" s="1" t="s">
        <v>292</v>
      </c>
      <c r="E89" s="1" t="s">
        <v>300</v>
      </c>
      <c r="F89" s="1" t="s">
        <v>388</v>
      </c>
      <c r="G89" s="1" t="s">
        <v>570</v>
      </c>
      <c r="H89" s="10">
        <v>23</v>
      </c>
      <c r="I89" s="8">
        <v>9755.26</v>
      </c>
      <c r="J89" s="6">
        <v>9390.24</v>
      </c>
      <c r="K89" s="1" t="s">
        <v>576</v>
      </c>
      <c r="L89" s="1" t="s">
        <v>664</v>
      </c>
      <c r="M89" s="1" t="s">
        <v>849</v>
      </c>
      <c r="N89" s="4">
        <v>45327</v>
      </c>
      <c r="O89" s="4">
        <v>45343</v>
      </c>
      <c r="P89" s="1" t="s">
        <v>852</v>
      </c>
      <c r="Q89" s="1" t="s">
        <v>857</v>
      </c>
      <c r="R89" s="1" t="s">
        <v>860</v>
      </c>
      <c r="S89" s="1" t="s">
        <v>865</v>
      </c>
      <c r="T89" s="6">
        <v>1493.84</v>
      </c>
      <c r="U89" s="1">
        <f>YEAR(tblshipments[[#This Row],[Date]])</f>
        <v>2024</v>
      </c>
      <c r="V89" s="1" t="str">
        <f>TEXT(tblshipments[[#This Row],[Date]],"mmm")</f>
        <v>Feb</v>
      </c>
      <c r="W89" s="6">
        <f>tblshipments[[#This Row],[Freight_Cost_USD]]+tblshipments[[#This Row],[Customs_Duties_USD]]</f>
        <v>10884.08</v>
      </c>
      <c r="X89" s="1">
        <f>IF(AND(tblshipments[[#This Row],[Departure_Date]]&lt;&gt;"",tblshipments[[#This Row],[Arrival_Date]]&lt;&gt;""),INT(tblshipments[[#This Row],[Arrival_Date]]-tblshipments[[#This Row],[Departure_Date]]),"Null")</f>
        <v>16</v>
      </c>
      <c r="Y89" s="8">
        <f>IFERROR(tblshipments[[#This Row],[Total_Cost_USD]]/tblshipments[[#This Row],[Weight_kg]],"")</f>
        <v>1.1157139840455303</v>
      </c>
      <c r="Z89" s="8">
        <f>IFERROR(tblshipments[[#This Row],[Total_Cost_USD]]/tblshipments[[#This Row],[Units]],"")</f>
        <v>473.22086956521741</v>
      </c>
      <c r="AA89" s="1" t="str">
        <f>IF(tblshipments[[#This Row],[Transit_Days]]&lt;= VLOOKUP(tblshipments[[#This Row],[Transport_Mode]],tblTargets[#All],2,FALSE),"On Time","Late")</f>
        <v>On Time</v>
      </c>
      <c r="AB89" s="1">
        <f>MONTH(tblshipments[[#This Row],[Date]])</f>
        <v>2</v>
      </c>
      <c r="AC89" s="4">
        <f>DATE(tblshipments[[#This Row],[Year]],tblshipments[[#This Row],[MonthNum]],1)</f>
        <v>45323</v>
      </c>
    </row>
    <row r="90" spans="1:29" x14ac:dyDescent="0.2">
      <c r="A90" s="1" t="s">
        <v>108</v>
      </c>
      <c r="B90" s="4">
        <v>45661</v>
      </c>
      <c r="C90" s="1" t="s">
        <v>290</v>
      </c>
      <c r="D90" s="1" t="s">
        <v>295</v>
      </c>
      <c r="E90" s="1" t="s">
        <v>299</v>
      </c>
      <c r="F90" s="1" t="s">
        <v>389</v>
      </c>
      <c r="G90" s="1" t="s">
        <v>567</v>
      </c>
      <c r="H90" s="10">
        <v>467</v>
      </c>
      <c r="I90" s="8">
        <v>344.17</v>
      </c>
      <c r="J90" s="6">
        <v>8917.15</v>
      </c>
      <c r="K90" s="1" t="s">
        <v>574</v>
      </c>
      <c r="L90" s="1" t="s">
        <v>665</v>
      </c>
      <c r="M90" s="1" t="s">
        <v>850</v>
      </c>
      <c r="N90" s="4">
        <v>45662</v>
      </c>
      <c r="O90" s="4">
        <v>45676</v>
      </c>
      <c r="P90" s="1" t="s">
        <v>852</v>
      </c>
      <c r="Q90" s="1" t="s">
        <v>855</v>
      </c>
      <c r="R90" s="1" t="s">
        <v>863</v>
      </c>
      <c r="S90" s="1" t="s">
        <v>865</v>
      </c>
      <c r="T90" s="6">
        <v>2387.73</v>
      </c>
      <c r="U90" s="1">
        <f>YEAR(tblshipments[[#This Row],[Date]])</f>
        <v>2025</v>
      </c>
      <c r="V90" s="1" t="str">
        <f>TEXT(tblshipments[[#This Row],[Date]],"mmm")</f>
        <v>Jan</v>
      </c>
      <c r="W90" s="6">
        <f>tblshipments[[#This Row],[Freight_Cost_USD]]+tblshipments[[#This Row],[Customs_Duties_USD]]</f>
        <v>11304.88</v>
      </c>
      <c r="X90" s="1">
        <f>IF(AND(tblshipments[[#This Row],[Departure_Date]]&lt;&gt;"",tblshipments[[#This Row],[Arrival_Date]]&lt;&gt;""),INT(tblshipments[[#This Row],[Arrival_Date]]-tblshipments[[#This Row],[Departure_Date]]),"Null")</f>
        <v>14</v>
      </c>
      <c r="Y90" s="8">
        <f>IFERROR(tblshipments[[#This Row],[Total_Cost_USD]]/tblshipments[[#This Row],[Weight_kg]],"")</f>
        <v>32.846790830113022</v>
      </c>
      <c r="Z90" s="8">
        <f>IFERROR(tblshipments[[#This Row],[Total_Cost_USD]]/tblshipments[[#This Row],[Units]],"")</f>
        <v>24.20745182012848</v>
      </c>
      <c r="AA90" s="1" t="str">
        <f>IF(tblshipments[[#This Row],[Transit_Days]]&lt;= VLOOKUP(tblshipments[[#This Row],[Transport_Mode]],tblTargets[#All],2,FALSE),"On Time","Late")</f>
        <v>On Time</v>
      </c>
      <c r="AB90" s="1">
        <f>MONTH(tblshipments[[#This Row],[Date]])</f>
        <v>1</v>
      </c>
      <c r="AC90" s="4">
        <f>DATE(tblshipments[[#This Row],[Year]],tblshipments[[#This Row],[MonthNum]],1)</f>
        <v>45658</v>
      </c>
    </row>
    <row r="91" spans="1:29" x14ac:dyDescent="0.2">
      <c r="A91" s="1" t="s">
        <v>109</v>
      </c>
      <c r="B91" s="4">
        <v>45780</v>
      </c>
      <c r="C91" s="1" t="s">
        <v>291</v>
      </c>
      <c r="D91" s="1" t="s">
        <v>297</v>
      </c>
      <c r="E91" s="1" t="s">
        <v>297</v>
      </c>
      <c r="F91" s="1" t="s">
        <v>390</v>
      </c>
      <c r="G91" s="1" t="s">
        <v>573</v>
      </c>
      <c r="H91" s="10">
        <v>279</v>
      </c>
      <c r="I91" s="8">
        <v>9855.14</v>
      </c>
      <c r="J91" s="6">
        <v>3644.33</v>
      </c>
      <c r="K91" s="1" t="s">
        <v>577</v>
      </c>
      <c r="L91" s="1" t="s">
        <v>666</v>
      </c>
      <c r="M91" s="1" t="s">
        <v>849</v>
      </c>
      <c r="N91" s="4">
        <v>45785</v>
      </c>
      <c r="O91" s="4">
        <v>45800</v>
      </c>
      <c r="P91" s="1" t="s">
        <v>853</v>
      </c>
      <c r="Q91" s="1" t="s">
        <v>857</v>
      </c>
      <c r="R91" s="1" t="s">
        <v>861</v>
      </c>
      <c r="S91" s="1" t="s">
        <v>866</v>
      </c>
      <c r="T91" s="6">
        <v>804.12</v>
      </c>
      <c r="U91" s="1">
        <f>YEAR(tblshipments[[#This Row],[Date]])</f>
        <v>2025</v>
      </c>
      <c r="V91" s="1" t="str">
        <f>TEXT(tblshipments[[#This Row],[Date]],"mmm")</f>
        <v>May</v>
      </c>
      <c r="W91" s="6">
        <f>tblshipments[[#This Row],[Freight_Cost_USD]]+tblshipments[[#This Row],[Customs_Duties_USD]]</f>
        <v>4448.45</v>
      </c>
      <c r="X91" s="1">
        <f>IF(AND(tblshipments[[#This Row],[Departure_Date]]&lt;&gt;"",tblshipments[[#This Row],[Arrival_Date]]&lt;&gt;""),INT(tblshipments[[#This Row],[Arrival_Date]]-tblshipments[[#This Row],[Departure_Date]]),"Null")</f>
        <v>15</v>
      </c>
      <c r="Y91" s="8">
        <f>IFERROR(tblshipments[[#This Row],[Total_Cost_USD]]/tblshipments[[#This Row],[Weight_kg]],"")</f>
        <v>0.4513837449290421</v>
      </c>
      <c r="Z91" s="8">
        <f>IFERROR(tblshipments[[#This Row],[Total_Cost_USD]]/tblshipments[[#This Row],[Units]],"")</f>
        <v>15.94426523297491</v>
      </c>
      <c r="AA91" s="1" t="str">
        <f>IF(tblshipments[[#This Row],[Transit_Days]]&lt;= VLOOKUP(tblshipments[[#This Row],[Transport_Mode]],tblTargets[#All],2,FALSE),"On Time","Late")</f>
        <v>Late</v>
      </c>
      <c r="AB91" s="1">
        <f>MONTH(tblshipments[[#This Row],[Date]])</f>
        <v>5</v>
      </c>
      <c r="AC91" s="4">
        <f>DATE(tblshipments[[#This Row],[Year]],tblshipments[[#This Row],[MonthNum]],1)</f>
        <v>45778</v>
      </c>
    </row>
    <row r="92" spans="1:29" x14ac:dyDescent="0.2">
      <c r="A92" s="1" t="s">
        <v>110</v>
      </c>
      <c r="B92" s="4">
        <v>45472</v>
      </c>
      <c r="C92" s="1" t="s">
        <v>291</v>
      </c>
      <c r="D92" s="1" t="s">
        <v>292</v>
      </c>
      <c r="E92" s="1" t="s">
        <v>297</v>
      </c>
      <c r="F92" s="1" t="s">
        <v>391</v>
      </c>
      <c r="G92" s="1" t="s">
        <v>568</v>
      </c>
      <c r="H92" s="10">
        <v>463</v>
      </c>
      <c r="I92" s="8">
        <v>8757.2199999999993</v>
      </c>
      <c r="J92" s="6">
        <v>19533.09</v>
      </c>
      <c r="K92" s="1" t="s">
        <v>576</v>
      </c>
      <c r="L92" s="1" t="s">
        <v>667</v>
      </c>
      <c r="M92" s="1" t="s">
        <v>850</v>
      </c>
      <c r="N92" s="4">
        <v>45477</v>
      </c>
      <c r="O92" s="4">
        <v>45495</v>
      </c>
      <c r="P92" s="1" t="s">
        <v>575</v>
      </c>
      <c r="Q92" s="1" t="s">
        <v>855</v>
      </c>
      <c r="R92" s="1" t="s">
        <v>860</v>
      </c>
      <c r="S92" s="1" t="s">
        <v>865</v>
      </c>
      <c r="T92" s="6">
        <v>3309.77</v>
      </c>
      <c r="U92" s="1">
        <f>YEAR(tblshipments[[#This Row],[Date]])</f>
        <v>2024</v>
      </c>
      <c r="V92" s="1" t="str">
        <f>TEXT(tblshipments[[#This Row],[Date]],"mmm")</f>
        <v>Jun</v>
      </c>
      <c r="W92" s="6">
        <f>tblshipments[[#This Row],[Freight_Cost_USD]]+tblshipments[[#This Row],[Customs_Duties_USD]]</f>
        <v>22842.86</v>
      </c>
      <c r="X92" s="1">
        <f>IF(AND(tblshipments[[#This Row],[Departure_Date]]&lt;&gt;"",tblshipments[[#This Row],[Arrival_Date]]&lt;&gt;""),INT(tblshipments[[#This Row],[Arrival_Date]]-tblshipments[[#This Row],[Departure_Date]]),"Null")</f>
        <v>18</v>
      </c>
      <c r="Y92" s="8">
        <f>IFERROR(tblshipments[[#This Row],[Total_Cost_USD]]/tblshipments[[#This Row],[Weight_kg]],"")</f>
        <v>2.6084602191106314</v>
      </c>
      <c r="Z92" s="8">
        <f>IFERROR(tblshipments[[#This Row],[Total_Cost_USD]]/tblshipments[[#This Row],[Units]],"")</f>
        <v>49.336630669546437</v>
      </c>
      <c r="AA92" s="1" t="str">
        <f>IF(tblshipments[[#This Row],[Transit_Days]]&lt;= VLOOKUP(tblshipments[[#This Row],[Transport_Mode]],tblTargets[#All],2,FALSE),"On Time","Late")</f>
        <v>Late</v>
      </c>
      <c r="AB92" s="1">
        <f>MONTH(tblshipments[[#This Row],[Date]])</f>
        <v>6</v>
      </c>
      <c r="AC92" s="4">
        <f>DATE(tblshipments[[#This Row],[Year]],tblshipments[[#This Row],[MonthNum]],1)</f>
        <v>45444</v>
      </c>
    </row>
    <row r="93" spans="1:29" x14ac:dyDescent="0.2">
      <c r="A93" s="1" t="s">
        <v>111</v>
      </c>
      <c r="B93" s="4">
        <v>46003</v>
      </c>
      <c r="C93" s="1" t="s">
        <v>290</v>
      </c>
      <c r="D93" s="1" t="s">
        <v>292</v>
      </c>
      <c r="E93" s="1" t="s">
        <v>296</v>
      </c>
      <c r="F93" s="1" t="s">
        <v>392</v>
      </c>
      <c r="G93" s="1" t="s">
        <v>573</v>
      </c>
      <c r="H93" s="10">
        <v>489</v>
      </c>
      <c r="I93" s="8">
        <v>9747.73</v>
      </c>
      <c r="J93" s="6">
        <v>9699.67</v>
      </c>
      <c r="K93" s="1" t="s">
        <v>576</v>
      </c>
      <c r="L93" s="1" t="s">
        <v>668</v>
      </c>
      <c r="M93" s="1" t="s">
        <v>849</v>
      </c>
      <c r="N93" s="4">
        <v>46003</v>
      </c>
      <c r="O93" s="4">
        <v>46023</v>
      </c>
      <c r="P93" s="1" t="s">
        <v>852</v>
      </c>
      <c r="Q93" s="1" t="s">
        <v>855</v>
      </c>
      <c r="R93" s="1" t="s">
        <v>859</v>
      </c>
      <c r="S93" s="1" t="s">
        <v>864</v>
      </c>
      <c r="T93" s="6">
        <v>4497.51</v>
      </c>
      <c r="U93" s="1">
        <f>YEAR(tblshipments[[#This Row],[Date]])</f>
        <v>2025</v>
      </c>
      <c r="V93" s="1" t="str">
        <f>TEXT(tblshipments[[#This Row],[Date]],"mmm")</f>
        <v>Dec</v>
      </c>
      <c r="W93" s="6">
        <f>tblshipments[[#This Row],[Freight_Cost_USD]]+tblshipments[[#This Row],[Customs_Duties_USD]]</f>
        <v>14197.18</v>
      </c>
      <c r="X93" s="1">
        <f>IF(AND(tblshipments[[#This Row],[Departure_Date]]&lt;&gt;"",tblshipments[[#This Row],[Arrival_Date]]&lt;&gt;""),INT(tblshipments[[#This Row],[Arrival_Date]]-tblshipments[[#This Row],[Departure_Date]]),"Null")</f>
        <v>20</v>
      </c>
      <c r="Y93" s="8">
        <f>IFERROR(tblshipments[[#This Row],[Total_Cost_USD]]/tblshipments[[#This Row],[Weight_kg]],"")</f>
        <v>1.4564601194329347</v>
      </c>
      <c r="Z93" s="8">
        <f>IFERROR(tblshipments[[#This Row],[Total_Cost_USD]]/tblshipments[[#This Row],[Units]],"")</f>
        <v>29.033087934560328</v>
      </c>
      <c r="AA93" s="1" t="str">
        <f>IF(tblshipments[[#This Row],[Transit_Days]]&lt;= VLOOKUP(tblshipments[[#This Row],[Transport_Mode]],tblTargets[#All],2,FALSE),"On Time","Late")</f>
        <v>On Time</v>
      </c>
      <c r="AB93" s="1">
        <f>MONTH(tblshipments[[#This Row],[Date]])</f>
        <v>12</v>
      </c>
      <c r="AC93" s="4">
        <f>DATE(tblshipments[[#This Row],[Year]],tblshipments[[#This Row],[MonthNum]],1)</f>
        <v>45992</v>
      </c>
    </row>
    <row r="94" spans="1:29" x14ac:dyDescent="0.2">
      <c r="A94" s="1" t="s">
        <v>112</v>
      </c>
      <c r="B94" s="4">
        <v>45918</v>
      </c>
      <c r="C94" s="1" t="s">
        <v>291</v>
      </c>
      <c r="D94" s="1" t="s">
        <v>295</v>
      </c>
      <c r="E94" s="1" t="s">
        <v>299</v>
      </c>
      <c r="F94" s="1" t="s">
        <v>393</v>
      </c>
      <c r="G94" s="1" t="s">
        <v>571</v>
      </c>
      <c r="H94" s="10">
        <v>171</v>
      </c>
      <c r="I94" s="8">
        <v>9440.91</v>
      </c>
      <c r="J94" s="6">
        <v>19716.169999999998</v>
      </c>
      <c r="K94" s="1" t="s">
        <v>576</v>
      </c>
      <c r="L94" s="1" t="s">
        <v>669</v>
      </c>
      <c r="M94" s="1" t="s">
        <v>847</v>
      </c>
      <c r="N94" s="4">
        <v>45921</v>
      </c>
      <c r="O94" s="4">
        <v>45928</v>
      </c>
      <c r="P94" s="1" t="s">
        <v>575</v>
      </c>
      <c r="Q94" s="1" t="s">
        <v>857</v>
      </c>
      <c r="R94" s="1" t="s">
        <v>862</v>
      </c>
      <c r="S94" s="1" t="s">
        <v>864</v>
      </c>
      <c r="T94" s="6">
        <v>860.37</v>
      </c>
      <c r="U94" s="1">
        <f>YEAR(tblshipments[[#This Row],[Date]])</f>
        <v>2025</v>
      </c>
      <c r="V94" s="1" t="str">
        <f>TEXT(tblshipments[[#This Row],[Date]],"mmm")</f>
        <v>Sep</v>
      </c>
      <c r="W94" s="6">
        <f>tblshipments[[#This Row],[Freight_Cost_USD]]+tblshipments[[#This Row],[Customs_Duties_USD]]</f>
        <v>20576.539999999997</v>
      </c>
      <c r="X94" s="1">
        <f>IF(AND(tblshipments[[#This Row],[Departure_Date]]&lt;&gt;"",tblshipments[[#This Row],[Arrival_Date]]&lt;&gt;""),INT(tblshipments[[#This Row],[Arrival_Date]]-tblshipments[[#This Row],[Departure_Date]]),"Null")</f>
        <v>7</v>
      </c>
      <c r="Y94" s="8">
        <f>IFERROR(tblshipments[[#This Row],[Total_Cost_USD]]/tblshipments[[#This Row],[Weight_kg]],"")</f>
        <v>2.1795081194503494</v>
      </c>
      <c r="Z94" s="8">
        <f>IFERROR(tblshipments[[#This Row],[Total_Cost_USD]]/tblshipments[[#This Row],[Units]],"")</f>
        <v>120.33064327485378</v>
      </c>
      <c r="AA94" s="1" t="str">
        <f>IF(tblshipments[[#This Row],[Transit_Days]]&lt;= VLOOKUP(tblshipments[[#This Row],[Transport_Mode]],tblTargets[#All],2,FALSE),"On Time","Late")</f>
        <v>On Time</v>
      </c>
      <c r="AB94" s="1">
        <f>MONTH(tblshipments[[#This Row],[Date]])</f>
        <v>9</v>
      </c>
      <c r="AC94" s="4">
        <f>DATE(tblshipments[[#This Row],[Year]],tblshipments[[#This Row],[MonthNum]],1)</f>
        <v>45901</v>
      </c>
    </row>
    <row r="95" spans="1:29" x14ac:dyDescent="0.2">
      <c r="A95" s="1" t="s">
        <v>113</v>
      </c>
      <c r="B95" s="4">
        <v>45595</v>
      </c>
      <c r="C95" s="1" t="s">
        <v>291</v>
      </c>
      <c r="D95" s="1" t="s">
        <v>294</v>
      </c>
      <c r="E95" s="1" t="s">
        <v>299</v>
      </c>
      <c r="F95" s="1" t="s">
        <v>394</v>
      </c>
      <c r="G95" s="1" t="s">
        <v>569</v>
      </c>
      <c r="H95" s="10">
        <v>16</v>
      </c>
      <c r="I95" s="8">
        <v>8047.89</v>
      </c>
      <c r="J95" s="6">
        <v>19812.95</v>
      </c>
      <c r="K95" s="1" t="s">
        <v>574</v>
      </c>
      <c r="L95" s="1" t="s">
        <v>670</v>
      </c>
      <c r="M95" s="1" t="s">
        <v>849</v>
      </c>
      <c r="N95" s="4">
        <v>45597</v>
      </c>
      <c r="O95" s="4">
        <v>45609</v>
      </c>
      <c r="P95" s="1" t="s">
        <v>852</v>
      </c>
      <c r="Q95" s="1" t="s">
        <v>857</v>
      </c>
      <c r="R95" s="1" t="s">
        <v>859</v>
      </c>
      <c r="S95" s="1" t="s">
        <v>864</v>
      </c>
      <c r="T95" s="6">
        <v>1188.44</v>
      </c>
      <c r="U95" s="1">
        <f>YEAR(tblshipments[[#This Row],[Date]])</f>
        <v>2024</v>
      </c>
      <c r="V95" s="1" t="str">
        <f>TEXT(tblshipments[[#This Row],[Date]],"mmm")</f>
        <v>Oct</v>
      </c>
      <c r="W95" s="6">
        <f>tblshipments[[#This Row],[Freight_Cost_USD]]+tblshipments[[#This Row],[Customs_Duties_USD]]</f>
        <v>21001.39</v>
      </c>
      <c r="X95" s="1">
        <f>IF(AND(tblshipments[[#This Row],[Departure_Date]]&lt;&gt;"",tblshipments[[#This Row],[Arrival_Date]]&lt;&gt;""),INT(tblshipments[[#This Row],[Arrival_Date]]-tblshipments[[#This Row],[Departure_Date]]),"Null")</f>
        <v>12</v>
      </c>
      <c r="Y95" s="8">
        <f>IFERROR(tblshipments[[#This Row],[Total_Cost_USD]]/tblshipments[[#This Row],[Weight_kg]],"")</f>
        <v>2.6095523174397264</v>
      </c>
      <c r="Z95" s="8">
        <f>IFERROR(tblshipments[[#This Row],[Total_Cost_USD]]/tblshipments[[#This Row],[Units]],"")</f>
        <v>1312.586875</v>
      </c>
      <c r="AA95" s="1" t="str">
        <f>IF(tblshipments[[#This Row],[Transit_Days]]&lt;= VLOOKUP(tblshipments[[#This Row],[Transport_Mode]],tblTargets[#All],2,FALSE),"On Time","Late")</f>
        <v>On Time</v>
      </c>
      <c r="AB95" s="1">
        <f>MONTH(tblshipments[[#This Row],[Date]])</f>
        <v>10</v>
      </c>
      <c r="AC95" s="4">
        <f>DATE(tblshipments[[#This Row],[Year]],tblshipments[[#This Row],[MonthNum]],1)</f>
        <v>45566</v>
      </c>
    </row>
    <row r="96" spans="1:29" x14ac:dyDescent="0.2">
      <c r="A96" s="1" t="s">
        <v>114</v>
      </c>
      <c r="B96" s="4">
        <v>45807</v>
      </c>
      <c r="C96" s="1" t="s">
        <v>290</v>
      </c>
      <c r="D96" s="1" t="s">
        <v>292</v>
      </c>
      <c r="E96" s="1" t="s">
        <v>294</v>
      </c>
      <c r="F96" s="1" t="s">
        <v>373</v>
      </c>
      <c r="G96" s="1" t="s">
        <v>571</v>
      </c>
      <c r="H96" s="10">
        <v>419</v>
      </c>
      <c r="I96" s="8">
        <v>3258.2</v>
      </c>
      <c r="J96" s="6">
        <v>8960.09</v>
      </c>
      <c r="K96" s="1" t="s">
        <v>575</v>
      </c>
      <c r="L96" s="1" t="s">
        <v>671</v>
      </c>
      <c r="M96" s="1" t="s">
        <v>847</v>
      </c>
      <c r="N96" s="4">
        <v>45807</v>
      </c>
      <c r="O96" s="4">
        <v>45814</v>
      </c>
      <c r="P96" s="1" t="s">
        <v>575</v>
      </c>
      <c r="Q96" s="1" t="s">
        <v>855</v>
      </c>
      <c r="R96" s="1" t="s">
        <v>858</v>
      </c>
      <c r="S96" s="1" t="s">
        <v>866</v>
      </c>
      <c r="T96" s="6">
        <v>3860.37</v>
      </c>
      <c r="U96" s="1">
        <f>YEAR(tblshipments[[#This Row],[Date]])</f>
        <v>2025</v>
      </c>
      <c r="V96" s="1" t="str">
        <f>TEXT(tblshipments[[#This Row],[Date]],"mmm")</f>
        <v>May</v>
      </c>
      <c r="W96" s="6">
        <f>tblshipments[[#This Row],[Freight_Cost_USD]]+tblshipments[[#This Row],[Customs_Duties_USD]]</f>
        <v>12820.46</v>
      </c>
      <c r="X96" s="1">
        <f>IF(AND(tblshipments[[#This Row],[Departure_Date]]&lt;&gt;"",tblshipments[[#This Row],[Arrival_Date]]&lt;&gt;""),INT(tblshipments[[#This Row],[Arrival_Date]]-tblshipments[[#This Row],[Departure_Date]]),"Null")</f>
        <v>7</v>
      </c>
      <c r="Y96" s="8">
        <f>IFERROR(tblshipments[[#This Row],[Total_Cost_USD]]/tblshipments[[#This Row],[Weight_kg]],"")</f>
        <v>3.9348290467129088</v>
      </c>
      <c r="Z96" s="8">
        <f>IFERROR(tblshipments[[#This Row],[Total_Cost_USD]]/tblshipments[[#This Row],[Units]],"")</f>
        <v>30.59775656324582</v>
      </c>
      <c r="AA96" s="1" t="str">
        <f>IF(tblshipments[[#This Row],[Transit_Days]]&lt;= VLOOKUP(tblshipments[[#This Row],[Transport_Mode]],tblTargets[#All],2,FALSE),"On Time","Late")</f>
        <v>On Time</v>
      </c>
      <c r="AB96" s="1">
        <f>MONTH(tblshipments[[#This Row],[Date]])</f>
        <v>5</v>
      </c>
      <c r="AC96" s="4">
        <f>DATE(tblshipments[[#This Row],[Year]],tblshipments[[#This Row],[MonthNum]],1)</f>
        <v>45778</v>
      </c>
    </row>
    <row r="97" spans="1:29" x14ac:dyDescent="0.2">
      <c r="A97" s="1" t="s">
        <v>115</v>
      </c>
      <c r="B97" s="4">
        <v>45864</v>
      </c>
      <c r="C97" s="1" t="s">
        <v>290</v>
      </c>
      <c r="D97" s="1" t="s">
        <v>293</v>
      </c>
      <c r="E97" s="1" t="s">
        <v>298</v>
      </c>
      <c r="F97" s="1" t="s">
        <v>395</v>
      </c>
      <c r="G97" s="1" t="s">
        <v>571</v>
      </c>
      <c r="H97" s="10">
        <v>300</v>
      </c>
      <c r="I97" s="8">
        <v>4641.58</v>
      </c>
      <c r="J97" s="6">
        <v>11727.05</v>
      </c>
      <c r="K97" s="1" t="s">
        <v>574</v>
      </c>
      <c r="L97" s="1" t="s">
        <v>672</v>
      </c>
      <c r="M97" s="1" t="s">
        <v>850</v>
      </c>
      <c r="N97" s="4">
        <v>45868</v>
      </c>
      <c r="O97" s="4">
        <v>45883</v>
      </c>
      <c r="P97" s="1" t="s">
        <v>575</v>
      </c>
      <c r="Q97" s="1" t="s">
        <v>855</v>
      </c>
      <c r="R97" s="1" t="s">
        <v>858</v>
      </c>
      <c r="S97" s="1" t="s">
        <v>864</v>
      </c>
      <c r="T97" s="6">
        <v>569.92999999999995</v>
      </c>
      <c r="U97" s="1">
        <f>YEAR(tblshipments[[#This Row],[Date]])</f>
        <v>2025</v>
      </c>
      <c r="V97" s="1" t="str">
        <f>TEXT(tblshipments[[#This Row],[Date]],"mmm")</f>
        <v>Jul</v>
      </c>
      <c r="W97" s="6">
        <f>tblshipments[[#This Row],[Freight_Cost_USD]]+tblshipments[[#This Row],[Customs_Duties_USD]]</f>
        <v>12296.98</v>
      </c>
      <c r="X97" s="1">
        <f>IF(AND(tblshipments[[#This Row],[Departure_Date]]&lt;&gt;"",tblshipments[[#This Row],[Arrival_Date]]&lt;&gt;""),INT(tblshipments[[#This Row],[Arrival_Date]]-tblshipments[[#This Row],[Departure_Date]]),"Null")</f>
        <v>15</v>
      </c>
      <c r="Y97" s="8">
        <f>IFERROR(tblshipments[[#This Row],[Total_Cost_USD]]/tblshipments[[#This Row],[Weight_kg]],"")</f>
        <v>2.6493090714799701</v>
      </c>
      <c r="Z97" s="8">
        <f>IFERROR(tblshipments[[#This Row],[Total_Cost_USD]]/tblshipments[[#This Row],[Units]],"")</f>
        <v>40.989933333333333</v>
      </c>
      <c r="AA97" s="1" t="str">
        <f>IF(tblshipments[[#This Row],[Transit_Days]]&lt;= VLOOKUP(tblshipments[[#This Row],[Transport_Mode]],tblTargets[#All],2,FALSE),"On Time","Late")</f>
        <v>On Time</v>
      </c>
      <c r="AB97" s="1">
        <f>MONTH(tblshipments[[#This Row],[Date]])</f>
        <v>7</v>
      </c>
      <c r="AC97" s="4">
        <f>DATE(tblshipments[[#This Row],[Year]],tblshipments[[#This Row],[MonthNum]],1)</f>
        <v>45839</v>
      </c>
    </row>
    <row r="98" spans="1:29" x14ac:dyDescent="0.2">
      <c r="A98" s="1" t="s">
        <v>116</v>
      </c>
      <c r="B98" s="4">
        <v>45934</v>
      </c>
      <c r="C98" s="1" t="s">
        <v>291</v>
      </c>
      <c r="D98" s="1" t="s">
        <v>297</v>
      </c>
      <c r="E98" s="1" t="s">
        <v>296</v>
      </c>
      <c r="F98" s="1" t="s">
        <v>396</v>
      </c>
      <c r="G98" s="1" t="s">
        <v>567</v>
      </c>
      <c r="H98" s="10">
        <v>34</v>
      </c>
      <c r="I98" s="8">
        <v>2631.32</v>
      </c>
      <c r="J98" s="6">
        <v>18721.38</v>
      </c>
      <c r="K98" s="1" t="s">
        <v>576</v>
      </c>
      <c r="L98" s="1" t="s">
        <v>673</v>
      </c>
      <c r="M98" s="1" t="s">
        <v>847</v>
      </c>
      <c r="N98" s="4">
        <v>45939</v>
      </c>
      <c r="O98" s="4">
        <v>45960</v>
      </c>
      <c r="P98" s="1" t="s">
        <v>853</v>
      </c>
      <c r="Q98" s="1" t="s">
        <v>856</v>
      </c>
      <c r="R98" s="1" t="s">
        <v>860</v>
      </c>
      <c r="S98" s="1" t="s">
        <v>864</v>
      </c>
      <c r="T98" s="6">
        <v>945.6</v>
      </c>
      <c r="U98" s="1">
        <f>YEAR(tblshipments[[#This Row],[Date]])</f>
        <v>2025</v>
      </c>
      <c r="V98" s="1" t="str">
        <f>TEXT(tblshipments[[#This Row],[Date]],"mmm")</f>
        <v>Oct</v>
      </c>
      <c r="W98" s="6">
        <f>tblshipments[[#This Row],[Freight_Cost_USD]]+tblshipments[[#This Row],[Customs_Duties_USD]]</f>
        <v>19666.98</v>
      </c>
      <c r="X98" s="1">
        <f>IF(AND(tblshipments[[#This Row],[Departure_Date]]&lt;&gt;"",tblshipments[[#This Row],[Arrival_Date]]&lt;&gt;""),INT(tblshipments[[#This Row],[Arrival_Date]]-tblshipments[[#This Row],[Departure_Date]]),"Null")</f>
        <v>21</v>
      </c>
      <c r="Y98" s="8">
        <f>IFERROR(tblshipments[[#This Row],[Total_Cost_USD]]/tblshipments[[#This Row],[Weight_kg]],"")</f>
        <v>7.4741878600854319</v>
      </c>
      <c r="Z98" s="8">
        <f>IFERROR(tblshipments[[#This Row],[Total_Cost_USD]]/tblshipments[[#This Row],[Units]],"")</f>
        <v>578.44058823529406</v>
      </c>
      <c r="AA98" s="1" t="str">
        <f>IF(tblshipments[[#This Row],[Transit_Days]]&lt;= VLOOKUP(tblshipments[[#This Row],[Transport_Mode]],tblTargets[#All],2,FALSE),"On Time","Late")</f>
        <v>Late</v>
      </c>
      <c r="AB98" s="1">
        <f>MONTH(tblshipments[[#This Row],[Date]])</f>
        <v>10</v>
      </c>
      <c r="AC98" s="4">
        <f>DATE(tblshipments[[#This Row],[Year]],tblshipments[[#This Row],[MonthNum]],1)</f>
        <v>45931</v>
      </c>
    </row>
    <row r="99" spans="1:29" x14ac:dyDescent="0.2">
      <c r="A99" s="1" t="s">
        <v>117</v>
      </c>
      <c r="B99" s="4">
        <v>45681</v>
      </c>
      <c r="C99" s="1" t="s">
        <v>291</v>
      </c>
      <c r="D99" s="1" t="s">
        <v>297</v>
      </c>
      <c r="E99" s="1" t="s">
        <v>297</v>
      </c>
      <c r="F99" s="1" t="s">
        <v>397</v>
      </c>
      <c r="G99" s="1" t="s">
        <v>572</v>
      </c>
      <c r="H99" s="10">
        <v>161</v>
      </c>
      <c r="I99" s="8">
        <v>3269.99</v>
      </c>
      <c r="J99" s="6">
        <v>592.66999999999996</v>
      </c>
      <c r="K99" s="1" t="s">
        <v>574</v>
      </c>
      <c r="L99" s="1" t="s">
        <v>674</v>
      </c>
      <c r="M99" s="1" t="s">
        <v>850</v>
      </c>
      <c r="N99" s="4">
        <v>45685</v>
      </c>
      <c r="O99" s="4">
        <v>45690</v>
      </c>
      <c r="P99" s="1" t="s">
        <v>853</v>
      </c>
      <c r="Q99" s="1" t="s">
        <v>854</v>
      </c>
      <c r="R99" s="1" t="s">
        <v>862</v>
      </c>
      <c r="S99" s="1" t="s">
        <v>865</v>
      </c>
      <c r="T99" s="6">
        <v>4331.7299999999996</v>
      </c>
      <c r="U99" s="1">
        <f>YEAR(tblshipments[[#This Row],[Date]])</f>
        <v>2025</v>
      </c>
      <c r="V99" s="1" t="str">
        <f>TEXT(tblshipments[[#This Row],[Date]],"mmm")</f>
        <v>Jan</v>
      </c>
      <c r="W99" s="6">
        <f>tblshipments[[#This Row],[Freight_Cost_USD]]+tblshipments[[#This Row],[Customs_Duties_USD]]</f>
        <v>4924.3999999999996</v>
      </c>
      <c r="X99" s="1">
        <f>IF(AND(tblshipments[[#This Row],[Departure_Date]]&lt;&gt;"",tblshipments[[#This Row],[Arrival_Date]]&lt;&gt;""),INT(tblshipments[[#This Row],[Arrival_Date]]-tblshipments[[#This Row],[Departure_Date]]),"Null")</f>
        <v>5</v>
      </c>
      <c r="Y99" s="8">
        <f>IFERROR(tblshipments[[#This Row],[Total_Cost_USD]]/tblshipments[[#This Row],[Weight_kg]],"")</f>
        <v>1.5059373270254648</v>
      </c>
      <c r="Z99" s="8">
        <f>IFERROR(tblshipments[[#This Row],[Total_Cost_USD]]/tblshipments[[#This Row],[Units]],"")</f>
        <v>30.586335403726707</v>
      </c>
      <c r="AA99" s="1" t="str">
        <f>IF(tblshipments[[#This Row],[Transit_Days]]&lt;= VLOOKUP(tblshipments[[#This Row],[Transport_Mode]],tblTargets[#All],2,FALSE),"On Time","Late")</f>
        <v>On Time</v>
      </c>
      <c r="AB99" s="1">
        <f>MONTH(tblshipments[[#This Row],[Date]])</f>
        <v>1</v>
      </c>
      <c r="AC99" s="4">
        <f>DATE(tblshipments[[#This Row],[Year]],tblshipments[[#This Row],[MonthNum]],1)</f>
        <v>45658</v>
      </c>
    </row>
    <row r="100" spans="1:29" x14ac:dyDescent="0.2">
      <c r="A100" s="1" t="s">
        <v>118</v>
      </c>
      <c r="B100" s="4">
        <v>45376</v>
      </c>
      <c r="C100" s="1" t="s">
        <v>290</v>
      </c>
      <c r="D100" s="1" t="s">
        <v>294</v>
      </c>
      <c r="E100" s="1" t="s">
        <v>300</v>
      </c>
      <c r="F100" s="1" t="s">
        <v>398</v>
      </c>
      <c r="G100" s="1" t="s">
        <v>568</v>
      </c>
      <c r="H100" s="10">
        <v>122</v>
      </c>
      <c r="I100" s="8">
        <v>4994.41</v>
      </c>
      <c r="J100" s="6">
        <v>10613.93</v>
      </c>
      <c r="K100" s="1" t="s">
        <v>577</v>
      </c>
      <c r="L100" s="1" t="s">
        <v>675</v>
      </c>
      <c r="M100" s="1" t="s">
        <v>848</v>
      </c>
      <c r="N100" s="4">
        <v>45376</v>
      </c>
      <c r="O100" s="4">
        <v>45393</v>
      </c>
      <c r="P100" s="1" t="s">
        <v>853</v>
      </c>
      <c r="Q100" s="1" t="s">
        <v>856</v>
      </c>
      <c r="R100" s="1" t="s">
        <v>863</v>
      </c>
      <c r="S100" s="1" t="s">
        <v>864</v>
      </c>
      <c r="T100" s="6">
        <v>861.08</v>
      </c>
      <c r="U100" s="1">
        <f>YEAR(tblshipments[[#This Row],[Date]])</f>
        <v>2024</v>
      </c>
      <c r="V100" s="1" t="str">
        <f>TEXT(tblshipments[[#This Row],[Date]],"mmm")</f>
        <v>Mar</v>
      </c>
      <c r="W100" s="6">
        <f>tblshipments[[#This Row],[Freight_Cost_USD]]+tblshipments[[#This Row],[Customs_Duties_USD]]</f>
        <v>11475.01</v>
      </c>
      <c r="X100" s="1">
        <f>IF(AND(tblshipments[[#This Row],[Departure_Date]]&lt;&gt;"",tblshipments[[#This Row],[Arrival_Date]]&lt;&gt;""),INT(tblshipments[[#This Row],[Arrival_Date]]-tblshipments[[#This Row],[Departure_Date]]),"Null")</f>
        <v>17</v>
      </c>
      <c r="Y100" s="8">
        <f>IFERROR(tblshipments[[#This Row],[Total_Cost_USD]]/tblshipments[[#This Row],[Weight_kg]],"")</f>
        <v>2.2975706840247399</v>
      </c>
      <c r="Z100" s="8">
        <f>IFERROR(tblshipments[[#This Row],[Total_Cost_USD]]/tblshipments[[#This Row],[Units]],"")</f>
        <v>94.057459016393437</v>
      </c>
      <c r="AA100" s="1" t="str">
        <f>IF(tblshipments[[#This Row],[Transit_Days]]&lt;= VLOOKUP(tblshipments[[#This Row],[Transport_Mode]],tblTargets[#All],2,FALSE),"On Time","Late")</f>
        <v>Late</v>
      </c>
      <c r="AB100" s="1">
        <f>MONTH(tblshipments[[#This Row],[Date]])</f>
        <v>3</v>
      </c>
      <c r="AC100" s="4">
        <f>DATE(tblshipments[[#This Row],[Year]],tblshipments[[#This Row],[MonthNum]],1)</f>
        <v>45352</v>
      </c>
    </row>
    <row r="101" spans="1:29" x14ac:dyDescent="0.2">
      <c r="A101" s="1" t="s">
        <v>119</v>
      </c>
      <c r="B101" s="4">
        <v>45553</v>
      </c>
      <c r="C101" s="1" t="s">
        <v>291</v>
      </c>
      <c r="D101" s="1" t="s">
        <v>294</v>
      </c>
      <c r="E101" s="1" t="s">
        <v>294</v>
      </c>
      <c r="F101" s="1" t="s">
        <v>399</v>
      </c>
      <c r="G101" s="1" t="s">
        <v>572</v>
      </c>
      <c r="H101" s="10">
        <v>208</v>
      </c>
      <c r="I101" s="8">
        <v>1581.34</v>
      </c>
      <c r="J101" s="6">
        <v>16983.939999999999</v>
      </c>
      <c r="K101" s="1" t="s">
        <v>577</v>
      </c>
      <c r="L101" s="1" t="s">
        <v>676</v>
      </c>
      <c r="M101" s="1" t="s">
        <v>850</v>
      </c>
      <c r="N101" s="4">
        <v>45554</v>
      </c>
      <c r="O101" s="4">
        <v>45561</v>
      </c>
      <c r="P101" s="1" t="s">
        <v>853</v>
      </c>
      <c r="Q101" s="1" t="s">
        <v>854</v>
      </c>
      <c r="R101" s="1" t="s">
        <v>862</v>
      </c>
      <c r="S101" s="1" t="s">
        <v>865</v>
      </c>
      <c r="T101" s="6">
        <v>105.47</v>
      </c>
      <c r="U101" s="1">
        <f>YEAR(tblshipments[[#This Row],[Date]])</f>
        <v>2024</v>
      </c>
      <c r="V101" s="1" t="str">
        <f>TEXT(tblshipments[[#This Row],[Date]],"mmm")</f>
        <v>Sep</v>
      </c>
      <c r="W101" s="6">
        <f>tblshipments[[#This Row],[Freight_Cost_USD]]+tblshipments[[#This Row],[Customs_Duties_USD]]</f>
        <v>17089.41</v>
      </c>
      <c r="X101" s="1">
        <f>IF(AND(tblshipments[[#This Row],[Departure_Date]]&lt;&gt;"",tblshipments[[#This Row],[Arrival_Date]]&lt;&gt;""),INT(tblshipments[[#This Row],[Arrival_Date]]-tblshipments[[#This Row],[Departure_Date]]),"Null")</f>
        <v>7</v>
      </c>
      <c r="Y101" s="8">
        <f>IFERROR(tblshipments[[#This Row],[Total_Cost_USD]]/tblshipments[[#This Row],[Weight_kg]],"")</f>
        <v>10.806916918562738</v>
      </c>
      <c r="Z101" s="8">
        <f>IFERROR(tblshipments[[#This Row],[Total_Cost_USD]]/tblshipments[[#This Row],[Units]],"")</f>
        <v>82.160624999999996</v>
      </c>
      <c r="AA101" s="1" t="str">
        <f>IF(tblshipments[[#This Row],[Transit_Days]]&lt;= VLOOKUP(tblshipments[[#This Row],[Transport_Mode]],tblTargets[#All],2,FALSE),"On Time","Late")</f>
        <v>On Time</v>
      </c>
      <c r="AB101" s="1">
        <f>MONTH(tblshipments[[#This Row],[Date]])</f>
        <v>9</v>
      </c>
      <c r="AC101" s="4">
        <f>DATE(tblshipments[[#This Row],[Year]],tblshipments[[#This Row],[MonthNum]],1)</f>
        <v>45536</v>
      </c>
    </row>
    <row r="102" spans="1:29" x14ac:dyDescent="0.2">
      <c r="A102" s="1" t="s">
        <v>120</v>
      </c>
      <c r="B102" s="4">
        <v>45917</v>
      </c>
      <c r="C102" s="1" t="s">
        <v>290</v>
      </c>
      <c r="D102" s="1" t="s">
        <v>296</v>
      </c>
      <c r="E102" s="1" t="s">
        <v>299</v>
      </c>
      <c r="F102" s="1" t="s">
        <v>400</v>
      </c>
      <c r="G102" s="1" t="s">
        <v>566</v>
      </c>
      <c r="H102" s="10">
        <v>232</v>
      </c>
      <c r="I102" s="8">
        <v>3719.85</v>
      </c>
      <c r="J102" s="6">
        <v>10846.48</v>
      </c>
      <c r="K102" s="1" t="s">
        <v>576</v>
      </c>
      <c r="L102" s="1" t="s">
        <v>677</v>
      </c>
      <c r="M102" s="1" t="s">
        <v>848</v>
      </c>
      <c r="N102" s="4">
        <v>45918</v>
      </c>
      <c r="O102" s="4">
        <v>45942</v>
      </c>
      <c r="P102" s="1" t="s">
        <v>853</v>
      </c>
      <c r="Q102" s="1" t="s">
        <v>856</v>
      </c>
      <c r="R102" s="1" t="s">
        <v>863</v>
      </c>
      <c r="S102" s="1" t="s">
        <v>864</v>
      </c>
      <c r="T102" s="6">
        <v>2413.9299999999998</v>
      </c>
      <c r="U102" s="1">
        <f>YEAR(tblshipments[[#This Row],[Date]])</f>
        <v>2025</v>
      </c>
      <c r="V102" s="1" t="str">
        <f>TEXT(tblshipments[[#This Row],[Date]],"mmm")</f>
        <v>Sep</v>
      </c>
      <c r="W102" s="6">
        <f>tblshipments[[#This Row],[Freight_Cost_USD]]+tblshipments[[#This Row],[Customs_Duties_USD]]</f>
        <v>13260.41</v>
      </c>
      <c r="X102" s="1">
        <f>IF(AND(tblshipments[[#This Row],[Departure_Date]]&lt;&gt;"",tblshipments[[#This Row],[Arrival_Date]]&lt;&gt;""),INT(tblshipments[[#This Row],[Arrival_Date]]-tblshipments[[#This Row],[Departure_Date]]),"Null")</f>
        <v>24</v>
      </c>
      <c r="Y102" s="8">
        <f>IFERROR(tblshipments[[#This Row],[Total_Cost_USD]]/tblshipments[[#This Row],[Weight_kg]],"")</f>
        <v>3.5647700848152479</v>
      </c>
      <c r="Z102" s="8">
        <f>IFERROR(tblshipments[[#This Row],[Total_Cost_USD]]/tblshipments[[#This Row],[Units]],"")</f>
        <v>57.156939655172415</v>
      </c>
      <c r="AA102" s="1" t="str">
        <f>IF(tblshipments[[#This Row],[Transit_Days]]&lt;= VLOOKUP(tblshipments[[#This Row],[Transport_Mode]],tblTargets[#All],2,FALSE),"On Time","Late")</f>
        <v>Late</v>
      </c>
      <c r="AB102" s="1">
        <f>MONTH(tblshipments[[#This Row],[Date]])</f>
        <v>9</v>
      </c>
      <c r="AC102" s="4">
        <f>DATE(tblshipments[[#This Row],[Year]],tblshipments[[#This Row],[MonthNum]],1)</f>
        <v>45901</v>
      </c>
    </row>
    <row r="103" spans="1:29" x14ac:dyDescent="0.2">
      <c r="A103" s="1" t="s">
        <v>121</v>
      </c>
      <c r="B103" s="4">
        <v>45405</v>
      </c>
      <c r="C103" s="1" t="s">
        <v>290</v>
      </c>
      <c r="D103" s="1" t="s">
        <v>292</v>
      </c>
      <c r="E103" s="1" t="s">
        <v>297</v>
      </c>
      <c r="F103" s="1" t="s">
        <v>401</v>
      </c>
      <c r="G103" s="1" t="s">
        <v>573</v>
      </c>
      <c r="H103" s="10">
        <v>324</v>
      </c>
      <c r="I103" s="8">
        <v>6262.83</v>
      </c>
      <c r="J103" s="6">
        <v>15755.88</v>
      </c>
      <c r="K103" s="1" t="s">
        <v>577</v>
      </c>
      <c r="L103" s="1" t="s">
        <v>678</v>
      </c>
      <c r="M103" s="1" t="s">
        <v>849</v>
      </c>
      <c r="N103" s="4">
        <v>45409</v>
      </c>
      <c r="O103" s="4">
        <v>45416</v>
      </c>
      <c r="P103" s="1" t="s">
        <v>851</v>
      </c>
      <c r="Q103" s="1" t="s">
        <v>854</v>
      </c>
      <c r="R103" s="1" t="s">
        <v>858</v>
      </c>
      <c r="S103" s="1" t="s">
        <v>864</v>
      </c>
      <c r="T103" s="6">
        <v>4299.99</v>
      </c>
      <c r="U103" s="1">
        <f>YEAR(tblshipments[[#This Row],[Date]])</f>
        <v>2024</v>
      </c>
      <c r="V103" s="1" t="str">
        <f>TEXT(tblshipments[[#This Row],[Date]],"mmm")</f>
        <v>Apr</v>
      </c>
      <c r="W103" s="6">
        <f>tblshipments[[#This Row],[Freight_Cost_USD]]+tblshipments[[#This Row],[Customs_Duties_USD]]</f>
        <v>20055.87</v>
      </c>
      <c r="X103" s="1">
        <f>IF(AND(tblshipments[[#This Row],[Departure_Date]]&lt;&gt;"",tblshipments[[#This Row],[Arrival_Date]]&lt;&gt;""),INT(tblshipments[[#This Row],[Arrival_Date]]-tblshipments[[#This Row],[Departure_Date]]),"Null")</f>
        <v>7</v>
      </c>
      <c r="Y103" s="8">
        <f>IFERROR(tblshipments[[#This Row],[Total_Cost_USD]]/tblshipments[[#This Row],[Weight_kg]],"")</f>
        <v>3.2023653843390285</v>
      </c>
      <c r="Z103" s="8">
        <f>IFERROR(tblshipments[[#This Row],[Total_Cost_USD]]/tblshipments[[#This Row],[Units]],"")</f>
        <v>61.900833333333331</v>
      </c>
      <c r="AA103" s="1" t="str">
        <f>IF(tblshipments[[#This Row],[Transit_Days]]&lt;= VLOOKUP(tblshipments[[#This Row],[Transport_Mode]],tblTargets[#All],2,FALSE),"On Time","Late")</f>
        <v>On Time</v>
      </c>
      <c r="AB103" s="1">
        <f>MONTH(tblshipments[[#This Row],[Date]])</f>
        <v>4</v>
      </c>
      <c r="AC103" s="4">
        <f>DATE(tblshipments[[#This Row],[Year]],tblshipments[[#This Row],[MonthNum]],1)</f>
        <v>45383</v>
      </c>
    </row>
    <row r="104" spans="1:29" x14ac:dyDescent="0.2">
      <c r="A104" s="1" t="s">
        <v>122</v>
      </c>
      <c r="B104" s="4">
        <v>45829</v>
      </c>
      <c r="C104" s="1" t="s">
        <v>291</v>
      </c>
      <c r="D104" s="1" t="s">
        <v>292</v>
      </c>
      <c r="E104" s="1" t="s">
        <v>298</v>
      </c>
      <c r="F104" s="1" t="s">
        <v>402</v>
      </c>
      <c r="G104" s="1" t="s">
        <v>567</v>
      </c>
      <c r="H104" s="10">
        <v>443</v>
      </c>
      <c r="I104" s="8">
        <v>4383.84</v>
      </c>
      <c r="J104" s="6">
        <v>1904.47</v>
      </c>
      <c r="K104" s="1" t="s">
        <v>574</v>
      </c>
      <c r="L104" s="1" t="s">
        <v>679</v>
      </c>
      <c r="M104" s="1" t="s">
        <v>847</v>
      </c>
      <c r="N104" s="4">
        <v>45832</v>
      </c>
      <c r="O104" s="4">
        <v>45851</v>
      </c>
      <c r="P104" s="1" t="s">
        <v>575</v>
      </c>
      <c r="Q104" s="1" t="s">
        <v>856</v>
      </c>
      <c r="R104" s="1" t="s">
        <v>858</v>
      </c>
      <c r="S104" s="1" t="s">
        <v>866</v>
      </c>
      <c r="T104" s="6">
        <v>1146.05</v>
      </c>
      <c r="U104" s="1">
        <f>YEAR(tblshipments[[#This Row],[Date]])</f>
        <v>2025</v>
      </c>
      <c r="V104" s="1" t="str">
        <f>TEXT(tblshipments[[#This Row],[Date]],"mmm")</f>
        <v>Jun</v>
      </c>
      <c r="W104" s="6">
        <f>tblshipments[[#This Row],[Freight_Cost_USD]]+tblshipments[[#This Row],[Customs_Duties_USD]]</f>
        <v>3050.52</v>
      </c>
      <c r="X104" s="1">
        <f>IF(AND(tblshipments[[#This Row],[Departure_Date]]&lt;&gt;"",tblshipments[[#This Row],[Arrival_Date]]&lt;&gt;""),INT(tblshipments[[#This Row],[Arrival_Date]]-tblshipments[[#This Row],[Departure_Date]]),"Null")</f>
        <v>19</v>
      </c>
      <c r="Y104" s="8">
        <f>IFERROR(tblshipments[[#This Row],[Total_Cost_USD]]/tblshipments[[#This Row],[Weight_kg]],"")</f>
        <v>0.69585568816380161</v>
      </c>
      <c r="Z104" s="8">
        <f>IFERROR(tblshipments[[#This Row],[Total_Cost_USD]]/tblshipments[[#This Row],[Units]],"")</f>
        <v>6.8860496613995483</v>
      </c>
      <c r="AA104" s="1" t="str">
        <f>IF(tblshipments[[#This Row],[Transit_Days]]&lt;= VLOOKUP(tblshipments[[#This Row],[Transport_Mode]],tblTargets[#All],2,FALSE),"On Time","Late")</f>
        <v>Late</v>
      </c>
      <c r="AB104" s="1">
        <f>MONTH(tblshipments[[#This Row],[Date]])</f>
        <v>6</v>
      </c>
      <c r="AC104" s="4">
        <f>DATE(tblshipments[[#This Row],[Year]],tblshipments[[#This Row],[MonthNum]],1)</f>
        <v>45809</v>
      </c>
    </row>
    <row r="105" spans="1:29" x14ac:dyDescent="0.2">
      <c r="A105" s="1" t="s">
        <v>123</v>
      </c>
      <c r="B105" s="4">
        <v>45656</v>
      </c>
      <c r="C105" s="1" t="s">
        <v>291</v>
      </c>
      <c r="D105" s="1" t="s">
        <v>292</v>
      </c>
      <c r="E105" s="1" t="s">
        <v>299</v>
      </c>
      <c r="F105" s="1" t="s">
        <v>403</v>
      </c>
      <c r="G105" s="1" t="s">
        <v>570</v>
      </c>
      <c r="H105" s="10">
        <v>158</v>
      </c>
      <c r="I105" s="8">
        <v>6542.22</v>
      </c>
      <c r="J105" s="6">
        <v>17303.560000000001</v>
      </c>
      <c r="K105" s="1" t="s">
        <v>575</v>
      </c>
      <c r="L105" s="1" t="s">
        <v>680</v>
      </c>
      <c r="M105" s="1" t="s">
        <v>850</v>
      </c>
      <c r="N105" s="4">
        <v>45658</v>
      </c>
      <c r="O105" s="4">
        <v>45671</v>
      </c>
      <c r="P105" s="1" t="s">
        <v>853</v>
      </c>
      <c r="Q105" s="1" t="s">
        <v>856</v>
      </c>
      <c r="R105" s="1" t="s">
        <v>863</v>
      </c>
      <c r="S105" s="1" t="s">
        <v>865</v>
      </c>
      <c r="T105" s="6">
        <v>827.68</v>
      </c>
      <c r="U105" s="1">
        <f>YEAR(tblshipments[[#This Row],[Date]])</f>
        <v>2024</v>
      </c>
      <c r="V105" s="1" t="str">
        <f>TEXT(tblshipments[[#This Row],[Date]],"mmm")</f>
        <v>Dec</v>
      </c>
      <c r="W105" s="6">
        <f>tblshipments[[#This Row],[Freight_Cost_USD]]+tblshipments[[#This Row],[Customs_Duties_USD]]</f>
        <v>18131.240000000002</v>
      </c>
      <c r="X105" s="1">
        <f>IF(AND(tblshipments[[#This Row],[Departure_Date]]&lt;&gt;"",tblshipments[[#This Row],[Arrival_Date]]&lt;&gt;""),INT(tblshipments[[#This Row],[Arrival_Date]]-tblshipments[[#This Row],[Departure_Date]]),"Null")</f>
        <v>13</v>
      </c>
      <c r="Y105" s="8">
        <f>IFERROR(tblshipments[[#This Row],[Total_Cost_USD]]/tblshipments[[#This Row],[Weight_kg]],"")</f>
        <v>2.7714200989878055</v>
      </c>
      <c r="Z105" s="8">
        <f>IFERROR(tblshipments[[#This Row],[Total_Cost_USD]]/tblshipments[[#This Row],[Units]],"")</f>
        <v>114.7546835443038</v>
      </c>
      <c r="AA105" s="1" t="str">
        <f>IF(tblshipments[[#This Row],[Transit_Days]]&lt;= VLOOKUP(tblshipments[[#This Row],[Transport_Mode]],tblTargets[#All],2,FALSE),"On Time","Late")</f>
        <v>Late</v>
      </c>
      <c r="AB105" s="1">
        <f>MONTH(tblshipments[[#This Row],[Date]])</f>
        <v>12</v>
      </c>
      <c r="AC105" s="4">
        <f>DATE(tblshipments[[#This Row],[Year]],tblshipments[[#This Row],[MonthNum]],1)</f>
        <v>45627</v>
      </c>
    </row>
    <row r="106" spans="1:29" x14ac:dyDescent="0.2">
      <c r="A106" s="1" t="s">
        <v>124</v>
      </c>
      <c r="B106" s="4">
        <v>45660</v>
      </c>
      <c r="C106" s="1" t="s">
        <v>291</v>
      </c>
      <c r="D106" s="1" t="s">
        <v>295</v>
      </c>
      <c r="E106" s="1" t="s">
        <v>299</v>
      </c>
      <c r="F106" s="1" t="s">
        <v>404</v>
      </c>
      <c r="G106" s="1" t="s">
        <v>573</v>
      </c>
      <c r="H106" s="10">
        <v>223</v>
      </c>
      <c r="I106" s="8">
        <v>1422.09</v>
      </c>
      <c r="J106" s="6">
        <v>18224.580000000002</v>
      </c>
      <c r="K106" s="1" t="s">
        <v>575</v>
      </c>
      <c r="L106" s="1" t="s">
        <v>681</v>
      </c>
      <c r="M106" s="1" t="s">
        <v>849</v>
      </c>
      <c r="N106" s="4">
        <v>45661</v>
      </c>
      <c r="O106" s="4">
        <v>45682</v>
      </c>
      <c r="P106" s="1" t="s">
        <v>852</v>
      </c>
      <c r="Q106" s="1" t="s">
        <v>856</v>
      </c>
      <c r="R106" s="1" t="s">
        <v>858</v>
      </c>
      <c r="S106" s="1" t="s">
        <v>866</v>
      </c>
      <c r="T106" s="6">
        <v>2730.82</v>
      </c>
      <c r="U106" s="1">
        <f>YEAR(tblshipments[[#This Row],[Date]])</f>
        <v>2025</v>
      </c>
      <c r="V106" s="1" t="str">
        <f>TEXT(tblshipments[[#This Row],[Date]],"mmm")</f>
        <v>Jan</v>
      </c>
      <c r="W106" s="6">
        <f>tblshipments[[#This Row],[Freight_Cost_USD]]+tblshipments[[#This Row],[Customs_Duties_USD]]</f>
        <v>20955.400000000001</v>
      </c>
      <c r="X106" s="1">
        <f>IF(AND(tblshipments[[#This Row],[Departure_Date]]&lt;&gt;"",tblshipments[[#This Row],[Arrival_Date]]&lt;&gt;""),INT(tblshipments[[#This Row],[Arrival_Date]]-tblshipments[[#This Row],[Departure_Date]]),"Null")</f>
        <v>21</v>
      </c>
      <c r="Y106" s="8">
        <f>IFERROR(tblshipments[[#This Row],[Total_Cost_USD]]/tblshipments[[#This Row],[Weight_kg]],"")</f>
        <v>14.735635578620201</v>
      </c>
      <c r="Z106" s="8">
        <f>IFERROR(tblshipments[[#This Row],[Total_Cost_USD]]/tblshipments[[#This Row],[Units]],"")</f>
        <v>93.970403587443954</v>
      </c>
      <c r="AA106" s="1" t="str">
        <f>IF(tblshipments[[#This Row],[Transit_Days]]&lt;= VLOOKUP(tblshipments[[#This Row],[Transport_Mode]],tblTargets[#All],2,FALSE),"On Time","Late")</f>
        <v>On Time</v>
      </c>
      <c r="AB106" s="1">
        <f>MONTH(tblshipments[[#This Row],[Date]])</f>
        <v>1</v>
      </c>
      <c r="AC106" s="4">
        <f>DATE(tblshipments[[#This Row],[Year]],tblshipments[[#This Row],[MonthNum]],1)</f>
        <v>45658</v>
      </c>
    </row>
    <row r="107" spans="1:29" x14ac:dyDescent="0.2">
      <c r="A107" s="1" t="s">
        <v>125</v>
      </c>
      <c r="B107" s="4">
        <v>45404</v>
      </c>
      <c r="C107" s="1" t="s">
        <v>290</v>
      </c>
      <c r="D107" s="1" t="s">
        <v>295</v>
      </c>
      <c r="E107" s="1" t="s">
        <v>299</v>
      </c>
      <c r="F107" s="1" t="s">
        <v>405</v>
      </c>
      <c r="G107" s="1" t="s">
        <v>573</v>
      </c>
      <c r="H107" s="10">
        <v>472</v>
      </c>
      <c r="I107" s="8">
        <v>2613.9299999999998</v>
      </c>
      <c r="J107" s="6">
        <v>15814.1</v>
      </c>
      <c r="K107" s="1" t="s">
        <v>574</v>
      </c>
      <c r="L107" s="1" t="s">
        <v>682</v>
      </c>
      <c r="M107" s="1" t="s">
        <v>850</v>
      </c>
      <c r="N107" s="4">
        <v>45405</v>
      </c>
      <c r="O107" s="4">
        <v>45421</v>
      </c>
      <c r="P107" s="1" t="s">
        <v>851</v>
      </c>
      <c r="Q107" s="1" t="s">
        <v>855</v>
      </c>
      <c r="R107" s="1" t="s">
        <v>860</v>
      </c>
      <c r="S107" s="1" t="s">
        <v>865</v>
      </c>
      <c r="T107" s="6">
        <v>4076.57</v>
      </c>
      <c r="U107" s="1">
        <f>YEAR(tblshipments[[#This Row],[Date]])</f>
        <v>2024</v>
      </c>
      <c r="V107" s="1" t="str">
        <f>TEXT(tblshipments[[#This Row],[Date]],"mmm")</f>
        <v>Apr</v>
      </c>
      <c r="W107" s="6">
        <f>tblshipments[[#This Row],[Freight_Cost_USD]]+tblshipments[[#This Row],[Customs_Duties_USD]]</f>
        <v>19890.670000000002</v>
      </c>
      <c r="X107" s="1">
        <f>IF(AND(tblshipments[[#This Row],[Departure_Date]]&lt;&gt;"",tblshipments[[#This Row],[Arrival_Date]]&lt;&gt;""),INT(tblshipments[[#This Row],[Arrival_Date]]-tblshipments[[#This Row],[Departure_Date]]),"Null")</f>
        <v>16</v>
      </c>
      <c r="Y107" s="8">
        <f>IFERROR(tblshipments[[#This Row],[Total_Cost_USD]]/tblshipments[[#This Row],[Weight_kg]],"")</f>
        <v>7.6094883948690297</v>
      </c>
      <c r="Z107" s="8">
        <f>IFERROR(tblshipments[[#This Row],[Total_Cost_USD]]/tblshipments[[#This Row],[Units]],"")</f>
        <v>42.141250000000007</v>
      </c>
      <c r="AA107" s="1" t="str">
        <f>IF(tblshipments[[#This Row],[Transit_Days]]&lt;= VLOOKUP(tblshipments[[#This Row],[Transport_Mode]],tblTargets[#All],2,FALSE),"On Time","Late")</f>
        <v>Late</v>
      </c>
      <c r="AB107" s="1">
        <f>MONTH(tblshipments[[#This Row],[Date]])</f>
        <v>4</v>
      </c>
      <c r="AC107" s="4">
        <f>DATE(tblshipments[[#This Row],[Year]],tblshipments[[#This Row],[MonthNum]],1)</f>
        <v>45383</v>
      </c>
    </row>
    <row r="108" spans="1:29" x14ac:dyDescent="0.2">
      <c r="A108" s="1" t="s">
        <v>126</v>
      </c>
      <c r="B108" s="4">
        <v>45486</v>
      </c>
      <c r="C108" s="1" t="s">
        <v>291</v>
      </c>
      <c r="D108" s="1" t="s">
        <v>293</v>
      </c>
      <c r="E108" s="1" t="s">
        <v>296</v>
      </c>
      <c r="F108" s="1" t="s">
        <v>406</v>
      </c>
      <c r="G108" s="1" t="s">
        <v>566</v>
      </c>
      <c r="H108" s="10">
        <v>125</v>
      </c>
      <c r="I108" s="8">
        <v>8062.4</v>
      </c>
      <c r="J108" s="6">
        <v>8369.77</v>
      </c>
      <c r="K108" s="1" t="s">
        <v>575</v>
      </c>
      <c r="L108" s="1" t="s">
        <v>683</v>
      </c>
      <c r="M108" s="1" t="s">
        <v>847</v>
      </c>
      <c r="N108" s="4">
        <v>45491</v>
      </c>
      <c r="O108" s="4">
        <v>45514</v>
      </c>
      <c r="P108" s="1" t="s">
        <v>852</v>
      </c>
      <c r="Q108" s="1" t="s">
        <v>855</v>
      </c>
      <c r="R108" s="1" t="s">
        <v>863</v>
      </c>
      <c r="S108" s="1" t="s">
        <v>865</v>
      </c>
      <c r="T108" s="6">
        <v>4445.82</v>
      </c>
      <c r="U108" s="1">
        <f>YEAR(tblshipments[[#This Row],[Date]])</f>
        <v>2024</v>
      </c>
      <c r="V108" s="1" t="str">
        <f>TEXT(tblshipments[[#This Row],[Date]],"mmm")</f>
        <v>Jul</v>
      </c>
      <c r="W108" s="6">
        <f>tblshipments[[#This Row],[Freight_Cost_USD]]+tblshipments[[#This Row],[Customs_Duties_USD]]</f>
        <v>12815.59</v>
      </c>
      <c r="X108" s="1">
        <f>IF(AND(tblshipments[[#This Row],[Departure_Date]]&lt;&gt;"",tblshipments[[#This Row],[Arrival_Date]]&lt;&gt;""),INT(tblshipments[[#This Row],[Arrival_Date]]-tblshipments[[#This Row],[Departure_Date]]),"Null")</f>
        <v>23</v>
      </c>
      <c r="Y108" s="8">
        <f>IFERROR(tblshipments[[#This Row],[Total_Cost_USD]]/tblshipments[[#This Row],[Weight_kg]],"")</f>
        <v>1.5895502579876961</v>
      </c>
      <c r="Z108" s="8">
        <f>IFERROR(tblshipments[[#This Row],[Total_Cost_USD]]/tblshipments[[#This Row],[Units]],"")</f>
        <v>102.52472</v>
      </c>
      <c r="AA108" s="1" t="str">
        <f>IF(tblshipments[[#This Row],[Transit_Days]]&lt;= VLOOKUP(tblshipments[[#This Row],[Transport_Mode]],tblTargets[#All],2,FALSE),"On Time","Late")</f>
        <v>On Time</v>
      </c>
      <c r="AB108" s="1">
        <f>MONTH(tblshipments[[#This Row],[Date]])</f>
        <v>7</v>
      </c>
      <c r="AC108" s="4">
        <f>DATE(tblshipments[[#This Row],[Year]],tblshipments[[#This Row],[MonthNum]],1)</f>
        <v>45474</v>
      </c>
    </row>
    <row r="109" spans="1:29" x14ac:dyDescent="0.2">
      <c r="A109" s="1" t="s">
        <v>127</v>
      </c>
      <c r="B109" s="4">
        <v>45721</v>
      </c>
      <c r="C109" s="1" t="s">
        <v>290</v>
      </c>
      <c r="D109" s="1" t="s">
        <v>295</v>
      </c>
      <c r="E109" s="1" t="s">
        <v>297</v>
      </c>
      <c r="F109" s="1" t="s">
        <v>407</v>
      </c>
      <c r="G109" s="1" t="s">
        <v>571</v>
      </c>
      <c r="H109" s="10">
        <v>25</v>
      </c>
      <c r="I109" s="8">
        <v>3905.41</v>
      </c>
      <c r="J109" s="6">
        <v>11013.22</v>
      </c>
      <c r="K109" s="1" t="s">
        <v>577</v>
      </c>
      <c r="L109" s="1" t="s">
        <v>684</v>
      </c>
      <c r="M109" s="1" t="s">
        <v>849</v>
      </c>
      <c r="N109" s="4">
        <v>45723</v>
      </c>
      <c r="O109" s="4">
        <v>45733</v>
      </c>
      <c r="P109" s="1" t="s">
        <v>575</v>
      </c>
      <c r="Q109" s="1" t="s">
        <v>855</v>
      </c>
      <c r="R109" s="1" t="s">
        <v>863</v>
      </c>
      <c r="S109" s="1" t="s">
        <v>866</v>
      </c>
      <c r="T109" s="6">
        <v>2218.21</v>
      </c>
      <c r="U109" s="1">
        <f>YEAR(tblshipments[[#This Row],[Date]])</f>
        <v>2025</v>
      </c>
      <c r="V109" s="1" t="str">
        <f>TEXT(tblshipments[[#This Row],[Date]],"mmm")</f>
        <v>Mar</v>
      </c>
      <c r="W109" s="6">
        <f>tblshipments[[#This Row],[Freight_Cost_USD]]+tblshipments[[#This Row],[Customs_Duties_USD]]</f>
        <v>13231.43</v>
      </c>
      <c r="X109" s="1">
        <f>IF(AND(tblshipments[[#This Row],[Departure_Date]]&lt;&gt;"",tblshipments[[#This Row],[Arrival_Date]]&lt;&gt;""),INT(tblshipments[[#This Row],[Arrival_Date]]-tblshipments[[#This Row],[Departure_Date]]),"Null")</f>
        <v>10</v>
      </c>
      <c r="Y109" s="8">
        <f>IFERROR(tblshipments[[#This Row],[Total_Cost_USD]]/tblshipments[[#This Row],[Weight_kg]],"")</f>
        <v>3.3879746300644493</v>
      </c>
      <c r="Z109" s="8">
        <f>IFERROR(tblshipments[[#This Row],[Total_Cost_USD]]/tblshipments[[#This Row],[Units]],"")</f>
        <v>529.25720000000001</v>
      </c>
      <c r="AA109" s="1" t="str">
        <f>IF(tblshipments[[#This Row],[Transit_Days]]&lt;= VLOOKUP(tblshipments[[#This Row],[Transport_Mode]],tblTargets[#All],2,FALSE),"On Time","Late")</f>
        <v>On Time</v>
      </c>
      <c r="AB109" s="1">
        <f>MONTH(tblshipments[[#This Row],[Date]])</f>
        <v>3</v>
      </c>
      <c r="AC109" s="4">
        <f>DATE(tblshipments[[#This Row],[Year]],tblshipments[[#This Row],[MonthNum]],1)</f>
        <v>45717</v>
      </c>
    </row>
    <row r="110" spans="1:29" x14ac:dyDescent="0.2">
      <c r="A110" s="1" t="s">
        <v>128</v>
      </c>
      <c r="B110" s="4">
        <v>45891</v>
      </c>
      <c r="C110" s="1" t="s">
        <v>291</v>
      </c>
      <c r="D110" s="1" t="s">
        <v>297</v>
      </c>
      <c r="E110" s="1" t="s">
        <v>300</v>
      </c>
      <c r="F110" s="1" t="s">
        <v>408</v>
      </c>
      <c r="G110" s="1" t="s">
        <v>566</v>
      </c>
      <c r="H110" s="10">
        <v>175</v>
      </c>
      <c r="I110" s="8">
        <v>3457.71</v>
      </c>
      <c r="J110" s="6">
        <v>16230.59</v>
      </c>
      <c r="K110" s="1" t="s">
        <v>575</v>
      </c>
      <c r="L110" s="1" t="s">
        <v>685</v>
      </c>
      <c r="M110" s="1" t="s">
        <v>849</v>
      </c>
      <c r="N110" s="4">
        <v>45891</v>
      </c>
      <c r="O110" s="4">
        <v>45898</v>
      </c>
      <c r="P110" s="1" t="s">
        <v>851</v>
      </c>
      <c r="Q110" s="1" t="s">
        <v>856</v>
      </c>
      <c r="R110" s="1" t="s">
        <v>859</v>
      </c>
      <c r="S110" s="1" t="s">
        <v>865</v>
      </c>
      <c r="T110" s="6">
        <v>4871.6899999999996</v>
      </c>
      <c r="U110" s="1">
        <f>YEAR(tblshipments[[#This Row],[Date]])</f>
        <v>2025</v>
      </c>
      <c r="V110" s="1" t="str">
        <f>TEXT(tblshipments[[#This Row],[Date]],"mmm")</f>
        <v>Aug</v>
      </c>
      <c r="W110" s="6">
        <f>tblshipments[[#This Row],[Freight_Cost_USD]]+tblshipments[[#This Row],[Customs_Duties_USD]]</f>
        <v>21102.28</v>
      </c>
      <c r="X110" s="1">
        <f>IF(AND(tblshipments[[#This Row],[Departure_Date]]&lt;&gt;"",tblshipments[[#This Row],[Arrival_Date]]&lt;&gt;""),INT(tblshipments[[#This Row],[Arrival_Date]]-tblshipments[[#This Row],[Departure_Date]]),"Null")</f>
        <v>7</v>
      </c>
      <c r="Y110" s="8">
        <f>IFERROR(tblshipments[[#This Row],[Total_Cost_USD]]/tblshipments[[#This Row],[Weight_kg]],"")</f>
        <v>6.1029641005173945</v>
      </c>
      <c r="Z110" s="8">
        <f>IFERROR(tblshipments[[#This Row],[Total_Cost_USD]]/tblshipments[[#This Row],[Units]],"")</f>
        <v>120.58445714285713</v>
      </c>
      <c r="AA110" s="1" t="str">
        <f>IF(tblshipments[[#This Row],[Transit_Days]]&lt;= VLOOKUP(tblshipments[[#This Row],[Transport_Mode]],tblTargets[#All],2,FALSE),"On Time","Late")</f>
        <v>On Time</v>
      </c>
      <c r="AB110" s="1">
        <f>MONTH(tblshipments[[#This Row],[Date]])</f>
        <v>8</v>
      </c>
      <c r="AC110" s="4">
        <f>DATE(tblshipments[[#This Row],[Year]],tblshipments[[#This Row],[MonthNum]],1)</f>
        <v>45870</v>
      </c>
    </row>
    <row r="111" spans="1:29" x14ac:dyDescent="0.2">
      <c r="A111" s="1" t="s">
        <v>129</v>
      </c>
      <c r="B111" s="4">
        <v>45684</v>
      </c>
      <c r="C111" s="1" t="s">
        <v>291</v>
      </c>
      <c r="D111" s="1" t="s">
        <v>292</v>
      </c>
      <c r="E111" s="1" t="s">
        <v>294</v>
      </c>
      <c r="F111" s="1" t="s">
        <v>409</v>
      </c>
      <c r="G111" s="1" t="s">
        <v>567</v>
      </c>
      <c r="H111" s="10">
        <v>109</v>
      </c>
      <c r="I111" s="8">
        <v>4842.91</v>
      </c>
      <c r="J111" s="6">
        <v>17781.75</v>
      </c>
      <c r="K111" s="1" t="s">
        <v>577</v>
      </c>
      <c r="L111" s="1" t="s">
        <v>686</v>
      </c>
      <c r="M111" s="1" t="s">
        <v>847</v>
      </c>
      <c r="N111" s="4">
        <v>45685</v>
      </c>
      <c r="O111" s="4">
        <v>45703</v>
      </c>
      <c r="P111" s="1" t="s">
        <v>853</v>
      </c>
      <c r="Q111" s="1" t="s">
        <v>856</v>
      </c>
      <c r="R111" s="1" t="s">
        <v>863</v>
      </c>
      <c r="S111" s="1" t="s">
        <v>864</v>
      </c>
      <c r="T111" s="6">
        <v>1080.76</v>
      </c>
      <c r="U111" s="1">
        <f>YEAR(tblshipments[[#This Row],[Date]])</f>
        <v>2025</v>
      </c>
      <c r="V111" s="1" t="str">
        <f>TEXT(tblshipments[[#This Row],[Date]],"mmm")</f>
        <v>Jan</v>
      </c>
      <c r="W111" s="6">
        <f>tblshipments[[#This Row],[Freight_Cost_USD]]+tblshipments[[#This Row],[Customs_Duties_USD]]</f>
        <v>18862.509999999998</v>
      </c>
      <c r="X111" s="1">
        <f>IF(AND(tblshipments[[#This Row],[Departure_Date]]&lt;&gt;"",tblshipments[[#This Row],[Arrival_Date]]&lt;&gt;""),INT(tblshipments[[#This Row],[Arrival_Date]]-tblshipments[[#This Row],[Departure_Date]]),"Null")</f>
        <v>18</v>
      </c>
      <c r="Y111" s="8">
        <f>IFERROR(tblshipments[[#This Row],[Total_Cost_USD]]/tblshipments[[#This Row],[Weight_kg]],"")</f>
        <v>3.8948710589294451</v>
      </c>
      <c r="Z111" s="8">
        <f>IFERROR(tblshipments[[#This Row],[Total_Cost_USD]]/tblshipments[[#This Row],[Units]],"")</f>
        <v>173.05055045871558</v>
      </c>
      <c r="AA111" s="1" t="str">
        <f>IF(tblshipments[[#This Row],[Transit_Days]]&lt;= VLOOKUP(tblshipments[[#This Row],[Transport_Mode]],tblTargets[#All],2,FALSE),"On Time","Late")</f>
        <v>Late</v>
      </c>
      <c r="AB111" s="1">
        <f>MONTH(tblshipments[[#This Row],[Date]])</f>
        <v>1</v>
      </c>
      <c r="AC111" s="4">
        <f>DATE(tblshipments[[#This Row],[Year]],tblshipments[[#This Row],[MonthNum]],1)</f>
        <v>45658</v>
      </c>
    </row>
    <row r="112" spans="1:29" x14ac:dyDescent="0.2">
      <c r="A112" s="1" t="s">
        <v>130</v>
      </c>
      <c r="B112" s="4">
        <v>45734</v>
      </c>
      <c r="C112" s="1" t="s">
        <v>291</v>
      </c>
      <c r="D112" s="1" t="s">
        <v>294</v>
      </c>
      <c r="E112" s="1" t="s">
        <v>298</v>
      </c>
      <c r="F112" s="1" t="s">
        <v>410</v>
      </c>
      <c r="G112" s="1" t="s">
        <v>572</v>
      </c>
      <c r="H112" s="10">
        <v>158</v>
      </c>
      <c r="I112" s="8">
        <v>3149.71</v>
      </c>
      <c r="J112" s="6">
        <v>5734.19</v>
      </c>
      <c r="K112" s="1" t="s">
        <v>575</v>
      </c>
      <c r="L112" s="1" t="s">
        <v>687</v>
      </c>
      <c r="M112" s="1" t="s">
        <v>847</v>
      </c>
      <c r="N112" s="4">
        <v>45736</v>
      </c>
      <c r="O112" s="4">
        <v>45752</v>
      </c>
      <c r="P112" s="1" t="s">
        <v>853</v>
      </c>
      <c r="Q112" s="1" t="s">
        <v>856</v>
      </c>
      <c r="R112" s="1" t="s">
        <v>863</v>
      </c>
      <c r="S112" s="1" t="s">
        <v>866</v>
      </c>
      <c r="T112" s="6">
        <v>1775.15</v>
      </c>
      <c r="U112" s="1">
        <f>YEAR(tblshipments[[#This Row],[Date]])</f>
        <v>2025</v>
      </c>
      <c r="V112" s="1" t="str">
        <f>TEXT(tblshipments[[#This Row],[Date]],"mmm")</f>
        <v>Mar</v>
      </c>
      <c r="W112" s="6">
        <f>tblshipments[[#This Row],[Freight_Cost_USD]]+tblshipments[[#This Row],[Customs_Duties_USD]]</f>
        <v>7509.34</v>
      </c>
      <c r="X112" s="1">
        <f>IF(AND(tblshipments[[#This Row],[Departure_Date]]&lt;&gt;"",tblshipments[[#This Row],[Arrival_Date]]&lt;&gt;""),INT(tblshipments[[#This Row],[Arrival_Date]]-tblshipments[[#This Row],[Departure_Date]]),"Null")</f>
        <v>16</v>
      </c>
      <c r="Y112" s="8">
        <f>IFERROR(tblshipments[[#This Row],[Total_Cost_USD]]/tblshipments[[#This Row],[Weight_kg]],"")</f>
        <v>2.384136952290846</v>
      </c>
      <c r="Z112" s="8">
        <f>IFERROR(tblshipments[[#This Row],[Total_Cost_USD]]/tblshipments[[#This Row],[Units]],"")</f>
        <v>47.527468354430383</v>
      </c>
      <c r="AA112" s="1" t="str">
        <f>IF(tblshipments[[#This Row],[Transit_Days]]&lt;= VLOOKUP(tblshipments[[#This Row],[Transport_Mode]],tblTargets[#All],2,FALSE),"On Time","Late")</f>
        <v>Late</v>
      </c>
      <c r="AB112" s="1">
        <f>MONTH(tblshipments[[#This Row],[Date]])</f>
        <v>3</v>
      </c>
      <c r="AC112" s="4">
        <f>DATE(tblshipments[[#This Row],[Year]],tblshipments[[#This Row],[MonthNum]],1)</f>
        <v>45717</v>
      </c>
    </row>
    <row r="113" spans="1:29" x14ac:dyDescent="0.2">
      <c r="A113" s="1" t="s">
        <v>131</v>
      </c>
      <c r="B113" s="4">
        <v>45426</v>
      </c>
      <c r="C113" s="1" t="s">
        <v>291</v>
      </c>
      <c r="D113" s="1" t="s">
        <v>294</v>
      </c>
      <c r="E113" s="1" t="s">
        <v>294</v>
      </c>
      <c r="F113" s="1" t="s">
        <v>411</v>
      </c>
      <c r="G113" s="1" t="s">
        <v>570</v>
      </c>
      <c r="H113" s="10">
        <v>236</v>
      </c>
      <c r="I113" s="8">
        <v>4871.2700000000004</v>
      </c>
      <c r="J113" s="6">
        <v>19404.73</v>
      </c>
      <c r="K113" s="1" t="s">
        <v>576</v>
      </c>
      <c r="L113" s="1" t="s">
        <v>688</v>
      </c>
      <c r="M113" s="1" t="s">
        <v>850</v>
      </c>
      <c r="N113" s="4">
        <v>45429</v>
      </c>
      <c r="O113" s="4">
        <v>45434</v>
      </c>
      <c r="P113" s="1" t="s">
        <v>853</v>
      </c>
      <c r="Q113" s="1" t="s">
        <v>854</v>
      </c>
      <c r="R113" s="1" t="s">
        <v>858</v>
      </c>
      <c r="S113" s="1" t="s">
        <v>864</v>
      </c>
      <c r="T113" s="6">
        <v>1615.31</v>
      </c>
      <c r="U113" s="1">
        <f>YEAR(tblshipments[[#This Row],[Date]])</f>
        <v>2024</v>
      </c>
      <c r="V113" s="1" t="str">
        <f>TEXT(tblshipments[[#This Row],[Date]],"mmm")</f>
        <v>May</v>
      </c>
      <c r="W113" s="6">
        <f>tblshipments[[#This Row],[Freight_Cost_USD]]+tblshipments[[#This Row],[Customs_Duties_USD]]</f>
        <v>21020.04</v>
      </c>
      <c r="X113" s="1">
        <f>IF(AND(tblshipments[[#This Row],[Departure_Date]]&lt;&gt;"",tblshipments[[#This Row],[Arrival_Date]]&lt;&gt;""),INT(tblshipments[[#This Row],[Arrival_Date]]-tblshipments[[#This Row],[Departure_Date]]),"Null")</f>
        <v>5</v>
      </c>
      <c r="Y113" s="8">
        <f>IFERROR(tblshipments[[#This Row],[Total_Cost_USD]]/tblshipments[[#This Row],[Weight_kg]],"")</f>
        <v>4.3151046852258235</v>
      </c>
      <c r="Z113" s="8">
        <f>IFERROR(tblshipments[[#This Row],[Total_Cost_USD]]/tblshipments[[#This Row],[Units]],"")</f>
        <v>89.067966101694921</v>
      </c>
      <c r="AA113" s="1" t="str">
        <f>IF(tblshipments[[#This Row],[Transit_Days]]&lt;= VLOOKUP(tblshipments[[#This Row],[Transport_Mode]],tblTargets[#All],2,FALSE),"On Time","Late")</f>
        <v>On Time</v>
      </c>
      <c r="AB113" s="1">
        <f>MONTH(tblshipments[[#This Row],[Date]])</f>
        <v>5</v>
      </c>
      <c r="AC113" s="4">
        <f>DATE(tblshipments[[#This Row],[Year]],tblshipments[[#This Row],[MonthNum]],1)</f>
        <v>45413</v>
      </c>
    </row>
    <row r="114" spans="1:29" x14ac:dyDescent="0.2">
      <c r="A114" s="1" t="s">
        <v>132</v>
      </c>
      <c r="B114" s="4">
        <v>45990</v>
      </c>
      <c r="C114" s="1" t="s">
        <v>291</v>
      </c>
      <c r="D114" s="1" t="s">
        <v>293</v>
      </c>
      <c r="E114" s="1" t="s">
        <v>300</v>
      </c>
      <c r="F114" s="1" t="s">
        <v>412</v>
      </c>
      <c r="G114" s="1" t="s">
        <v>573</v>
      </c>
      <c r="H114" s="10">
        <v>292</v>
      </c>
      <c r="I114" s="8">
        <v>4274.2299999999996</v>
      </c>
      <c r="J114" s="6">
        <v>12419.81</v>
      </c>
      <c r="K114" s="1" t="s">
        <v>577</v>
      </c>
      <c r="L114" s="1" t="s">
        <v>689</v>
      </c>
      <c r="M114" s="1" t="s">
        <v>848</v>
      </c>
      <c r="N114" s="4">
        <v>45994</v>
      </c>
      <c r="O114" s="4">
        <v>46015</v>
      </c>
      <c r="P114" s="1" t="s">
        <v>852</v>
      </c>
      <c r="Q114" s="1" t="s">
        <v>856</v>
      </c>
      <c r="R114" s="1" t="s">
        <v>858</v>
      </c>
      <c r="S114" s="1" t="s">
        <v>866</v>
      </c>
      <c r="T114" s="6">
        <v>3301.48</v>
      </c>
      <c r="U114" s="1">
        <f>YEAR(tblshipments[[#This Row],[Date]])</f>
        <v>2025</v>
      </c>
      <c r="V114" s="1" t="str">
        <f>TEXT(tblshipments[[#This Row],[Date]],"mmm")</f>
        <v>Nov</v>
      </c>
      <c r="W114" s="6">
        <f>tblshipments[[#This Row],[Freight_Cost_USD]]+tblshipments[[#This Row],[Customs_Duties_USD]]</f>
        <v>15721.289999999999</v>
      </c>
      <c r="X114" s="1">
        <f>IF(AND(tblshipments[[#This Row],[Departure_Date]]&lt;&gt;"",tblshipments[[#This Row],[Arrival_Date]]&lt;&gt;""),INT(tblshipments[[#This Row],[Arrival_Date]]-tblshipments[[#This Row],[Departure_Date]]),"Null")</f>
        <v>21</v>
      </c>
      <c r="Y114" s="8">
        <f>IFERROR(tblshipments[[#This Row],[Total_Cost_USD]]/tblshipments[[#This Row],[Weight_kg]],"")</f>
        <v>3.6781572353382952</v>
      </c>
      <c r="Z114" s="8">
        <f>IFERROR(tblshipments[[#This Row],[Total_Cost_USD]]/tblshipments[[#This Row],[Units]],"")</f>
        <v>53.840034246575343</v>
      </c>
      <c r="AA114" s="1" t="str">
        <f>IF(tblshipments[[#This Row],[Transit_Days]]&lt;= VLOOKUP(tblshipments[[#This Row],[Transport_Mode]],tblTargets[#All],2,FALSE),"On Time","Late")</f>
        <v>On Time</v>
      </c>
      <c r="AB114" s="1">
        <f>MONTH(tblshipments[[#This Row],[Date]])</f>
        <v>11</v>
      </c>
      <c r="AC114" s="4">
        <f>DATE(tblshipments[[#This Row],[Year]],tblshipments[[#This Row],[MonthNum]],1)</f>
        <v>45962</v>
      </c>
    </row>
    <row r="115" spans="1:29" x14ac:dyDescent="0.2">
      <c r="A115" s="1" t="s">
        <v>133</v>
      </c>
      <c r="B115" s="4">
        <v>45463</v>
      </c>
      <c r="C115" s="1" t="s">
        <v>291</v>
      </c>
      <c r="D115" s="1" t="s">
        <v>295</v>
      </c>
      <c r="E115" s="1" t="s">
        <v>298</v>
      </c>
      <c r="F115" s="1" t="s">
        <v>413</v>
      </c>
      <c r="G115" s="1" t="s">
        <v>573</v>
      </c>
      <c r="H115" s="10">
        <v>237</v>
      </c>
      <c r="I115" s="8">
        <v>2207.2199999999998</v>
      </c>
      <c r="J115" s="6">
        <v>8339.73</v>
      </c>
      <c r="K115" s="1" t="s">
        <v>574</v>
      </c>
      <c r="L115" s="1" t="s">
        <v>690</v>
      </c>
      <c r="M115" s="1" t="s">
        <v>848</v>
      </c>
      <c r="N115" s="4">
        <v>45466</v>
      </c>
      <c r="O115" s="4">
        <v>45475</v>
      </c>
      <c r="P115" s="1" t="s">
        <v>575</v>
      </c>
      <c r="Q115" s="1" t="s">
        <v>856</v>
      </c>
      <c r="R115" s="1" t="s">
        <v>860</v>
      </c>
      <c r="S115" s="1" t="s">
        <v>866</v>
      </c>
      <c r="T115" s="6">
        <v>3778.68</v>
      </c>
      <c r="U115" s="1">
        <f>YEAR(tblshipments[[#This Row],[Date]])</f>
        <v>2024</v>
      </c>
      <c r="V115" s="1" t="str">
        <f>TEXT(tblshipments[[#This Row],[Date]],"mmm")</f>
        <v>Jun</v>
      </c>
      <c r="W115" s="6">
        <f>tblshipments[[#This Row],[Freight_Cost_USD]]+tblshipments[[#This Row],[Customs_Duties_USD]]</f>
        <v>12118.41</v>
      </c>
      <c r="X115" s="1">
        <f>IF(AND(tblshipments[[#This Row],[Departure_Date]]&lt;&gt;"",tblshipments[[#This Row],[Arrival_Date]]&lt;&gt;""),INT(tblshipments[[#This Row],[Arrival_Date]]-tblshipments[[#This Row],[Departure_Date]]),"Null")</f>
        <v>9</v>
      </c>
      <c r="Y115" s="8">
        <f>IFERROR(tblshipments[[#This Row],[Total_Cost_USD]]/tblshipments[[#This Row],[Weight_kg]],"")</f>
        <v>5.4903498518498388</v>
      </c>
      <c r="Z115" s="8">
        <f>IFERROR(tblshipments[[#This Row],[Total_Cost_USD]]/tblshipments[[#This Row],[Units]],"")</f>
        <v>51.132531645569621</v>
      </c>
      <c r="AA115" s="1" t="str">
        <f>IF(tblshipments[[#This Row],[Transit_Days]]&lt;= VLOOKUP(tblshipments[[#This Row],[Transport_Mode]],tblTargets[#All],2,FALSE),"On Time","Late")</f>
        <v>On Time</v>
      </c>
      <c r="AB115" s="1">
        <f>MONTH(tblshipments[[#This Row],[Date]])</f>
        <v>6</v>
      </c>
      <c r="AC115" s="4">
        <f>DATE(tblshipments[[#This Row],[Year]],tblshipments[[#This Row],[MonthNum]],1)</f>
        <v>45444</v>
      </c>
    </row>
    <row r="116" spans="1:29" x14ac:dyDescent="0.2">
      <c r="A116" s="1" t="s">
        <v>134</v>
      </c>
      <c r="B116" s="4">
        <v>45316</v>
      </c>
      <c r="C116" s="1" t="s">
        <v>291</v>
      </c>
      <c r="D116" s="1" t="s">
        <v>295</v>
      </c>
      <c r="E116" s="1" t="s">
        <v>296</v>
      </c>
      <c r="F116" s="1" t="s">
        <v>414</v>
      </c>
      <c r="G116" s="1" t="s">
        <v>573</v>
      </c>
      <c r="H116" s="10">
        <v>372</v>
      </c>
      <c r="I116" s="8">
        <v>2290.33</v>
      </c>
      <c r="J116" s="6">
        <v>15569.67</v>
      </c>
      <c r="K116" s="1" t="s">
        <v>575</v>
      </c>
      <c r="L116" s="1" t="s">
        <v>691</v>
      </c>
      <c r="M116" s="1" t="s">
        <v>848</v>
      </c>
      <c r="N116" s="4">
        <v>45318</v>
      </c>
      <c r="O116" s="4">
        <v>45331</v>
      </c>
      <c r="P116" s="1" t="s">
        <v>851</v>
      </c>
      <c r="Q116" s="1" t="s">
        <v>854</v>
      </c>
      <c r="R116" s="1" t="s">
        <v>861</v>
      </c>
      <c r="S116" s="1" t="s">
        <v>865</v>
      </c>
      <c r="T116" s="6">
        <v>403.68</v>
      </c>
      <c r="U116" s="1">
        <f>YEAR(tblshipments[[#This Row],[Date]])</f>
        <v>2024</v>
      </c>
      <c r="V116" s="1" t="str">
        <f>TEXT(tblshipments[[#This Row],[Date]],"mmm")</f>
        <v>Jan</v>
      </c>
      <c r="W116" s="6">
        <f>tblshipments[[#This Row],[Freight_Cost_USD]]+tblshipments[[#This Row],[Customs_Duties_USD]]</f>
        <v>15973.35</v>
      </c>
      <c r="X116" s="1">
        <f>IF(AND(tblshipments[[#This Row],[Departure_Date]]&lt;&gt;"",tblshipments[[#This Row],[Arrival_Date]]&lt;&gt;""),INT(tblshipments[[#This Row],[Arrival_Date]]-tblshipments[[#This Row],[Departure_Date]]),"Null")</f>
        <v>13</v>
      </c>
      <c r="Y116" s="8">
        <f>IFERROR(tblshipments[[#This Row],[Total_Cost_USD]]/tblshipments[[#This Row],[Weight_kg]],"")</f>
        <v>6.9742569848013174</v>
      </c>
      <c r="Z116" s="8">
        <f>IFERROR(tblshipments[[#This Row],[Total_Cost_USD]]/tblshipments[[#This Row],[Units]],"")</f>
        <v>42.939112903225805</v>
      </c>
      <c r="AA116" s="1" t="str">
        <f>IF(tblshipments[[#This Row],[Transit_Days]]&lt;= VLOOKUP(tblshipments[[#This Row],[Transport_Mode]],tblTargets[#All],2,FALSE),"On Time","Late")</f>
        <v>Late</v>
      </c>
      <c r="AB116" s="1">
        <f>MONTH(tblshipments[[#This Row],[Date]])</f>
        <v>1</v>
      </c>
      <c r="AC116" s="4">
        <f>DATE(tblshipments[[#This Row],[Year]],tblshipments[[#This Row],[MonthNum]],1)</f>
        <v>45292</v>
      </c>
    </row>
    <row r="117" spans="1:29" x14ac:dyDescent="0.2">
      <c r="A117" s="1" t="s">
        <v>135</v>
      </c>
      <c r="B117" s="4">
        <v>45336</v>
      </c>
      <c r="C117" s="1" t="s">
        <v>291</v>
      </c>
      <c r="D117" s="1" t="s">
        <v>292</v>
      </c>
      <c r="E117" s="1" t="s">
        <v>298</v>
      </c>
      <c r="F117" s="1" t="s">
        <v>415</v>
      </c>
      <c r="G117" s="1" t="s">
        <v>566</v>
      </c>
      <c r="H117" s="10">
        <v>494</v>
      </c>
      <c r="I117" s="8">
        <v>720.23</v>
      </c>
      <c r="J117" s="6">
        <v>11081.14</v>
      </c>
      <c r="K117" s="1" t="s">
        <v>575</v>
      </c>
      <c r="L117" s="1" t="s">
        <v>692</v>
      </c>
      <c r="M117" s="1" t="s">
        <v>850</v>
      </c>
      <c r="N117" s="4">
        <v>45337</v>
      </c>
      <c r="O117" s="4">
        <v>45342</v>
      </c>
      <c r="P117" s="1" t="s">
        <v>853</v>
      </c>
      <c r="Q117" s="1" t="s">
        <v>854</v>
      </c>
      <c r="R117" s="1" t="s">
        <v>860</v>
      </c>
      <c r="S117" s="1" t="s">
        <v>866</v>
      </c>
      <c r="T117" s="6">
        <v>4255.25</v>
      </c>
      <c r="U117" s="1">
        <f>YEAR(tblshipments[[#This Row],[Date]])</f>
        <v>2024</v>
      </c>
      <c r="V117" s="1" t="str">
        <f>TEXT(tblshipments[[#This Row],[Date]],"mmm")</f>
        <v>Feb</v>
      </c>
      <c r="W117" s="6">
        <f>tblshipments[[#This Row],[Freight_Cost_USD]]+tblshipments[[#This Row],[Customs_Duties_USD]]</f>
        <v>15336.39</v>
      </c>
      <c r="X117" s="1">
        <f>IF(AND(tblshipments[[#This Row],[Departure_Date]]&lt;&gt;"",tblshipments[[#This Row],[Arrival_Date]]&lt;&gt;""),INT(tblshipments[[#This Row],[Arrival_Date]]-tblshipments[[#This Row],[Departure_Date]]),"Null")</f>
        <v>5</v>
      </c>
      <c r="Y117" s="8">
        <f>IFERROR(tblshipments[[#This Row],[Total_Cost_USD]]/tblshipments[[#This Row],[Weight_kg]],"")</f>
        <v>21.29373949988198</v>
      </c>
      <c r="Z117" s="8">
        <f>IFERROR(tblshipments[[#This Row],[Total_Cost_USD]]/tblshipments[[#This Row],[Units]],"")</f>
        <v>31.045323886639675</v>
      </c>
      <c r="AA117" s="1" t="str">
        <f>IF(tblshipments[[#This Row],[Transit_Days]]&lt;= VLOOKUP(tblshipments[[#This Row],[Transport_Mode]],tblTargets[#All],2,FALSE),"On Time","Late")</f>
        <v>On Time</v>
      </c>
      <c r="AB117" s="1">
        <f>MONTH(tblshipments[[#This Row],[Date]])</f>
        <v>2</v>
      </c>
      <c r="AC117" s="4">
        <f>DATE(tblshipments[[#This Row],[Year]],tblshipments[[#This Row],[MonthNum]],1)</f>
        <v>45323</v>
      </c>
    </row>
    <row r="118" spans="1:29" x14ac:dyDescent="0.2">
      <c r="A118" s="1" t="s">
        <v>136</v>
      </c>
      <c r="B118" s="4">
        <v>45603</v>
      </c>
      <c r="C118" s="1" t="s">
        <v>290</v>
      </c>
      <c r="D118" s="1" t="s">
        <v>297</v>
      </c>
      <c r="E118" s="1" t="s">
        <v>294</v>
      </c>
      <c r="F118" s="1" t="s">
        <v>416</v>
      </c>
      <c r="G118" s="1" t="s">
        <v>573</v>
      </c>
      <c r="H118" s="10">
        <v>211</v>
      </c>
      <c r="I118" s="8">
        <v>5988.05</v>
      </c>
      <c r="J118" s="6">
        <v>6213.5</v>
      </c>
      <c r="K118" s="1" t="s">
        <v>575</v>
      </c>
      <c r="L118" s="1" t="s">
        <v>693</v>
      </c>
      <c r="M118" s="1" t="s">
        <v>849</v>
      </c>
      <c r="N118" s="4">
        <v>45604</v>
      </c>
      <c r="O118" s="4">
        <v>45628</v>
      </c>
      <c r="P118" s="1" t="s">
        <v>575</v>
      </c>
      <c r="Q118" s="1" t="s">
        <v>856</v>
      </c>
      <c r="R118" s="1" t="s">
        <v>859</v>
      </c>
      <c r="S118" s="1" t="s">
        <v>866</v>
      </c>
      <c r="T118" s="6">
        <v>702.8</v>
      </c>
      <c r="U118" s="1">
        <f>YEAR(tblshipments[[#This Row],[Date]])</f>
        <v>2024</v>
      </c>
      <c r="V118" s="1" t="str">
        <f>TEXT(tblshipments[[#This Row],[Date]],"mmm")</f>
        <v>Nov</v>
      </c>
      <c r="W118" s="6">
        <f>tblshipments[[#This Row],[Freight_Cost_USD]]+tblshipments[[#This Row],[Customs_Duties_USD]]</f>
        <v>6916.3</v>
      </c>
      <c r="X118" s="1">
        <f>IF(AND(tblshipments[[#This Row],[Departure_Date]]&lt;&gt;"",tblshipments[[#This Row],[Arrival_Date]]&lt;&gt;""),INT(tblshipments[[#This Row],[Arrival_Date]]-tblshipments[[#This Row],[Departure_Date]]),"Null")</f>
        <v>24</v>
      </c>
      <c r="Y118" s="8">
        <f>IFERROR(tblshipments[[#This Row],[Total_Cost_USD]]/tblshipments[[#This Row],[Weight_kg]],"")</f>
        <v>1.1550170756757208</v>
      </c>
      <c r="Z118" s="8">
        <f>IFERROR(tblshipments[[#This Row],[Total_Cost_USD]]/tblshipments[[#This Row],[Units]],"")</f>
        <v>32.778672985781988</v>
      </c>
      <c r="AA118" s="1" t="str">
        <f>IF(tblshipments[[#This Row],[Transit_Days]]&lt;= VLOOKUP(tblshipments[[#This Row],[Transport_Mode]],tblTargets[#All],2,FALSE),"On Time","Late")</f>
        <v>Late</v>
      </c>
      <c r="AB118" s="1">
        <f>MONTH(tblshipments[[#This Row],[Date]])</f>
        <v>11</v>
      </c>
      <c r="AC118" s="4">
        <f>DATE(tblshipments[[#This Row],[Year]],tblshipments[[#This Row],[MonthNum]],1)</f>
        <v>45597</v>
      </c>
    </row>
    <row r="119" spans="1:29" x14ac:dyDescent="0.2">
      <c r="A119" s="1" t="s">
        <v>137</v>
      </c>
      <c r="B119" s="4">
        <v>45504</v>
      </c>
      <c r="C119" s="1" t="s">
        <v>290</v>
      </c>
      <c r="D119" s="1" t="s">
        <v>292</v>
      </c>
      <c r="E119" s="1" t="s">
        <v>298</v>
      </c>
      <c r="F119" s="1" t="s">
        <v>417</v>
      </c>
      <c r="G119" s="1" t="s">
        <v>567</v>
      </c>
      <c r="H119" s="10">
        <v>478</v>
      </c>
      <c r="I119" s="8">
        <v>1312.01</v>
      </c>
      <c r="J119" s="6">
        <v>16644.38</v>
      </c>
      <c r="K119" s="1" t="s">
        <v>577</v>
      </c>
      <c r="L119" s="1" t="s">
        <v>694</v>
      </c>
      <c r="M119" s="1" t="s">
        <v>848</v>
      </c>
      <c r="N119" s="4">
        <v>45506</v>
      </c>
      <c r="O119" s="4">
        <v>45516</v>
      </c>
      <c r="P119" s="1" t="s">
        <v>851</v>
      </c>
      <c r="Q119" s="1" t="s">
        <v>854</v>
      </c>
      <c r="R119" s="1" t="s">
        <v>860</v>
      </c>
      <c r="S119" s="1" t="s">
        <v>866</v>
      </c>
      <c r="T119" s="6">
        <v>1623.27</v>
      </c>
      <c r="U119" s="1">
        <f>YEAR(tblshipments[[#This Row],[Date]])</f>
        <v>2024</v>
      </c>
      <c r="V119" s="1" t="str">
        <f>TEXT(tblshipments[[#This Row],[Date]],"mmm")</f>
        <v>Jul</v>
      </c>
      <c r="W119" s="6">
        <f>tblshipments[[#This Row],[Freight_Cost_USD]]+tblshipments[[#This Row],[Customs_Duties_USD]]</f>
        <v>18267.650000000001</v>
      </c>
      <c r="X119" s="1">
        <f>IF(AND(tblshipments[[#This Row],[Departure_Date]]&lt;&gt;"",tblshipments[[#This Row],[Arrival_Date]]&lt;&gt;""),INT(tblshipments[[#This Row],[Arrival_Date]]-tblshipments[[#This Row],[Departure_Date]]),"Null")</f>
        <v>10</v>
      </c>
      <c r="Y119" s="8">
        <f>IFERROR(tblshipments[[#This Row],[Total_Cost_USD]]/tblshipments[[#This Row],[Weight_kg]],"")</f>
        <v>13.92340759597869</v>
      </c>
      <c r="Z119" s="8">
        <f>IFERROR(tblshipments[[#This Row],[Total_Cost_USD]]/tblshipments[[#This Row],[Units]],"")</f>
        <v>38.216841004184104</v>
      </c>
      <c r="AA119" s="1" t="str">
        <f>IF(tblshipments[[#This Row],[Transit_Days]]&lt;= VLOOKUP(tblshipments[[#This Row],[Transport_Mode]],tblTargets[#All],2,FALSE),"On Time","Late")</f>
        <v>Late</v>
      </c>
      <c r="AB119" s="1">
        <f>MONTH(tblshipments[[#This Row],[Date]])</f>
        <v>7</v>
      </c>
      <c r="AC119" s="4">
        <f>DATE(tblshipments[[#This Row],[Year]],tblshipments[[#This Row],[MonthNum]],1)</f>
        <v>45474</v>
      </c>
    </row>
    <row r="120" spans="1:29" x14ac:dyDescent="0.2">
      <c r="A120" s="1" t="s">
        <v>138</v>
      </c>
      <c r="B120" s="4">
        <v>45541</v>
      </c>
      <c r="C120" s="1" t="s">
        <v>291</v>
      </c>
      <c r="D120" s="1" t="s">
        <v>297</v>
      </c>
      <c r="E120" s="1" t="s">
        <v>300</v>
      </c>
      <c r="F120" s="1" t="s">
        <v>418</v>
      </c>
      <c r="G120" s="1" t="s">
        <v>568</v>
      </c>
      <c r="H120" s="10">
        <v>197</v>
      </c>
      <c r="I120" s="8">
        <v>1986.22</v>
      </c>
      <c r="J120" s="6">
        <v>2355.06</v>
      </c>
      <c r="K120" s="1" t="s">
        <v>575</v>
      </c>
      <c r="L120" s="1" t="s">
        <v>695</v>
      </c>
      <c r="M120" s="1" t="s">
        <v>849</v>
      </c>
      <c r="N120" s="4">
        <v>45545</v>
      </c>
      <c r="O120" s="4">
        <v>45562</v>
      </c>
      <c r="P120" s="1" t="s">
        <v>852</v>
      </c>
      <c r="Q120" s="1" t="s">
        <v>857</v>
      </c>
      <c r="R120" s="1" t="s">
        <v>862</v>
      </c>
      <c r="S120" s="1" t="s">
        <v>865</v>
      </c>
      <c r="T120" s="6">
        <v>625.41</v>
      </c>
      <c r="U120" s="1">
        <f>YEAR(tblshipments[[#This Row],[Date]])</f>
        <v>2024</v>
      </c>
      <c r="V120" s="1" t="str">
        <f>TEXT(tblshipments[[#This Row],[Date]],"mmm")</f>
        <v>Sep</v>
      </c>
      <c r="W120" s="6">
        <f>tblshipments[[#This Row],[Freight_Cost_USD]]+tblshipments[[#This Row],[Customs_Duties_USD]]</f>
        <v>2980.47</v>
      </c>
      <c r="X120" s="1">
        <f>IF(AND(tblshipments[[#This Row],[Departure_Date]]&lt;&gt;"",tblshipments[[#This Row],[Arrival_Date]]&lt;&gt;""),INT(tblshipments[[#This Row],[Arrival_Date]]-tblshipments[[#This Row],[Departure_Date]]),"Null")</f>
        <v>17</v>
      </c>
      <c r="Y120" s="8">
        <f>IFERROR(tblshipments[[#This Row],[Total_Cost_USD]]/tblshipments[[#This Row],[Weight_kg]],"")</f>
        <v>1.5005739545468275</v>
      </c>
      <c r="Z120" s="8">
        <f>IFERROR(tblshipments[[#This Row],[Total_Cost_USD]]/tblshipments[[#This Row],[Units]],"")</f>
        <v>15.129289340101522</v>
      </c>
      <c r="AA120" s="1" t="str">
        <f>IF(tblshipments[[#This Row],[Transit_Days]]&lt;= VLOOKUP(tblshipments[[#This Row],[Transport_Mode]],tblTargets[#All],2,FALSE),"On Time","Late")</f>
        <v>On Time</v>
      </c>
      <c r="AB120" s="1">
        <f>MONTH(tblshipments[[#This Row],[Date]])</f>
        <v>9</v>
      </c>
      <c r="AC120" s="4">
        <f>DATE(tblshipments[[#This Row],[Year]],tblshipments[[#This Row],[MonthNum]],1)</f>
        <v>45536</v>
      </c>
    </row>
    <row r="121" spans="1:29" x14ac:dyDescent="0.2">
      <c r="A121" s="1" t="s">
        <v>139</v>
      </c>
      <c r="B121" s="4">
        <v>45355</v>
      </c>
      <c r="C121" s="1" t="s">
        <v>291</v>
      </c>
      <c r="D121" s="1" t="s">
        <v>296</v>
      </c>
      <c r="E121" s="1" t="s">
        <v>298</v>
      </c>
      <c r="F121" s="1" t="s">
        <v>419</v>
      </c>
      <c r="G121" s="1" t="s">
        <v>573</v>
      </c>
      <c r="H121" s="10">
        <v>113</v>
      </c>
      <c r="I121" s="8">
        <v>7303.38</v>
      </c>
      <c r="J121" s="6">
        <v>6646.93</v>
      </c>
      <c r="K121" s="1" t="s">
        <v>576</v>
      </c>
      <c r="L121" s="1" t="s">
        <v>696</v>
      </c>
      <c r="M121" s="1" t="s">
        <v>849</v>
      </c>
      <c r="N121" s="4">
        <v>45355</v>
      </c>
      <c r="O121" s="4">
        <v>45374</v>
      </c>
      <c r="P121" s="1" t="s">
        <v>852</v>
      </c>
      <c r="Q121" s="1" t="s">
        <v>855</v>
      </c>
      <c r="R121" s="1" t="s">
        <v>862</v>
      </c>
      <c r="S121" s="1" t="s">
        <v>865</v>
      </c>
      <c r="T121" s="6">
        <v>2808.61</v>
      </c>
      <c r="U121" s="1">
        <f>YEAR(tblshipments[[#This Row],[Date]])</f>
        <v>2024</v>
      </c>
      <c r="V121" s="1" t="str">
        <f>TEXT(tblshipments[[#This Row],[Date]],"mmm")</f>
        <v>Mar</v>
      </c>
      <c r="W121" s="6">
        <f>tblshipments[[#This Row],[Freight_Cost_USD]]+tblshipments[[#This Row],[Customs_Duties_USD]]</f>
        <v>9455.5400000000009</v>
      </c>
      <c r="X121" s="1">
        <f>IF(AND(tblshipments[[#This Row],[Departure_Date]]&lt;&gt;"",tblshipments[[#This Row],[Arrival_Date]]&lt;&gt;""),INT(tblshipments[[#This Row],[Arrival_Date]]-tblshipments[[#This Row],[Departure_Date]]),"Null")</f>
        <v>19</v>
      </c>
      <c r="Y121" s="8">
        <f>IFERROR(tblshipments[[#This Row],[Total_Cost_USD]]/tblshipments[[#This Row],[Weight_kg]],"")</f>
        <v>1.2946799974806187</v>
      </c>
      <c r="Z121" s="8">
        <f>IFERROR(tblshipments[[#This Row],[Total_Cost_USD]]/tblshipments[[#This Row],[Units]],"")</f>
        <v>83.677345132743369</v>
      </c>
      <c r="AA121" s="1" t="str">
        <f>IF(tblshipments[[#This Row],[Transit_Days]]&lt;= VLOOKUP(tblshipments[[#This Row],[Transport_Mode]],tblTargets[#All],2,FALSE),"On Time","Late")</f>
        <v>On Time</v>
      </c>
      <c r="AB121" s="1">
        <f>MONTH(tblshipments[[#This Row],[Date]])</f>
        <v>3</v>
      </c>
      <c r="AC121" s="4">
        <f>DATE(tblshipments[[#This Row],[Year]],tblshipments[[#This Row],[MonthNum]],1)</f>
        <v>45352</v>
      </c>
    </row>
    <row r="122" spans="1:29" x14ac:dyDescent="0.2">
      <c r="A122" s="1" t="s">
        <v>140</v>
      </c>
      <c r="B122" s="4">
        <v>45571</v>
      </c>
      <c r="C122" s="1" t="s">
        <v>290</v>
      </c>
      <c r="D122" s="1" t="s">
        <v>296</v>
      </c>
      <c r="E122" s="1" t="s">
        <v>294</v>
      </c>
      <c r="F122" s="1" t="s">
        <v>420</v>
      </c>
      <c r="G122" s="1" t="s">
        <v>566</v>
      </c>
      <c r="H122" s="10">
        <v>116</v>
      </c>
      <c r="I122" s="8">
        <v>4465.6499999999996</v>
      </c>
      <c r="J122" s="6">
        <v>8236.33</v>
      </c>
      <c r="K122" s="1" t="s">
        <v>576</v>
      </c>
      <c r="L122" s="1" t="s">
        <v>697</v>
      </c>
      <c r="M122" s="1" t="s">
        <v>848</v>
      </c>
      <c r="N122" s="4">
        <v>45576</v>
      </c>
      <c r="O122" s="4">
        <v>45598</v>
      </c>
      <c r="P122" s="1" t="s">
        <v>851</v>
      </c>
      <c r="Q122" s="1" t="s">
        <v>855</v>
      </c>
      <c r="R122" s="1" t="s">
        <v>862</v>
      </c>
      <c r="S122" s="1" t="s">
        <v>865</v>
      </c>
      <c r="T122" s="6">
        <v>1576.37</v>
      </c>
      <c r="U122" s="1">
        <f>YEAR(tblshipments[[#This Row],[Date]])</f>
        <v>2024</v>
      </c>
      <c r="V122" s="1" t="str">
        <f>TEXT(tblshipments[[#This Row],[Date]],"mmm")</f>
        <v>Oct</v>
      </c>
      <c r="W122" s="6">
        <f>tblshipments[[#This Row],[Freight_Cost_USD]]+tblshipments[[#This Row],[Customs_Duties_USD]]</f>
        <v>9812.7000000000007</v>
      </c>
      <c r="X122" s="1">
        <f>IF(AND(tblshipments[[#This Row],[Departure_Date]]&lt;&gt;"",tblshipments[[#This Row],[Arrival_Date]]&lt;&gt;""),INT(tblshipments[[#This Row],[Arrival_Date]]-tblshipments[[#This Row],[Departure_Date]]),"Null")</f>
        <v>22</v>
      </c>
      <c r="Y122" s="8">
        <f>IFERROR(tblshipments[[#This Row],[Total_Cost_USD]]/tblshipments[[#This Row],[Weight_kg]],"")</f>
        <v>2.1973732827247998</v>
      </c>
      <c r="Z122" s="8">
        <f>IFERROR(tblshipments[[#This Row],[Total_Cost_USD]]/tblshipments[[#This Row],[Units]],"")</f>
        <v>84.592241379310352</v>
      </c>
      <c r="AA122" s="1" t="str">
        <f>IF(tblshipments[[#This Row],[Transit_Days]]&lt;= VLOOKUP(tblshipments[[#This Row],[Transport_Mode]],tblTargets[#All],2,FALSE),"On Time","Late")</f>
        <v>Late</v>
      </c>
      <c r="AB122" s="1">
        <f>MONTH(tblshipments[[#This Row],[Date]])</f>
        <v>10</v>
      </c>
      <c r="AC122" s="4">
        <f>DATE(tblshipments[[#This Row],[Year]],tblshipments[[#This Row],[MonthNum]],1)</f>
        <v>45566</v>
      </c>
    </row>
    <row r="123" spans="1:29" x14ac:dyDescent="0.2">
      <c r="A123" s="1" t="s">
        <v>141</v>
      </c>
      <c r="B123" s="4">
        <v>45687</v>
      </c>
      <c r="C123" s="1" t="s">
        <v>291</v>
      </c>
      <c r="D123" s="1" t="s">
        <v>296</v>
      </c>
      <c r="E123" s="1" t="s">
        <v>300</v>
      </c>
      <c r="F123" s="1" t="s">
        <v>421</v>
      </c>
      <c r="G123" s="1" t="s">
        <v>569</v>
      </c>
      <c r="H123" s="10">
        <v>252</v>
      </c>
      <c r="I123" s="8">
        <v>9280.82</v>
      </c>
      <c r="J123" s="6">
        <v>13100.33</v>
      </c>
      <c r="K123" s="1" t="s">
        <v>575</v>
      </c>
      <c r="L123" s="1" t="s">
        <v>698</v>
      </c>
      <c r="M123" s="1" t="s">
        <v>847</v>
      </c>
      <c r="N123" s="4">
        <v>45688</v>
      </c>
      <c r="O123" s="4">
        <v>45700</v>
      </c>
      <c r="P123" s="1" t="s">
        <v>853</v>
      </c>
      <c r="Q123" s="1" t="s">
        <v>855</v>
      </c>
      <c r="R123" s="1" t="s">
        <v>861</v>
      </c>
      <c r="S123" s="1" t="s">
        <v>864</v>
      </c>
      <c r="T123" s="6">
        <v>316.52999999999997</v>
      </c>
      <c r="U123" s="1">
        <f>YEAR(tblshipments[[#This Row],[Date]])</f>
        <v>2025</v>
      </c>
      <c r="V123" s="1" t="str">
        <f>TEXT(tblshipments[[#This Row],[Date]],"mmm")</f>
        <v>Jan</v>
      </c>
      <c r="W123" s="6">
        <f>tblshipments[[#This Row],[Freight_Cost_USD]]+tblshipments[[#This Row],[Customs_Duties_USD]]</f>
        <v>13416.86</v>
      </c>
      <c r="X123" s="1">
        <f>IF(AND(tblshipments[[#This Row],[Departure_Date]]&lt;&gt;"",tblshipments[[#This Row],[Arrival_Date]]&lt;&gt;""),INT(tblshipments[[#This Row],[Arrival_Date]]-tblshipments[[#This Row],[Departure_Date]]),"Null")</f>
        <v>12</v>
      </c>
      <c r="Y123" s="8">
        <f>IFERROR(tblshipments[[#This Row],[Total_Cost_USD]]/tblshipments[[#This Row],[Weight_kg]],"")</f>
        <v>1.4456545865559294</v>
      </c>
      <c r="Z123" s="8">
        <f>IFERROR(tblshipments[[#This Row],[Total_Cost_USD]]/tblshipments[[#This Row],[Units]],"")</f>
        <v>53.241507936507936</v>
      </c>
      <c r="AA123" s="1" t="str">
        <f>IF(tblshipments[[#This Row],[Transit_Days]]&lt;= VLOOKUP(tblshipments[[#This Row],[Transport_Mode]],tblTargets[#All],2,FALSE),"On Time","Late")</f>
        <v>Late</v>
      </c>
      <c r="AB123" s="1">
        <f>MONTH(tblshipments[[#This Row],[Date]])</f>
        <v>1</v>
      </c>
      <c r="AC123" s="4">
        <f>DATE(tblshipments[[#This Row],[Year]],tblshipments[[#This Row],[MonthNum]],1)</f>
        <v>45658</v>
      </c>
    </row>
    <row r="124" spans="1:29" x14ac:dyDescent="0.2">
      <c r="A124" s="1" t="s">
        <v>142</v>
      </c>
      <c r="B124" s="4">
        <v>46018</v>
      </c>
      <c r="C124" s="1" t="s">
        <v>290</v>
      </c>
      <c r="D124" s="1" t="s">
        <v>293</v>
      </c>
      <c r="E124" s="1" t="s">
        <v>300</v>
      </c>
      <c r="F124" s="1" t="s">
        <v>422</v>
      </c>
      <c r="G124" s="1" t="s">
        <v>566</v>
      </c>
      <c r="H124" s="10">
        <v>249</v>
      </c>
      <c r="I124" s="8">
        <v>4797.8</v>
      </c>
      <c r="J124" s="6">
        <v>2988.29</v>
      </c>
      <c r="K124" s="1" t="s">
        <v>577</v>
      </c>
      <c r="L124" s="1" t="s">
        <v>699</v>
      </c>
      <c r="M124" s="1" t="s">
        <v>847</v>
      </c>
      <c r="N124" s="4">
        <v>46021</v>
      </c>
      <c r="O124" s="4">
        <v>46037</v>
      </c>
      <c r="P124" s="1" t="s">
        <v>575</v>
      </c>
      <c r="Q124" s="1" t="s">
        <v>856</v>
      </c>
      <c r="R124" s="1" t="s">
        <v>863</v>
      </c>
      <c r="S124" s="1" t="s">
        <v>866</v>
      </c>
      <c r="T124" s="6">
        <v>1887.64</v>
      </c>
      <c r="U124" s="1">
        <f>YEAR(tblshipments[[#This Row],[Date]])</f>
        <v>2025</v>
      </c>
      <c r="V124" s="1" t="str">
        <f>TEXT(tblshipments[[#This Row],[Date]],"mmm")</f>
        <v>Dec</v>
      </c>
      <c r="W124" s="6">
        <f>tblshipments[[#This Row],[Freight_Cost_USD]]+tblshipments[[#This Row],[Customs_Duties_USD]]</f>
        <v>4875.93</v>
      </c>
      <c r="X124" s="1">
        <f>IF(AND(tblshipments[[#This Row],[Departure_Date]]&lt;&gt;"",tblshipments[[#This Row],[Arrival_Date]]&lt;&gt;""),INT(tblshipments[[#This Row],[Arrival_Date]]-tblshipments[[#This Row],[Departure_Date]]),"Null")</f>
        <v>16</v>
      </c>
      <c r="Y124" s="8">
        <f>IFERROR(tblshipments[[#This Row],[Total_Cost_USD]]/tblshipments[[#This Row],[Weight_kg]],"")</f>
        <v>1.0162845470840802</v>
      </c>
      <c r="Z124" s="8">
        <f>IFERROR(tblshipments[[#This Row],[Total_Cost_USD]]/tblshipments[[#This Row],[Units]],"")</f>
        <v>19.582048192771087</v>
      </c>
      <c r="AA124" s="1" t="str">
        <f>IF(tblshipments[[#This Row],[Transit_Days]]&lt;= VLOOKUP(tblshipments[[#This Row],[Transport_Mode]],tblTargets[#All],2,FALSE),"On Time","Late")</f>
        <v>Late</v>
      </c>
      <c r="AB124" s="1">
        <f>MONTH(tblshipments[[#This Row],[Date]])</f>
        <v>12</v>
      </c>
      <c r="AC124" s="4">
        <f>DATE(tblshipments[[#This Row],[Year]],tblshipments[[#This Row],[MonthNum]],1)</f>
        <v>45992</v>
      </c>
    </row>
    <row r="125" spans="1:29" x14ac:dyDescent="0.2">
      <c r="A125" s="1" t="s">
        <v>143</v>
      </c>
      <c r="B125" s="4">
        <v>45714</v>
      </c>
      <c r="C125" s="1" t="s">
        <v>290</v>
      </c>
      <c r="D125" s="1" t="s">
        <v>293</v>
      </c>
      <c r="E125" s="1" t="s">
        <v>297</v>
      </c>
      <c r="F125" s="1" t="s">
        <v>423</v>
      </c>
      <c r="G125" s="1" t="s">
        <v>571</v>
      </c>
      <c r="H125" s="10">
        <v>142</v>
      </c>
      <c r="I125" s="8">
        <v>9888.6299999999992</v>
      </c>
      <c r="J125" s="6">
        <v>17203.73</v>
      </c>
      <c r="K125" s="1" t="s">
        <v>574</v>
      </c>
      <c r="L125" s="1" t="s">
        <v>700</v>
      </c>
      <c r="M125" s="1" t="s">
        <v>848</v>
      </c>
      <c r="N125" s="4">
        <v>45719</v>
      </c>
      <c r="O125" s="4">
        <v>45744</v>
      </c>
      <c r="P125" s="1" t="s">
        <v>853</v>
      </c>
      <c r="Q125" s="1" t="s">
        <v>856</v>
      </c>
      <c r="R125" s="1" t="s">
        <v>861</v>
      </c>
      <c r="S125" s="1" t="s">
        <v>864</v>
      </c>
      <c r="T125" s="6">
        <v>1548.93</v>
      </c>
      <c r="U125" s="1">
        <f>YEAR(tblshipments[[#This Row],[Date]])</f>
        <v>2025</v>
      </c>
      <c r="V125" s="1" t="str">
        <f>TEXT(tblshipments[[#This Row],[Date]],"mmm")</f>
        <v>Feb</v>
      </c>
      <c r="W125" s="6">
        <f>tblshipments[[#This Row],[Freight_Cost_USD]]+tblshipments[[#This Row],[Customs_Duties_USD]]</f>
        <v>18752.66</v>
      </c>
      <c r="X125" s="1">
        <f>IF(AND(tblshipments[[#This Row],[Departure_Date]]&lt;&gt;"",tblshipments[[#This Row],[Arrival_Date]]&lt;&gt;""),INT(tblshipments[[#This Row],[Arrival_Date]]-tblshipments[[#This Row],[Departure_Date]]),"Null")</f>
        <v>25</v>
      </c>
      <c r="Y125" s="8">
        <f>IFERROR(tblshipments[[#This Row],[Total_Cost_USD]]/tblshipments[[#This Row],[Weight_kg]],"")</f>
        <v>1.896386051455055</v>
      </c>
      <c r="Z125" s="8">
        <f>IFERROR(tblshipments[[#This Row],[Total_Cost_USD]]/tblshipments[[#This Row],[Units]],"")</f>
        <v>132.06098591549295</v>
      </c>
      <c r="AA125" s="1" t="str">
        <f>IF(tblshipments[[#This Row],[Transit_Days]]&lt;= VLOOKUP(tblshipments[[#This Row],[Transport_Mode]],tblTargets[#All],2,FALSE),"On Time","Late")</f>
        <v>Late</v>
      </c>
      <c r="AB125" s="1">
        <f>MONTH(tblshipments[[#This Row],[Date]])</f>
        <v>2</v>
      </c>
      <c r="AC125" s="4">
        <f>DATE(tblshipments[[#This Row],[Year]],tblshipments[[#This Row],[MonthNum]],1)</f>
        <v>45689</v>
      </c>
    </row>
    <row r="126" spans="1:29" x14ac:dyDescent="0.2">
      <c r="A126" s="1" t="s">
        <v>144</v>
      </c>
      <c r="B126" s="4">
        <v>45866</v>
      </c>
      <c r="C126" s="1" t="s">
        <v>290</v>
      </c>
      <c r="D126" s="1" t="s">
        <v>295</v>
      </c>
      <c r="E126" s="1" t="s">
        <v>300</v>
      </c>
      <c r="F126" s="1" t="s">
        <v>424</v>
      </c>
      <c r="G126" s="1" t="s">
        <v>568</v>
      </c>
      <c r="H126" s="10">
        <v>324</v>
      </c>
      <c r="I126" s="8">
        <v>8884.93</v>
      </c>
      <c r="J126" s="6">
        <v>3531.09</v>
      </c>
      <c r="K126" s="1" t="s">
        <v>575</v>
      </c>
      <c r="L126" s="1" t="s">
        <v>701</v>
      </c>
      <c r="M126" s="1" t="s">
        <v>847</v>
      </c>
      <c r="N126" s="4">
        <v>45871</v>
      </c>
      <c r="O126" s="4">
        <v>45895</v>
      </c>
      <c r="P126" s="1" t="s">
        <v>575</v>
      </c>
      <c r="Q126" s="1" t="s">
        <v>855</v>
      </c>
      <c r="R126" s="1" t="s">
        <v>860</v>
      </c>
      <c r="S126" s="1" t="s">
        <v>866</v>
      </c>
      <c r="T126" s="6">
        <v>802.27</v>
      </c>
      <c r="U126" s="1">
        <f>YEAR(tblshipments[[#This Row],[Date]])</f>
        <v>2025</v>
      </c>
      <c r="V126" s="1" t="str">
        <f>TEXT(tblshipments[[#This Row],[Date]],"mmm")</f>
        <v>Jul</v>
      </c>
      <c r="W126" s="6">
        <f>tblshipments[[#This Row],[Freight_Cost_USD]]+tblshipments[[#This Row],[Customs_Duties_USD]]</f>
        <v>4333.3600000000006</v>
      </c>
      <c r="X126" s="1">
        <f>IF(AND(tblshipments[[#This Row],[Departure_Date]]&lt;&gt;"",tblshipments[[#This Row],[Arrival_Date]]&lt;&gt;""),INT(tblshipments[[#This Row],[Arrival_Date]]-tblshipments[[#This Row],[Departure_Date]]),"Null")</f>
        <v>24</v>
      </c>
      <c r="Y126" s="8">
        <f>IFERROR(tblshipments[[#This Row],[Total_Cost_USD]]/tblshipments[[#This Row],[Weight_kg]],"")</f>
        <v>0.48772021839226648</v>
      </c>
      <c r="Z126" s="8">
        <f>IFERROR(tblshipments[[#This Row],[Total_Cost_USD]]/tblshipments[[#This Row],[Units]],"")</f>
        <v>13.37456790123457</v>
      </c>
      <c r="AA126" s="1" t="str">
        <f>IF(tblshipments[[#This Row],[Transit_Days]]&lt;= VLOOKUP(tblshipments[[#This Row],[Transport_Mode]],tblTargets[#All],2,FALSE),"On Time","Late")</f>
        <v>Late</v>
      </c>
      <c r="AB126" s="1">
        <f>MONTH(tblshipments[[#This Row],[Date]])</f>
        <v>7</v>
      </c>
      <c r="AC126" s="4">
        <f>DATE(tblshipments[[#This Row],[Year]],tblshipments[[#This Row],[MonthNum]],1)</f>
        <v>45839</v>
      </c>
    </row>
    <row r="127" spans="1:29" x14ac:dyDescent="0.2">
      <c r="A127" s="1" t="s">
        <v>145</v>
      </c>
      <c r="B127" s="4">
        <v>45629</v>
      </c>
      <c r="C127" s="1" t="s">
        <v>291</v>
      </c>
      <c r="D127" s="1" t="s">
        <v>292</v>
      </c>
      <c r="E127" s="1" t="s">
        <v>296</v>
      </c>
      <c r="F127" s="1" t="s">
        <v>425</v>
      </c>
      <c r="G127" s="1" t="s">
        <v>573</v>
      </c>
      <c r="H127" s="10">
        <v>48</v>
      </c>
      <c r="I127" s="8">
        <v>2113.6999999999998</v>
      </c>
      <c r="J127" s="6">
        <v>7411.26</v>
      </c>
      <c r="K127" s="1" t="s">
        <v>575</v>
      </c>
      <c r="L127" s="1" t="s">
        <v>702</v>
      </c>
      <c r="M127" s="1" t="s">
        <v>849</v>
      </c>
      <c r="N127" s="4">
        <v>45630</v>
      </c>
      <c r="O127" s="4">
        <v>45644</v>
      </c>
      <c r="P127" s="1" t="s">
        <v>852</v>
      </c>
      <c r="Q127" s="1" t="s">
        <v>855</v>
      </c>
      <c r="R127" s="1" t="s">
        <v>861</v>
      </c>
      <c r="S127" s="1" t="s">
        <v>866</v>
      </c>
      <c r="T127" s="6">
        <v>3347.98</v>
      </c>
      <c r="U127" s="1">
        <f>YEAR(tblshipments[[#This Row],[Date]])</f>
        <v>2024</v>
      </c>
      <c r="V127" s="1" t="str">
        <f>TEXT(tblshipments[[#This Row],[Date]],"mmm")</f>
        <v>Dec</v>
      </c>
      <c r="W127" s="6">
        <f>tblshipments[[#This Row],[Freight_Cost_USD]]+tblshipments[[#This Row],[Customs_Duties_USD]]</f>
        <v>10759.24</v>
      </c>
      <c r="X127" s="1">
        <f>IF(AND(tblshipments[[#This Row],[Departure_Date]]&lt;&gt;"",tblshipments[[#This Row],[Arrival_Date]]&lt;&gt;""),INT(tblshipments[[#This Row],[Arrival_Date]]-tblshipments[[#This Row],[Departure_Date]]),"Null")</f>
        <v>14</v>
      </c>
      <c r="Y127" s="8">
        <f>IFERROR(tblshipments[[#This Row],[Total_Cost_USD]]/tblshipments[[#This Row],[Weight_kg]],"")</f>
        <v>5.0902398637460378</v>
      </c>
      <c r="Z127" s="8">
        <f>IFERROR(tblshipments[[#This Row],[Total_Cost_USD]]/tblshipments[[#This Row],[Units]],"")</f>
        <v>224.15083333333334</v>
      </c>
      <c r="AA127" s="1" t="str">
        <f>IF(tblshipments[[#This Row],[Transit_Days]]&lt;= VLOOKUP(tblshipments[[#This Row],[Transport_Mode]],tblTargets[#All],2,FALSE),"On Time","Late")</f>
        <v>On Time</v>
      </c>
      <c r="AB127" s="1">
        <f>MONTH(tblshipments[[#This Row],[Date]])</f>
        <v>12</v>
      </c>
      <c r="AC127" s="4">
        <f>DATE(tblshipments[[#This Row],[Year]],tblshipments[[#This Row],[MonthNum]],1)</f>
        <v>45627</v>
      </c>
    </row>
    <row r="128" spans="1:29" x14ac:dyDescent="0.2">
      <c r="A128" s="1" t="s">
        <v>146</v>
      </c>
      <c r="B128" s="4">
        <v>45560</v>
      </c>
      <c r="C128" s="1" t="s">
        <v>290</v>
      </c>
      <c r="D128" s="1" t="s">
        <v>293</v>
      </c>
      <c r="E128" s="1" t="s">
        <v>297</v>
      </c>
      <c r="F128" s="1" t="s">
        <v>426</v>
      </c>
      <c r="G128" s="1" t="s">
        <v>570</v>
      </c>
      <c r="H128" s="10">
        <v>366</v>
      </c>
      <c r="I128" s="8">
        <v>8964.94</v>
      </c>
      <c r="J128" s="6">
        <v>12605.53</v>
      </c>
      <c r="K128" s="1" t="s">
        <v>576</v>
      </c>
      <c r="L128" s="1" t="s">
        <v>703</v>
      </c>
      <c r="M128" s="1" t="s">
        <v>850</v>
      </c>
      <c r="N128" s="4">
        <v>45560</v>
      </c>
      <c r="O128" s="4">
        <v>45583</v>
      </c>
      <c r="P128" s="1" t="s">
        <v>575</v>
      </c>
      <c r="Q128" s="1" t="s">
        <v>855</v>
      </c>
      <c r="R128" s="1" t="s">
        <v>862</v>
      </c>
      <c r="S128" s="1" t="s">
        <v>865</v>
      </c>
      <c r="T128" s="6">
        <v>1906.42</v>
      </c>
      <c r="U128" s="1">
        <f>YEAR(tblshipments[[#This Row],[Date]])</f>
        <v>2024</v>
      </c>
      <c r="V128" s="1" t="str">
        <f>TEXT(tblshipments[[#This Row],[Date]],"mmm")</f>
        <v>Sep</v>
      </c>
      <c r="W128" s="6">
        <f>tblshipments[[#This Row],[Freight_Cost_USD]]+tblshipments[[#This Row],[Customs_Duties_USD]]</f>
        <v>14511.95</v>
      </c>
      <c r="X128" s="1">
        <f>IF(AND(tblshipments[[#This Row],[Departure_Date]]&lt;&gt;"",tblshipments[[#This Row],[Arrival_Date]]&lt;&gt;""),INT(tblshipments[[#This Row],[Arrival_Date]]-tblshipments[[#This Row],[Departure_Date]]),"Null")</f>
        <v>23</v>
      </c>
      <c r="Y128" s="8">
        <f>IFERROR(tblshipments[[#This Row],[Total_Cost_USD]]/tblshipments[[#This Row],[Weight_kg]],"")</f>
        <v>1.6187447991843782</v>
      </c>
      <c r="Z128" s="8">
        <f>IFERROR(tblshipments[[#This Row],[Total_Cost_USD]]/tblshipments[[#This Row],[Units]],"")</f>
        <v>39.650136612021861</v>
      </c>
      <c r="AA128" s="1" t="str">
        <f>IF(tblshipments[[#This Row],[Transit_Days]]&lt;= VLOOKUP(tblshipments[[#This Row],[Transport_Mode]],tblTargets[#All],2,FALSE),"On Time","Late")</f>
        <v>Late</v>
      </c>
      <c r="AB128" s="1">
        <f>MONTH(tblshipments[[#This Row],[Date]])</f>
        <v>9</v>
      </c>
      <c r="AC128" s="4">
        <f>DATE(tblshipments[[#This Row],[Year]],tblshipments[[#This Row],[MonthNum]],1)</f>
        <v>45536</v>
      </c>
    </row>
    <row r="129" spans="1:29" x14ac:dyDescent="0.2">
      <c r="A129" s="1" t="s">
        <v>147</v>
      </c>
      <c r="B129" s="4">
        <v>45677</v>
      </c>
      <c r="C129" s="1" t="s">
        <v>291</v>
      </c>
      <c r="D129" s="1" t="s">
        <v>296</v>
      </c>
      <c r="E129" s="1" t="s">
        <v>299</v>
      </c>
      <c r="F129" s="1" t="s">
        <v>427</v>
      </c>
      <c r="G129" s="1" t="s">
        <v>569</v>
      </c>
      <c r="H129" s="10">
        <v>11</v>
      </c>
      <c r="I129" s="8">
        <v>908.04</v>
      </c>
      <c r="J129" s="6">
        <v>8570.34</v>
      </c>
      <c r="K129" s="1" t="s">
        <v>575</v>
      </c>
      <c r="L129" s="1" t="s">
        <v>704</v>
      </c>
      <c r="M129" s="1" t="s">
        <v>848</v>
      </c>
      <c r="N129" s="4">
        <v>45680</v>
      </c>
      <c r="O129" s="4">
        <v>45690</v>
      </c>
      <c r="P129" s="1" t="s">
        <v>852</v>
      </c>
      <c r="Q129" s="1" t="s">
        <v>855</v>
      </c>
      <c r="R129" s="1" t="s">
        <v>858</v>
      </c>
      <c r="S129" s="1" t="s">
        <v>865</v>
      </c>
      <c r="T129" s="6">
        <v>3200.74</v>
      </c>
      <c r="U129" s="1">
        <f>YEAR(tblshipments[[#This Row],[Date]])</f>
        <v>2025</v>
      </c>
      <c r="V129" s="1" t="str">
        <f>TEXT(tblshipments[[#This Row],[Date]],"mmm")</f>
        <v>Jan</v>
      </c>
      <c r="W129" s="6">
        <f>tblshipments[[#This Row],[Freight_Cost_USD]]+tblshipments[[#This Row],[Customs_Duties_USD]]</f>
        <v>11771.08</v>
      </c>
      <c r="X129" s="1">
        <f>IF(AND(tblshipments[[#This Row],[Departure_Date]]&lt;&gt;"",tblshipments[[#This Row],[Arrival_Date]]&lt;&gt;""),INT(tblshipments[[#This Row],[Arrival_Date]]-tblshipments[[#This Row],[Departure_Date]]),"Null")</f>
        <v>10</v>
      </c>
      <c r="Y129" s="8">
        <f>IFERROR(tblshipments[[#This Row],[Total_Cost_USD]]/tblshipments[[#This Row],[Weight_kg]],"")</f>
        <v>12.963173428483326</v>
      </c>
      <c r="Z129" s="8">
        <f>IFERROR(tblshipments[[#This Row],[Total_Cost_USD]]/tblshipments[[#This Row],[Units]],"")</f>
        <v>1070.0981818181817</v>
      </c>
      <c r="AA129" s="1" t="str">
        <f>IF(tblshipments[[#This Row],[Transit_Days]]&lt;= VLOOKUP(tblshipments[[#This Row],[Transport_Mode]],tblTargets[#All],2,FALSE),"On Time","Late")</f>
        <v>On Time</v>
      </c>
      <c r="AB129" s="1">
        <f>MONTH(tblshipments[[#This Row],[Date]])</f>
        <v>1</v>
      </c>
      <c r="AC129" s="4">
        <f>DATE(tblshipments[[#This Row],[Year]],tblshipments[[#This Row],[MonthNum]],1)</f>
        <v>45658</v>
      </c>
    </row>
    <row r="130" spans="1:29" x14ac:dyDescent="0.2">
      <c r="A130" s="1" t="s">
        <v>148</v>
      </c>
      <c r="B130" s="4">
        <v>45378</v>
      </c>
      <c r="C130" s="1" t="s">
        <v>290</v>
      </c>
      <c r="D130" s="1" t="s">
        <v>297</v>
      </c>
      <c r="E130" s="1" t="s">
        <v>300</v>
      </c>
      <c r="F130" s="1" t="s">
        <v>428</v>
      </c>
      <c r="G130" s="1" t="s">
        <v>567</v>
      </c>
      <c r="H130" s="10">
        <v>254</v>
      </c>
      <c r="I130" s="8">
        <v>3063.4</v>
      </c>
      <c r="J130" s="6">
        <v>18986.47</v>
      </c>
      <c r="K130" s="1" t="s">
        <v>575</v>
      </c>
      <c r="L130" s="1" t="s">
        <v>705</v>
      </c>
      <c r="M130" s="1" t="s">
        <v>850</v>
      </c>
      <c r="N130" s="4">
        <v>45381</v>
      </c>
      <c r="O130" s="4">
        <v>45395</v>
      </c>
      <c r="P130" s="1" t="s">
        <v>852</v>
      </c>
      <c r="Q130" s="1" t="s">
        <v>857</v>
      </c>
      <c r="R130" s="1" t="s">
        <v>858</v>
      </c>
      <c r="S130" s="1" t="s">
        <v>864</v>
      </c>
      <c r="T130" s="6">
        <v>3062.79</v>
      </c>
      <c r="U130" s="1">
        <f>YEAR(tblshipments[[#This Row],[Date]])</f>
        <v>2024</v>
      </c>
      <c r="V130" s="1" t="str">
        <f>TEXT(tblshipments[[#This Row],[Date]],"mmm")</f>
        <v>Mar</v>
      </c>
      <c r="W130" s="6">
        <f>tblshipments[[#This Row],[Freight_Cost_USD]]+tblshipments[[#This Row],[Customs_Duties_USD]]</f>
        <v>22049.260000000002</v>
      </c>
      <c r="X130" s="1">
        <f>IF(AND(tblshipments[[#This Row],[Departure_Date]]&lt;&gt;"",tblshipments[[#This Row],[Arrival_Date]]&lt;&gt;""),INT(tblshipments[[#This Row],[Arrival_Date]]-tblshipments[[#This Row],[Departure_Date]]),"Null")</f>
        <v>14</v>
      </c>
      <c r="Y130" s="8">
        <f>IFERROR(tblshipments[[#This Row],[Total_Cost_USD]]/tblshipments[[#This Row],[Weight_kg]],"")</f>
        <v>7.1976431416073652</v>
      </c>
      <c r="Z130" s="8">
        <f>IFERROR(tblshipments[[#This Row],[Total_Cost_USD]]/tblshipments[[#This Row],[Units]],"")</f>
        <v>86.808110236220486</v>
      </c>
      <c r="AA130" s="1" t="str">
        <f>IF(tblshipments[[#This Row],[Transit_Days]]&lt;= VLOOKUP(tblshipments[[#This Row],[Transport_Mode]],tblTargets[#All],2,FALSE),"On Time","Late")</f>
        <v>On Time</v>
      </c>
      <c r="AB130" s="1">
        <f>MONTH(tblshipments[[#This Row],[Date]])</f>
        <v>3</v>
      </c>
      <c r="AC130" s="4">
        <f>DATE(tblshipments[[#This Row],[Year]],tblshipments[[#This Row],[MonthNum]],1)</f>
        <v>45352</v>
      </c>
    </row>
    <row r="131" spans="1:29" x14ac:dyDescent="0.2">
      <c r="A131" s="1" t="s">
        <v>149</v>
      </c>
      <c r="B131" s="4">
        <v>45575</v>
      </c>
      <c r="C131" s="1" t="s">
        <v>290</v>
      </c>
      <c r="D131" s="1" t="s">
        <v>295</v>
      </c>
      <c r="E131" s="1" t="s">
        <v>294</v>
      </c>
      <c r="F131" s="1" t="s">
        <v>429</v>
      </c>
      <c r="G131" s="1" t="s">
        <v>566</v>
      </c>
      <c r="H131" s="10">
        <v>463</v>
      </c>
      <c r="I131" s="8">
        <v>4769.32</v>
      </c>
      <c r="J131" s="6">
        <v>9577.7900000000009</v>
      </c>
      <c r="K131" s="1" t="s">
        <v>574</v>
      </c>
      <c r="L131" s="1" t="s">
        <v>706</v>
      </c>
      <c r="M131" s="1" t="s">
        <v>849</v>
      </c>
      <c r="N131" s="4">
        <v>45578</v>
      </c>
      <c r="O131" s="4">
        <v>45592</v>
      </c>
      <c r="P131" s="1" t="s">
        <v>575</v>
      </c>
      <c r="Q131" s="1" t="s">
        <v>857</v>
      </c>
      <c r="R131" s="1" t="s">
        <v>860</v>
      </c>
      <c r="S131" s="1" t="s">
        <v>866</v>
      </c>
      <c r="T131" s="6">
        <v>1864.86</v>
      </c>
      <c r="U131" s="1">
        <f>YEAR(tblshipments[[#This Row],[Date]])</f>
        <v>2024</v>
      </c>
      <c r="V131" s="1" t="str">
        <f>TEXT(tblshipments[[#This Row],[Date]],"mmm")</f>
        <v>Oct</v>
      </c>
      <c r="W131" s="6">
        <f>tblshipments[[#This Row],[Freight_Cost_USD]]+tblshipments[[#This Row],[Customs_Duties_USD]]</f>
        <v>11442.650000000001</v>
      </c>
      <c r="X131" s="1">
        <f>IF(AND(tblshipments[[#This Row],[Departure_Date]]&lt;&gt;"",tblshipments[[#This Row],[Arrival_Date]]&lt;&gt;""),INT(tblshipments[[#This Row],[Arrival_Date]]-tblshipments[[#This Row],[Departure_Date]]),"Null")</f>
        <v>14</v>
      </c>
      <c r="Y131" s="8">
        <f>IFERROR(tblshipments[[#This Row],[Total_Cost_USD]]/tblshipments[[#This Row],[Weight_kg]],"")</f>
        <v>2.3992204339402687</v>
      </c>
      <c r="Z131" s="8">
        <f>IFERROR(tblshipments[[#This Row],[Total_Cost_USD]]/tblshipments[[#This Row],[Units]],"")</f>
        <v>24.714146868250545</v>
      </c>
      <c r="AA131" s="1" t="str">
        <f>IF(tblshipments[[#This Row],[Transit_Days]]&lt;= VLOOKUP(tblshipments[[#This Row],[Transport_Mode]],tblTargets[#All],2,FALSE),"On Time","Late")</f>
        <v>On Time</v>
      </c>
      <c r="AB131" s="1">
        <f>MONTH(tblshipments[[#This Row],[Date]])</f>
        <v>10</v>
      </c>
      <c r="AC131" s="4">
        <f>DATE(tblshipments[[#This Row],[Year]],tblshipments[[#This Row],[MonthNum]],1)</f>
        <v>45566</v>
      </c>
    </row>
    <row r="132" spans="1:29" x14ac:dyDescent="0.2">
      <c r="A132" s="1" t="s">
        <v>150</v>
      </c>
      <c r="B132" s="4">
        <v>45414</v>
      </c>
      <c r="C132" s="1" t="s">
        <v>290</v>
      </c>
      <c r="D132" s="1" t="s">
        <v>294</v>
      </c>
      <c r="E132" s="1" t="s">
        <v>294</v>
      </c>
      <c r="F132" s="1" t="s">
        <v>430</v>
      </c>
      <c r="G132" s="1" t="s">
        <v>571</v>
      </c>
      <c r="H132" s="10">
        <v>69</v>
      </c>
      <c r="I132" s="8">
        <v>4392.29</v>
      </c>
      <c r="J132" s="6">
        <v>19289.009999999998</v>
      </c>
      <c r="K132" s="1" t="s">
        <v>576</v>
      </c>
      <c r="L132" s="1" t="s">
        <v>707</v>
      </c>
      <c r="M132" s="1" t="s">
        <v>848</v>
      </c>
      <c r="N132" s="4">
        <v>45414</v>
      </c>
      <c r="O132" s="4">
        <v>45426</v>
      </c>
      <c r="P132" s="1" t="s">
        <v>851</v>
      </c>
      <c r="Q132" s="1" t="s">
        <v>857</v>
      </c>
      <c r="R132" s="1" t="s">
        <v>860</v>
      </c>
      <c r="S132" s="1" t="s">
        <v>864</v>
      </c>
      <c r="T132" s="6">
        <v>3613.05</v>
      </c>
      <c r="U132" s="1">
        <f>YEAR(tblshipments[[#This Row],[Date]])</f>
        <v>2024</v>
      </c>
      <c r="V132" s="1" t="str">
        <f>TEXT(tblshipments[[#This Row],[Date]],"mmm")</f>
        <v>May</v>
      </c>
      <c r="W132" s="6">
        <f>tblshipments[[#This Row],[Freight_Cost_USD]]+tblshipments[[#This Row],[Customs_Duties_USD]]</f>
        <v>22902.059999999998</v>
      </c>
      <c r="X132" s="1">
        <f>IF(AND(tblshipments[[#This Row],[Departure_Date]]&lt;&gt;"",tblshipments[[#This Row],[Arrival_Date]]&lt;&gt;""),INT(tblshipments[[#This Row],[Arrival_Date]]-tblshipments[[#This Row],[Departure_Date]]),"Null")</f>
        <v>12</v>
      </c>
      <c r="Y132" s="8">
        <f>IFERROR(tblshipments[[#This Row],[Total_Cost_USD]]/tblshipments[[#This Row],[Weight_kg]],"")</f>
        <v>5.2141502496419854</v>
      </c>
      <c r="Z132" s="8">
        <f>IFERROR(tblshipments[[#This Row],[Total_Cost_USD]]/tblshipments[[#This Row],[Units]],"")</f>
        <v>331.9139130434782</v>
      </c>
      <c r="AA132" s="1" t="str">
        <f>IF(tblshipments[[#This Row],[Transit_Days]]&lt;= VLOOKUP(tblshipments[[#This Row],[Transport_Mode]],tblTargets[#All],2,FALSE),"On Time","Late")</f>
        <v>Late</v>
      </c>
      <c r="AB132" s="1">
        <f>MONTH(tblshipments[[#This Row],[Date]])</f>
        <v>5</v>
      </c>
      <c r="AC132" s="4">
        <f>DATE(tblshipments[[#This Row],[Year]],tblshipments[[#This Row],[MonthNum]],1)</f>
        <v>45413</v>
      </c>
    </row>
    <row r="133" spans="1:29" x14ac:dyDescent="0.2">
      <c r="A133" s="1" t="s">
        <v>151</v>
      </c>
      <c r="B133" s="4">
        <v>45537</v>
      </c>
      <c r="C133" s="1" t="s">
        <v>291</v>
      </c>
      <c r="D133" s="1" t="s">
        <v>296</v>
      </c>
      <c r="E133" s="1" t="s">
        <v>294</v>
      </c>
      <c r="F133" s="1" t="s">
        <v>431</v>
      </c>
      <c r="G133" s="1" t="s">
        <v>570</v>
      </c>
      <c r="H133" s="10">
        <v>233</v>
      </c>
      <c r="I133" s="8">
        <v>8743.49</v>
      </c>
      <c r="J133" s="6">
        <v>4618.6400000000003</v>
      </c>
      <c r="K133" s="1" t="s">
        <v>575</v>
      </c>
      <c r="L133" s="1" t="s">
        <v>708</v>
      </c>
      <c r="M133" s="1" t="s">
        <v>847</v>
      </c>
      <c r="N133" s="4">
        <v>45542</v>
      </c>
      <c r="O133" s="4">
        <v>45551</v>
      </c>
      <c r="P133" s="1" t="s">
        <v>853</v>
      </c>
      <c r="Q133" s="1" t="s">
        <v>857</v>
      </c>
      <c r="R133" s="1" t="s">
        <v>861</v>
      </c>
      <c r="S133" s="1" t="s">
        <v>865</v>
      </c>
      <c r="T133" s="6">
        <v>3942.76</v>
      </c>
      <c r="U133" s="1">
        <f>YEAR(tblshipments[[#This Row],[Date]])</f>
        <v>2024</v>
      </c>
      <c r="V133" s="1" t="str">
        <f>TEXT(tblshipments[[#This Row],[Date]],"mmm")</f>
        <v>Sep</v>
      </c>
      <c r="W133" s="6">
        <f>tblshipments[[#This Row],[Freight_Cost_USD]]+tblshipments[[#This Row],[Customs_Duties_USD]]</f>
        <v>8561.4000000000015</v>
      </c>
      <c r="X133" s="1">
        <f>IF(AND(tblshipments[[#This Row],[Departure_Date]]&lt;&gt;"",tblshipments[[#This Row],[Arrival_Date]]&lt;&gt;""),INT(tblshipments[[#This Row],[Arrival_Date]]-tblshipments[[#This Row],[Departure_Date]]),"Null")</f>
        <v>9</v>
      </c>
      <c r="Y133" s="8">
        <f>IFERROR(tblshipments[[#This Row],[Total_Cost_USD]]/tblshipments[[#This Row],[Weight_kg]],"")</f>
        <v>0.97917421990532405</v>
      </c>
      <c r="Z133" s="8">
        <f>IFERROR(tblshipments[[#This Row],[Total_Cost_USD]]/tblshipments[[#This Row],[Units]],"")</f>
        <v>36.744206008583696</v>
      </c>
      <c r="AA133" s="1" t="str">
        <f>IF(tblshipments[[#This Row],[Transit_Days]]&lt;= VLOOKUP(tblshipments[[#This Row],[Transport_Mode]],tblTargets[#All],2,FALSE),"On Time","Late")</f>
        <v>On Time</v>
      </c>
      <c r="AB133" s="1">
        <f>MONTH(tblshipments[[#This Row],[Date]])</f>
        <v>9</v>
      </c>
      <c r="AC133" s="4">
        <f>DATE(tblshipments[[#This Row],[Year]],tblshipments[[#This Row],[MonthNum]],1)</f>
        <v>45536</v>
      </c>
    </row>
    <row r="134" spans="1:29" x14ac:dyDescent="0.2">
      <c r="A134" s="1" t="s">
        <v>152</v>
      </c>
      <c r="B134" s="4">
        <v>45631</v>
      </c>
      <c r="C134" s="1" t="s">
        <v>291</v>
      </c>
      <c r="D134" s="1" t="s">
        <v>295</v>
      </c>
      <c r="E134" s="1" t="s">
        <v>294</v>
      </c>
      <c r="F134" s="1" t="s">
        <v>432</v>
      </c>
      <c r="G134" s="1" t="s">
        <v>566</v>
      </c>
      <c r="H134" s="10">
        <v>434</v>
      </c>
      <c r="I134" s="8">
        <v>8560.2999999999993</v>
      </c>
      <c r="J134" s="6">
        <v>6281.17</v>
      </c>
      <c r="K134" s="1" t="s">
        <v>574</v>
      </c>
      <c r="L134" s="1" t="s">
        <v>709</v>
      </c>
      <c r="M134" s="1" t="s">
        <v>850</v>
      </c>
      <c r="N134" s="4">
        <v>45632</v>
      </c>
      <c r="O134" s="4">
        <v>45643</v>
      </c>
      <c r="P134" s="1" t="s">
        <v>853</v>
      </c>
      <c r="Q134" s="1" t="s">
        <v>856</v>
      </c>
      <c r="R134" s="1" t="s">
        <v>863</v>
      </c>
      <c r="S134" s="1" t="s">
        <v>866</v>
      </c>
      <c r="T134" s="6">
        <v>3554.9</v>
      </c>
      <c r="U134" s="1">
        <f>YEAR(tblshipments[[#This Row],[Date]])</f>
        <v>2024</v>
      </c>
      <c r="V134" s="1" t="str">
        <f>TEXT(tblshipments[[#This Row],[Date]],"mmm")</f>
        <v>Dec</v>
      </c>
      <c r="W134" s="6">
        <f>tblshipments[[#This Row],[Freight_Cost_USD]]+tblshipments[[#This Row],[Customs_Duties_USD]]</f>
        <v>9836.07</v>
      </c>
      <c r="X134" s="1">
        <f>IF(AND(tblshipments[[#This Row],[Departure_Date]]&lt;&gt;"",tblshipments[[#This Row],[Arrival_Date]]&lt;&gt;""),INT(tblshipments[[#This Row],[Arrival_Date]]-tblshipments[[#This Row],[Departure_Date]]),"Null")</f>
        <v>11</v>
      </c>
      <c r="Y134" s="8">
        <f>IFERROR(tblshipments[[#This Row],[Total_Cost_USD]]/tblshipments[[#This Row],[Weight_kg]],"")</f>
        <v>1.1490333282712055</v>
      </c>
      <c r="Z134" s="8">
        <f>IFERROR(tblshipments[[#This Row],[Total_Cost_USD]]/tblshipments[[#This Row],[Units]],"")</f>
        <v>22.663755760368662</v>
      </c>
      <c r="AA134" s="1" t="str">
        <f>IF(tblshipments[[#This Row],[Transit_Days]]&lt;= VLOOKUP(tblshipments[[#This Row],[Transport_Mode]],tblTargets[#All],2,FALSE),"On Time","Late")</f>
        <v>Late</v>
      </c>
      <c r="AB134" s="1">
        <f>MONTH(tblshipments[[#This Row],[Date]])</f>
        <v>12</v>
      </c>
      <c r="AC134" s="4">
        <f>DATE(tblshipments[[#This Row],[Year]],tblshipments[[#This Row],[MonthNum]],1)</f>
        <v>45627</v>
      </c>
    </row>
    <row r="135" spans="1:29" x14ac:dyDescent="0.2">
      <c r="A135" s="1" t="s">
        <v>153</v>
      </c>
      <c r="B135" s="4">
        <v>45775</v>
      </c>
      <c r="C135" s="1" t="s">
        <v>290</v>
      </c>
      <c r="D135" s="1" t="s">
        <v>295</v>
      </c>
      <c r="E135" s="1" t="s">
        <v>297</v>
      </c>
      <c r="F135" s="1" t="s">
        <v>433</v>
      </c>
      <c r="G135" s="1" t="s">
        <v>567</v>
      </c>
      <c r="H135" s="10">
        <v>314</v>
      </c>
      <c r="I135" s="8">
        <v>2072.98</v>
      </c>
      <c r="J135" s="6">
        <v>19781.759999999998</v>
      </c>
      <c r="K135" s="1" t="s">
        <v>575</v>
      </c>
      <c r="L135" s="1" t="s">
        <v>710</v>
      </c>
      <c r="M135" s="1" t="s">
        <v>847</v>
      </c>
      <c r="N135" s="4">
        <v>45775</v>
      </c>
      <c r="O135" s="4">
        <v>45782</v>
      </c>
      <c r="P135" s="1" t="s">
        <v>852</v>
      </c>
      <c r="Q135" s="1" t="s">
        <v>857</v>
      </c>
      <c r="R135" s="1" t="s">
        <v>858</v>
      </c>
      <c r="S135" s="1" t="s">
        <v>866</v>
      </c>
      <c r="T135" s="6">
        <v>4999.5</v>
      </c>
      <c r="U135" s="1">
        <f>YEAR(tblshipments[[#This Row],[Date]])</f>
        <v>2025</v>
      </c>
      <c r="V135" s="1" t="str">
        <f>TEXT(tblshipments[[#This Row],[Date]],"mmm")</f>
        <v>Apr</v>
      </c>
      <c r="W135" s="6">
        <f>tblshipments[[#This Row],[Freight_Cost_USD]]+tblshipments[[#This Row],[Customs_Duties_USD]]</f>
        <v>24781.26</v>
      </c>
      <c r="X135" s="1">
        <f>IF(AND(tblshipments[[#This Row],[Departure_Date]]&lt;&gt;"",tblshipments[[#This Row],[Arrival_Date]]&lt;&gt;""),INT(tblshipments[[#This Row],[Arrival_Date]]-tblshipments[[#This Row],[Departure_Date]]),"Null")</f>
        <v>7</v>
      </c>
      <c r="Y135" s="8">
        <f>IFERROR(tblshipments[[#This Row],[Total_Cost_USD]]/tblshipments[[#This Row],[Weight_kg]],"")</f>
        <v>11.954413453096507</v>
      </c>
      <c r="Z135" s="8">
        <f>IFERROR(tblshipments[[#This Row],[Total_Cost_USD]]/tblshipments[[#This Row],[Units]],"")</f>
        <v>78.921210191082793</v>
      </c>
      <c r="AA135" s="1" t="str">
        <f>IF(tblshipments[[#This Row],[Transit_Days]]&lt;= VLOOKUP(tblshipments[[#This Row],[Transport_Mode]],tblTargets[#All],2,FALSE),"On Time","Late")</f>
        <v>On Time</v>
      </c>
      <c r="AB135" s="1">
        <f>MONTH(tblshipments[[#This Row],[Date]])</f>
        <v>4</v>
      </c>
      <c r="AC135" s="4">
        <f>DATE(tblshipments[[#This Row],[Year]],tblshipments[[#This Row],[MonthNum]],1)</f>
        <v>45748</v>
      </c>
    </row>
    <row r="136" spans="1:29" x14ac:dyDescent="0.2">
      <c r="A136" s="1" t="s">
        <v>154</v>
      </c>
      <c r="B136" s="4">
        <v>45513</v>
      </c>
      <c r="C136" s="1" t="s">
        <v>290</v>
      </c>
      <c r="D136" s="1" t="s">
        <v>292</v>
      </c>
      <c r="E136" s="1" t="s">
        <v>298</v>
      </c>
      <c r="F136" s="1" t="s">
        <v>434</v>
      </c>
      <c r="G136" s="1" t="s">
        <v>567</v>
      </c>
      <c r="H136" s="10">
        <v>227</v>
      </c>
      <c r="I136" s="8">
        <v>5960.55</v>
      </c>
      <c r="J136" s="6">
        <v>11787.85</v>
      </c>
      <c r="K136" s="1" t="s">
        <v>575</v>
      </c>
      <c r="L136" s="1" t="s">
        <v>711</v>
      </c>
      <c r="M136" s="1" t="s">
        <v>848</v>
      </c>
      <c r="N136" s="4">
        <v>45518</v>
      </c>
      <c r="O136" s="4">
        <v>45530</v>
      </c>
      <c r="P136" s="1" t="s">
        <v>852</v>
      </c>
      <c r="Q136" s="1" t="s">
        <v>857</v>
      </c>
      <c r="R136" s="1" t="s">
        <v>859</v>
      </c>
      <c r="S136" s="1" t="s">
        <v>864</v>
      </c>
      <c r="T136" s="6">
        <v>3272.7</v>
      </c>
      <c r="U136" s="1">
        <f>YEAR(tblshipments[[#This Row],[Date]])</f>
        <v>2024</v>
      </c>
      <c r="V136" s="1" t="str">
        <f>TEXT(tblshipments[[#This Row],[Date]],"mmm")</f>
        <v>Aug</v>
      </c>
      <c r="W136" s="6">
        <f>tblshipments[[#This Row],[Freight_Cost_USD]]+tblshipments[[#This Row],[Customs_Duties_USD]]</f>
        <v>15060.55</v>
      </c>
      <c r="X136" s="1">
        <f>IF(AND(tblshipments[[#This Row],[Departure_Date]]&lt;&gt;"",tblshipments[[#This Row],[Arrival_Date]]&lt;&gt;""),INT(tblshipments[[#This Row],[Arrival_Date]]-tblshipments[[#This Row],[Departure_Date]]),"Null")</f>
        <v>12</v>
      </c>
      <c r="Y136" s="8">
        <f>IFERROR(tblshipments[[#This Row],[Total_Cost_USD]]/tblshipments[[#This Row],[Weight_kg]],"")</f>
        <v>2.5267047504005502</v>
      </c>
      <c r="Z136" s="8">
        <f>IFERROR(tblshipments[[#This Row],[Total_Cost_USD]]/tblshipments[[#This Row],[Units]],"")</f>
        <v>66.346035242290739</v>
      </c>
      <c r="AA136" s="1" t="str">
        <f>IF(tblshipments[[#This Row],[Transit_Days]]&lt;= VLOOKUP(tblshipments[[#This Row],[Transport_Mode]],tblTargets[#All],2,FALSE),"On Time","Late")</f>
        <v>On Time</v>
      </c>
      <c r="AB136" s="1">
        <f>MONTH(tblshipments[[#This Row],[Date]])</f>
        <v>8</v>
      </c>
      <c r="AC136" s="4">
        <f>DATE(tblshipments[[#This Row],[Year]],tblshipments[[#This Row],[MonthNum]],1)</f>
        <v>45505</v>
      </c>
    </row>
    <row r="137" spans="1:29" x14ac:dyDescent="0.2">
      <c r="A137" s="1" t="s">
        <v>155</v>
      </c>
      <c r="B137" s="4">
        <v>45575</v>
      </c>
      <c r="C137" s="1" t="s">
        <v>291</v>
      </c>
      <c r="D137" s="1" t="s">
        <v>297</v>
      </c>
      <c r="E137" s="1" t="s">
        <v>294</v>
      </c>
      <c r="F137" s="1" t="s">
        <v>435</v>
      </c>
      <c r="G137" s="1" t="s">
        <v>568</v>
      </c>
      <c r="H137" s="10">
        <v>45</v>
      </c>
      <c r="I137" s="8">
        <v>3603.37</v>
      </c>
      <c r="J137" s="6">
        <v>1705.63</v>
      </c>
      <c r="K137" s="1" t="s">
        <v>576</v>
      </c>
      <c r="L137" s="1" t="s">
        <v>712</v>
      </c>
      <c r="M137" s="1" t="s">
        <v>847</v>
      </c>
      <c r="N137" s="4">
        <v>45576</v>
      </c>
      <c r="O137" s="4">
        <v>45582</v>
      </c>
      <c r="P137" s="1" t="s">
        <v>852</v>
      </c>
      <c r="Q137" s="1" t="s">
        <v>855</v>
      </c>
      <c r="R137" s="1" t="s">
        <v>858</v>
      </c>
      <c r="S137" s="1" t="s">
        <v>865</v>
      </c>
      <c r="T137" s="6">
        <v>3149.85</v>
      </c>
      <c r="U137" s="1">
        <f>YEAR(tblshipments[[#This Row],[Date]])</f>
        <v>2024</v>
      </c>
      <c r="V137" s="1" t="str">
        <f>TEXT(tblshipments[[#This Row],[Date]],"mmm")</f>
        <v>Oct</v>
      </c>
      <c r="W137" s="6">
        <f>tblshipments[[#This Row],[Freight_Cost_USD]]+tblshipments[[#This Row],[Customs_Duties_USD]]</f>
        <v>4855.4799999999996</v>
      </c>
      <c r="X137" s="1">
        <f>IF(AND(tblshipments[[#This Row],[Departure_Date]]&lt;&gt;"",tblshipments[[#This Row],[Arrival_Date]]&lt;&gt;""),INT(tblshipments[[#This Row],[Arrival_Date]]-tblshipments[[#This Row],[Departure_Date]]),"Null")</f>
        <v>6</v>
      </c>
      <c r="Y137" s="8">
        <f>IFERROR(tblshipments[[#This Row],[Total_Cost_USD]]/tblshipments[[#This Row],[Weight_kg]],"")</f>
        <v>1.3474830505887543</v>
      </c>
      <c r="Z137" s="8">
        <f>IFERROR(tblshipments[[#This Row],[Total_Cost_USD]]/tblshipments[[#This Row],[Units]],"")</f>
        <v>107.89955555555555</v>
      </c>
      <c r="AA137" s="1" t="str">
        <f>IF(tblshipments[[#This Row],[Transit_Days]]&lt;= VLOOKUP(tblshipments[[#This Row],[Transport_Mode]],tblTargets[#All],2,FALSE),"On Time","Late")</f>
        <v>On Time</v>
      </c>
      <c r="AB137" s="1">
        <f>MONTH(tblshipments[[#This Row],[Date]])</f>
        <v>10</v>
      </c>
      <c r="AC137" s="4">
        <f>DATE(tblshipments[[#This Row],[Year]],tblshipments[[#This Row],[MonthNum]],1)</f>
        <v>45566</v>
      </c>
    </row>
    <row r="138" spans="1:29" x14ac:dyDescent="0.2">
      <c r="A138" s="1" t="s">
        <v>156</v>
      </c>
      <c r="B138" s="4">
        <v>45724</v>
      </c>
      <c r="C138" s="1" t="s">
        <v>290</v>
      </c>
      <c r="D138" s="1" t="s">
        <v>292</v>
      </c>
      <c r="E138" s="1" t="s">
        <v>296</v>
      </c>
      <c r="F138" s="1" t="s">
        <v>436</v>
      </c>
      <c r="G138" s="1" t="s">
        <v>570</v>
      </c>
      <c r="H138" s="10">
        <v>430</v>
      </c>
      <c r="I138" s="8">
        <v>1521.37</v>
      </c>
      <c r="J138" s="6">
        <v>14244.86</v>
      </c>
      <c r="K138" s="1" t="s">
        <v>575</v>
      </c>
      <c r="L138" s="1" t="s">
        <v>713</v>
      </c>
      <c r="M138" s="1" t="s">
        <v>847</v>
      </c>
      <c r="N138" s="4">
        <v>45725</v>
      </c>
      <c r="O138" s="4">
        <v>45733</v>
      </c>
      <c r="P138" s="1" t="s">
        <v>853</v>
      </c>
      <c r="Q138" s="1" t="s">
        <v>855</v>
      </c>
      <c r="R138" s="1" t="s">
        <v>862</v>
      </c>
      <c r="S138" s="1" t="s">
        <v>865</v>
      </c>
      <c r="T138" s="6">
        <v>3838.54</v>
      </c>
      <c r="U138" s="1">
        <f>YEAR(tblshipments[[#This Row],[Date]])</f>
        <v>2025</v>
      </c>
      <c r="V138" s="1" t="str">
        <f>TEXT(tblshipments[[#This Row],[Date]],"mmm")</f>
        <v>Mar</v>
      </c>
      <c r="W138" s="6">
        <f>tblshipments[[#This Row],[Freight_Cost_USD]]+tblshipments[[#This Row],[Customs_Duties_USD]]</f>
        <v>18083.400000000001</v>
      </c>
      <c r="X138" s="1">
        <f>IF(AND(tblshipments[[#This Row],[Departure_Date]]&lt;&gt;"",tblshipments[[#This Row],[Arrival_Date]]&lt;&gt;""),INT(tblshipments[[#This Row],[Arrival_Date]]-tblshipments[[#This Row],[Departure_Date]]),"Null")</f>
        <v>8</v>
      </c>
      <c r="Y138" s="8">
        <f>IFERROR(tblshipments[[#This Row],[Total_Cost_USD]]/tblshipments[[#This Row],[Weight_kg]],"")</f>
        <v>11.886260410025177</v>
      </c>
      <c r="Z138" s="8">
        <f>IFERROR(tblshipments[[#This Row],[Total_Cost_USD]]/tblshipments[[#This Row],[Units]],"")</f>
        <v>42.054418604651168</v>
      </c>
      <c r="AA138" s="1" t="str">
        <f>IF(tblshipments[[#This Row],[Transit_Days]]&lt;= VLOOKUP(tblshipments[[#This Row],[Transport_Mode]],tblTargets[#All],2,FALSE),"On Time","Late")</f>
        <v>On Time</v>
      </c>
      <c r="AB138" s="1">
        <f>MONTH(tblshipments[[#This Row],[Date]])</f>
        <v>3</v>
      </c>
      <c r="AC138" s="4">
        <f>DATE(tblshipments[[#This Row],[Year]],tblshipments[[#This Row],[MonthNum]],1)</f>
        <v>45717</v>
      </c>
    </row>
    <row r="139" spans="1:29" x14ac:dyDescent="0.2">
      <c r="A139" s="1" t="s">
        <v>157</v>
      </c>
      <c r="B139" s="4">
        <v>46004</v>
      </c>
      <c r="C139" s="1" t="s">
        <v>291</v>
      </c>
      <c r="D139" s="1" t="s">
        <v>297</v>
      </c>
      <c r="E139" s="1" t="s">
        <v>296</v>
      </c>
      <c r="F139" s="1" t="s">
        <v>437</v>
      </c>
      <c r="G139" s="1" t="s">
        <v>569</v>
      </c>
      <c r="H139" s="10">
        <v>397</v>
      </c>
      <c r="I139" s="8">
        <v>721.1</v>
      </c>
      <c r="J139" s="6">
        <v>5661.89</v>
      </c>
      <c r="K139" s="1" t="s">
        <v>576</v>
      </c>
      <c r="L139" s="1" t="s">
        <v>714</v>
      </c>
      <c r="M139" s="1" t="s">
        <v>849</v>
      </c>
      <c r="N139" s="4">
        <v>46008</v>
      </c>
      <c r="O139" s="4">
        <v>46013</v>
      </c>
      <c r="P139" s="1" t="s">
        <v>851</v>
      </c>
      <c r="Q139" s="1" t="s">
        <v>854</v>
      </c>
      <c r="R139" s="1" t="s">
        <v>863</v>
      </c>
      <c r="S139" s="1" t="s">
        <v>864</v>
      </c>
      <c r="T139" s="6">
        <v>565.80999999999995</v>
      </c>
      <c r="U139" s="1">
        <f>YEAR(tblshipments[[#This Row],[Date]])</f>
        <v>2025</v>
      </c>
      <c r="V139" s="1" t="str">
        <f>TEXT(tblshipments[[#This Row],[Date]],"mmm")</f>
        <v>Dec</v>
      </c>
      <c r="W139" s="6">
        <f>tblshipments[[#This Row],[Freight_Cost_USD]]+tblshipments[[#This Row],[Customs_Duties_USD]]</f>
        <v>6227.7000000000007</v>
      </c>
      <c r="X139" s="1">
        <f>IF(AND(tblshipments[[#This Row],[Departure_Date]]&lt;&gt;"",tblshipments[[#This Row],[Arrival_Date]]&lt;&gt;""),INT(tblshipments[[#This Row],[Arrival_Date]]-tblshipments[[#This Row],[Departure_Date]]),"Null")</f>
        <v>5</v>
      </c>
      <c r="Y139" s="8">
        <f>IFERROR(tblshipments[[#This Row],[Total_Cost_USD]]/tblshipments[[#This Row],[Weight_kg]],"")</f>
        <v>8.6363888503674957</v>
      </c>
      <c r="Z139" s="8">
        <f>IFERROR(tblshipments[[#This Row],[Total_Cost_USD]]/tblshipments[[#This Row],[Units]],"")</f>
        <v>15.686901763224183</v>
      </c>
      <c r="AA139" s="1" t="str">
        <f>IF(tblshipments[[#This Row],[Transit_Days]]&lt;= VLOOKUP(tblshipments[[#This Row],[Transport_Mode]],tblTargets[#All],2,FALSE),"On Time","Late")</f>
        <v>On Time</v>
      </c>
      <c r="AB139" s="1">
        <f>MONTH(tblshipments[[#This Row],[Date]])</f>
        <v>12</v>
      </c>
      <c r="AC139" s="4">
        <f>DATE(tblshipments[[#This Row],[Year]],tblshipments[[#This Row],[MonthNum]],1)</f>
        <v>45992</v>
      </c>
    </row>
    <row r="140" spans="1:29" x14ac:dyDescent="0.2">
      <c r="A140" s="1" t="s">
        <v>158</v>
      </c>
      <c r="B140" s="4">
        <v>45587</v>
      </c>
      <c r="C140" s="1" t="s">
        <v>290</v>
      </c>
      <c r="D140" s="1" t="s">
        <v>295</v>
      </c>
      <c r="E140" s="1" t="s">
        <v>299</v>
      </c>
      <c r="F140" s="1" t="s">
        <v>438</v>
      </c>
      <c r="G140" s="1" t="s">
        <v>571</v>
      </c>
      <c r="H140" s="10">
        <v>475</v>
      </c>
      <c r="I140" s="8">
        <v>1170.21</v>
      </c>
      <c r="J140" s="6">
        <v>4806.8900000000003</v>
      </c>
      <c r="K140" s="1" t="s">
        <v>577</v>
      </c>
      <c r="L140" s="1" t="s">
        <v>715</v>
      </c>
      <c r="M140" s="1" t="s">
        <v>849</v>
      </c>
      <c r="N140" s="4">
        <v>45592</v>
      </c>
      <c r="O140" s="4">
        <v>45614</v>
      </c>
      <c r="P140" s="1" t="s">
        <v>852</v>
      </c>
      <c r="Q140" s="1" t="s">
        <v>857</v>
      </c>
      <c r="R140" s="1" t="s">
        <v>863</v>
      </c>
      <c r="S140" s="1" t="s">
        <v>865</v>
      </c>
      <c r="T140" s="6">
        <v>4062.15</v>
      </c>
      <c r="U140" s="1">
        <f>YEAR(tblshipments[[#This Row],[Date]])</f>
        <v>2024</v>
      </c>
      <c r="V140" s="1" t="str">
        <f>TEXT(tblshipments[[#This Row],[Date]],"mmm")</f>
        <v>Oct</v>
      </c>
      <c r="W140" s="6">
        <f>tblshipments[[#This Row],[Freight_Cost_USD]]+tblshipments[[#This Row],[Customs_Duties_USD]]</f>
        <v>8869.0400000000009</v>
      </c>
      <c r="X140" s="1">
        <f>IF(AND(tblshipments[[#This Row],[Departure_Date]]&lt;&gt;"",tblshipments[[#This Row],[Arrival_Date]]&lt;&gt;""),INT(tblshipments[[#This Row],[Arrival_Date]]-tblshipments[[#This Row],[Departure_Date]]),"Null")</f>
        <v>22</v>
      </c>
      <c r="Y140" s="8">
        <f>IFERROR(tblshipments[[#This Row],[Total_Cost_USD]]/tblshipments[[#This Row],[Weight_kg]],"")</f>
        <v>7.5790157322190037</v>
      </c>
      <c r="Z140" s="8">
        <f>IFERROR(tblshipments[[#This Row],[Total_Cost_USD]]/tblshipments[[#This Row],[Units]],"")</f>
        <v>18.671663157894738</v>
      </c>
      <c r="AA140" s="1" t="str">
        <f>IF(tblshipments[[#This Row],[Transit_Days]]&lt;= VLOOKUP(tblshipments[[#This Row],[Transport_Mode]],tblTargets[#All],2,FALSE),"On Time","Late")</f>
        <v>On Time</v>
      </c>
      <c r="AB140" s="1">
        <f>MONTH(tblshipments[[#This Row],[Date]])</f>
        <v>10</v>
      </c>
      <c r="AC140" s="4">
        <f>DATE(tblshipments[[#This Row],[Year]],tblshipments[[#This Row],[MonthNum]],1)</f>
        <v>45566</v>
      </c>
    </row>
    <row r="141" spans="1:29" x14ac:dyDescent="0.2">
      <c r="A141" s="1" t="s">
        <v>159</v>
      </c>
      <c r="B141" s="4">
        <v>45317</v>
      </c>
      <c r="C141" s="1" t="s">
        <v>290</v>
      </c>
      <c r="D141" s="1" t="s">
        <v>297</v>
      </c>
      <c r="E141" s="1" t="s">
        <v>299</v>
      </c>
      <c r="F141" s="1" t="s">
        <v>439</v>
      </c>
      <c r="G141" s="1" t="s">
        <v>568</v>
      </c>
      <c r="H141" s="10">
        <v>74</v>
      </c>
      <c r="I141" s="8">
        <v>105.65</v>
      </c>
      <c r="J141" s="6">
        <v>4784.68</v>
      </c>
      <c r="K141" s="1" t="s">
        <v>577</v>
      </c>
      <c r="L141" s="1" t="s">
        <v>716</v>
      </c>
      <c r="M141" s="1" t="s">
        <v>849</v>
      </c>
      <c r="N141" s="4">
        <v>45320</v>
      </c>
      <c r="O141" s="4">
        <v>45334</v>
      </c>
      <c r="P141" s="1" t="s">
        <v>852</v>
      </c>
      <c r="Q141" s="1" t="s">
        <v>854</v>
      </c>
      <c r="R141" s="1" t="s">
        <v>859</v>
      </c>
      <c r="S141" s="1" t="s">
        <v>866</v>
      </c>
      <c r="T141" s="6">
        <v>1320.54</v>
      </c>
      <c r="U141" s="1">
        <f>YEAR(tblshipments[[#This Row],[Date]])</f>
        <v>2024</v>
      </c>
      <c r="V141" s="1" t="str">
        <f>TEXT(tblshipments[[#This Row],[Date]],"mmm")</f>
        <v>Jan</v>
      </c>
      <c r="W141" s="6">
        <f>tblshipments[[#This Row],[Freight_Cost_USD]]+tblshipments[[#This Row],[Customs_Duties_USD]]</f>
        <v>6105.22</v>
      </c>
      <c r="X141" s="1">
        <f>IF(AND(tblshipments[[#This Row],[Departure_Date]]&lt;&gt;"",tblshipments[[#This Row],[Arrival_Date]]&lt;&gt;""),INT(tblshipments[[#This Row],[Arrival_Date]]-tblshipments[[#This Row],[Departure_Date]]),"Null")</f>
        <v>14</v>
      </c>
      <c r="Y141" s="8">
        <f>IFERROR(tblshipments[[#This Row],[Total_Cost_USD]]/tblshipments[[#This Row],[Weight_kg]],"")</f>
        <v>57.787221959299572</v>
      </c>
      <c r="Z141" s="8">
        <f>IFERROR(tblshipments[[#This Row],[Total_Cost_USD]]/tblshipments[[#This Row],[Units]],"")</f>
        <v>82.50297297297297</v>
      </c>
      <c r="AA141" s="1" t="str">
        <f>IF(tblshipments[[#This Row],[Transit_Days]]&lt;= VLOOKUP(tblshipments[[#This Row],[Transport_Mode]],tblTargets[#All],2,FALSE),"On Time","Late")</f>
        <v>On Time</v>
      </c>
      <c r="AB141" s="1">
        <f>MONTH(tblshipments[[#This Row],[Date]])</f>
        <v>1</v>
      </c>
      <c r="AC141" s="4">
        <f>DATE(tblshipments[[#This Row],[Year]],tblshipments[[#This Row],[MonthNum]],1)</f>
        <v>45292</v>
      </c>
    </row>
    <row r="142" spans="1:29" x14ac:dyDescent="0.2">
      <c r="A142" s="1" t="s">
        <v>160</v>
      </c>
      <c r="B142" s="4">
        <v>45982</v>
      </c>
      <c r="C142" s="1" t="s">
        <v>290</v>
      </c>
      <c r="D142" s="1" t="s">
        <v>292</v>
      </c>
      <c r="E142" s="1" t="s">
        <v>297</v>
      </c>
      <c r="F142" s="1" t="s">
        <v>440</v>
      </c>
      <c r="G142" s="1" t="s">
        <v>566</v>
      </c>
      <c r="H142" s="10">
        <v>169</v>
      </c>
      <c r="I142" s="8">
        <v>5109.8900000000003</v>
      </c>
      <c r="J142" s="6">
        <v>14274.67</v>
      </c>
      <c r="K142" s="1" t="s">
        <v>577</v>
      </c>
      <c r="L142" s="1" t="s">
        <v>717</v>
      </c>
      <c r="M142" s="1" t="s">
        <v>847</v>
      </c>
      <c r="N142" s="4">
        <v>45986</v>
      </c>
      <c r="O142" s="4">
        <v>45999</v>
      </c>
      <c r="P142" s="1" t="s">
        <v>851</v>
      </c>
      <c r="Q142" s="1" t="s">
        <v>854</v>
      </c>
      <c r="R142" s="1" t="s">
        <v>859</v>
      </c>
      <c r="S142" s="1" t="s">
        <v>866</v>
      </c>
      <c r="T142" s="6">
        <v>4591.49</v>
      </c>
      <c r="U142" s="1">
        <f>YEAR(tblshipments[[#This Row],[Date]])</f>
        <v>2025</v>
      </c>
      <c r="V142" s="1" t="str">
        <f>TEXT(tblshipments[[#This Row],[Date]],"mmm")</f>
        <v>Nov</v>
      </c>
      <c r="W142" s="6">
        <f>tblshipments[[#This Row],[Freight_Cost_USD]]+tblshipments[[#This Row],[Customs_Duties_USD]]</f>
        <v>18866.16</v>
      </c>
      <c r="X142" s="1">
        <f>IF(AND(tblshipments[[#This Row],[Departure_Date]]&lt;&gt;"",tblshipments[[#This Row],[Arrival_Date]]&lt;&gt;""),INT(tblshipments[[#This Row],[Arrival_Date]]-tblshipments[[#This Row],[Departure_Date]]),"Null")</f>
        <v>13</v>
      </c>
      <c r="Y142" s="8">
        <f>IFERROR(tblshipments[[#This Row],[Total_Cost_USD]]/tblshipments[[#This Row],[Weight_kg]],"")</f>
        <v>3.6920873052061784</v>
      </c>
      <c r="Z142" s="8">
        <f>IFERROR(tblshipments[[#This Row],[Total_Cost_USD]]/tblshipments[[#This Row],[Units]],"")</f>
        <v>111.63408284023669</v>
      </c>
      <c r="AA142" s="1" t="str">
        <f>IF(tblshipments[[#This Row],[Transit_Days]]&lt;= VLOOKUP(tblshipments[[#This Row],[Transport_Mode]],tblTargets[#All],2,FALSE),"On Time","Late")</f>
        <v>Late</v>
      </c>
      <c r="AB142" s="1">
        <f>MONTH(tblshipments[[#This Row],[Date]])</f>
        <v>11</v>
      </c>
      <c r="AC142" s="4">
        <f>DATE(tblshipments[[#This Row],[Year]],tblshipments[[#This Row],[MonthNum]],1)</f>
        <v>45962</v>
      </c>
    </row>
    <row r="143" spans="1:29" x14ac:dyDescent="0.2">
      <c r="A143" s="1" t="s">
        <v>161</v>
      </c>
      <c r="B143" s="4">
        <v>46007</v>
      </c>
      <c r="C143" s="1" t="s">
        <v>291</v>
      </c>
      <c r="D143" s="1" t="s">
        <v>296</v>
      </c>
      <c r="E143" s="1" t="s">
        <v>299</v>
      </c>
      <c r="F143" s="1" t="s">
        <v>441</v>
      </c>
      <c r="G143" s="1" t="s">
        <v>570</v>
      </c>
      <c r="H143" s="10">
        <v>412</v>
      </c>
      <c r="I143" s="8">
        <v>868.48</v>
      </c>
      <c r="J143" s="6">
        <v>11855.82</v>
      </c>
      <c r="K143" s="1" t="s">
        <v>577</v>
      </c>
      <c r="L143" s="1" t="s">
        <v>718</v>
      </c>
      <c r="M143" s="1" t="s">
        <v>847</v>
      </c>
      <c r="N143" s="4">
        <v>46010</v>
      </c>
      <c r="O143" s="4">
        <v>46032</v>
      </c>
      <c r="P143" s="1" t="s">
        <v>851</v>
      </c>
      <c r="Q143" s="1" t="s">
        <v>856</v>
      </c>
      <c r="R143" s="1" t="s">
        <v>859</v>
      </c>
      <c r="S143" s="1" t="s">
        <v>866</v>
      </c>
      <c r="T143" s="6">
        <v>1938.37</v>
      </c>
      <c r="U143" s="1">
        <f>YEAR(tblshipments[[#This Row],[Date]])</f>
        <v>2025</v>
      </c>
      <c r="V143" s="1" t="str">
        <f>TEXT(tblshipments[[#This Row],[Date]],"mmm")</f>
        <v>Dec</v>
      </c>
      <c r="W143" s="6">
        <f>tblshipments[[#This Row],[Freight_Cost_USD]]+tblshipments[[#This Row],[Customs_Duties_USD]]</f>
        <v>13794.189999999999</v>
      </c>
      <c r="X143" s="1">
        <f>IF(AND(tblshipments[[#This Row],[Departure_Date]]&lt;&gt;"",tblshipments[[#This Row],[Arrival_Date]]&lt;&gt;""),INT(tblshipments[[#This Row],[Arrival_Date]]-tblshipments[[#This Row],[Departure_Date]]),"Null")</f>
        <v>22</v>
      </c>
      <c r="Y143" s="8">
        <f>IFERROR(tblshipments[[#This Row],[Total_Cost_USD]]/tblshipments[[#This Row],[Weight_kg]],"")</f>
        <v>15.883140659543107</v>
      </c>
      <c r="Z143" s="8">
        <f>IFERROR(tblshipments[[#This Row],[Total_Cost_USD]]/tblshipments[[#This Row],[Units]],"")</f>
        <v>33.481043689320387</v>
      </c>
      <c r="AA143" s="1" t="str">
        <f>IF(tblshipments[[#This Row],[Transit_Days]]&lt;= VLOOKUP(tblshipments[[#This Row],[Transport_Mode]],tblTargets[#All],2,FALSE),"On Time","Late")</f>
        <v>Late</v>
      </c>
      <c r="AB143" s="1">
        <f>MONTH(tblshipments[[#This Row],[Date]])</f>
        <v>12</v>
      </c>
      <c r="AC143" s="4">
        <f>DATE(tblshipments[[#This Row],[Year]],tblshipments[[#This Row],[MonthNum]],1)</f>
        <v>45992</v>
      </c>
    </row>
    <row r="144" spans="1:29" x14ac:dyDescent="0.2">
      <c r="A144" s="1" t="s">
        <v>162</v>
      </c>
      <c r="B144" s="4">
        <v>45382</v>
      </c>
      <c r="C144" s="1" t="s">
        <v>291</v>
      </c>
      <c r="D144" s="1" t="s">
        <v>292</v>
      </c>
      <c r="E144" s="1" t="s">
        <v>296</v>
      </c>
      <c r="F144" s="1" t="s">
        <v>442</v>
      </c>
      <c r="G144" s="1" t="s">
        <v>571</v>
      </c>
      <c r="H144" s="10">
        <v>73</v>
      </c>
      <c r="I144" s="8">
        <v>904.34</v>
      </c>
      <c r="J144" s="6">
        <v>943.19</v>
      </c>
      <c r="K144" s="1" t="s">
        <v>574</v>
      </c>
      <c r="L144" s="1" t="s">
        <v>719</v>
      </c>
      <c r="M144" s="1" t="s">
        <v>849</v>
      </c>
      <c r="N144" s="4">
        <v>45383</v>
      </c>
      <c r="O144" s="4">
        <v>45388</v>
      </c>
      <c r="P144" s="1" t="s">
        <v>852</v>
      </c>
      <c r="Q144" s="1" t="s">
        <v>857</v>
      </c>
      <c r="R144" s="1" t="s">
        <v>860</v>
      </c>
      <c r="S144" s="1" t="s">
        <v>866</v>
      </c>
      <c r="T144" s="6">
        <v>4477.46</v>
      </c>
      <c r="U144" s="1">
        <f>YEAR(tblshipments[[#This Row],[Date]])</f>
        <v>2024</v>
      </c>
      <c r="V144" s="1" t="str">
        <f>TEXT(tblshipments[[#This Row],[Date]],"mmm")</f>
        <v>Mar</v>
      </c>
      <c r="W144" s="6">
        <f>tblshipments[[#This Row],[Freight_Cost_USD]]+tblshipments[[#This Row],[Customs_Duties_USD]]</f>
        <v>5420.65</v>
      </c>
      <c r="X144" s="1">
        <f>IF(AND(tblshipments[[#This Row],[Departure_Date]]&lt;&gt;"",tblshipments[[#This Row],[Arrival_Date]]&lt;&gt;""),INT(tblshipments[[#This Row],[Arrival_Date]]-tblshipments[[#This Row],[Departure_Date]]),"Null")</f>
        <v>5</v>
      </c>
      <c r="Y144" s="8">
        <f>IFERROR(tblshipments[[#This Row],[Total_Cost_USD]]/tblshipments[[#This Row],[Weight_kg]],"")</f>
        <v>5.9940398522679521</v>
      </c>
      <c r="Z144" s="8">
        <f>IFERROR(tblshipments[[#This Row],[Total_Cost_USD]]/tblshipments[[#This Row],[Units]],"")</f>
        <v>74.255479452054786</v>
      </c>
      <c r="AA144" s="1" t="str">
        <f>IF(tblshipments[[#This Row],[Transit_Days]]&lt;= VLOOKUP(tblshipments[[#This Row],[Transport_Mode]],tblTargets[#All],2,FALSE),"On Time","Late")</f>
        <v>On Time</v>
      </c>
      <c r="AB144" s="1">
        <f>MONTH(tblshipments[[#This Row],[Date]])</f>
        <v>3</v>
      </c>
      <c r="AC144" s="4">
        <f>DATE(tblshipments[[#This Row],[Year]],tblshipments[[#This Row],[MonthNum]],1)</f>
        <v>45352</v>
      </c>
    </row>
    <row r="145" spans="1:29" x14ac:dyDescent="0.2">
      <c r="A145" s="1" t="s">
        <v>163</v>
      </c>
      <c r="B145" s="4">
        <v>45549</v>
      </c>
      <c r="C145" s="1" t="s">
        <v>290</v>
      </c>
      <c r="D145" s="1" t="s">
        <v>297</v>
      </c>
      <c r="E145" s="1" t="s">
        <v>297</v>
      </c>
      <c r="F145" s="1" t="s">
        <v>443</v>
      </c>
      <c r="G145" s="1" t="s">
        <v>571</v>
      </c>
      <c r="H145" s="10">
        <v>109</v>
      </c>
      <c r="I145" s="8">
        <v>9985.6299999999992</v>
      </c>
      <c r="J145" s="6">
        <v>5002.84</v>
      </c>
      <c r="K145" s="1" t="s">
        <v>576</v>
      </c>
      <c r="L145" s="1" t="s">
        <v>720</v>
      </c>
      <c r="M145" s="1" t="s">
        <v>849</v>
      </c>
      <c r="N145" s="4">
        <v>45550</v>
      </c>
      <c r="O145" s="4">
        <v>45557</v>
      </c>
      <c r="P145" s="1" t="s">
        <v>852</v>
      </c>
      <c r="Q145" s="1" t="s">
        <v>856</v>
      </c>
      <c r="R145" s="1" t="s">
        <v>861</v>
      </c>
      <c r="S145" s="1" t="s">
        <v>865</v>
      </c>
      <c r="T145" s="6">
        <v>4256.1499999999996</v>
      </c>
      <c r="U145" s="1">
        <f>YEAR(tblshipments[[#This Row],[Date]])</f>
        <v>2024</v>
      </c>
      <c r="V145" s="1" t="str">
        <f>TEXT(tblshipments[[#This Row],[Date]],"mmm")</f>
        <v>Sep</v>
      </c>
      <c r="W145" s="6">
        <f>tblshipments[[#This Row],[Freight_Cost_USD]]+tblshipments[[#This Row],[Customs_Duties_USD]]</f>
        <v>9258.99</v>
      </c>
      <c r="X145" s="1">
        <f>IF(AND(tblshipments[[#This Row],[Departure_Date]]&lt;&gt;"",tblshipments[[#This Row],[Arrival_Date]]&lt;&gt;""),INT(tblshipments[[#This Row],[Arrival_Date]]-tblshipments[[#This Row],[Departure_Date]]),"Null")</f>
        <v>7</v>
      </c>
      <c r="Y145" s="8">
        <f>IFERROR(tblshipments[[#This Row],[Total_Cost_USD]]/tblshipments[[#This Row],[Weight_kg]],"")</f>
        <v>0.92723143156716203</v>
      </c>
      <c r="Z145" s="8">
        <f>IFERROR(tblshipments[[#This Row],[Total_Cost_USD]]/tblshipments[[#This Row],[Units]],"")</f>
        <v>84.944862385321102</v>
      </c>
      <c r="AA145" s="1" t="str">
        <f>IF(tblshipments[[#This Row],[Transit_Days]]&lt;= VLOOKUP(tblshipments[[#This Row],[Transport_Mode]],tblTargets[#All],2,FALSE),"On Time","Late")</f>
        <v>On Time</v>
      </c>
      <c r="AB145" s="1">
        <f>MONTH(tblshipments[[#This Row],[Date]])</f>
        <v>9</v>
      </c>
      <c r="AC145" s="4">
        <f>DATE(tblshipments[[#This Row],[Year]],tblshipments[[#This Row],[MonthNum]],1)</f>
        <v>45536</v>
      </c>
    </row>
    <row r="146" spans="1:29" x14ac:dyDescent="0.2">
      <c r="A146" s="1" t="s">
        <v>164</v>
      </c>
      <c r="B146" s="4">
        <v>45315</v>
      </c>
      <c r="C146" s="1" t="s">
        <v>290</v>
      </c>
      <c r="D146" s="1" t="s">
        <v>294</v>
      </c>
      <c r="E146" s="1" t="s">
        <v>297</v>
      </c>
      <c r="F146" s="1" t="s">
        <v>444</v>
      </c>
      <c r="G146" s="1" t="s">
        <v>568</v>
      </c>
      <c r="H146" s="10">
        <v>218</v>
      </c>
      <c r="I146" s="8">
        <v>7895.36</v>
      </c>
      <c r="J146" s="6">
        <v>12702.89</v>
      </c>
      <c r="K146" s="1" t="s">
        <v>577</v>
      </c>
      <c r="L146" s="1" t="s">
        <v>721</v>
      </c>
      <c r="M146" s="1" t="s">
        <v>847</v>
      </c>
      <c r="N146" s="4">
        <v>45315</v>
      </c>
      <c r="O146" s="4">
        <v>45330</v>
      </c>
      <c r="P146" s="1" t="s">
        <v>852</v>
      </c>
      <c r="Q146" s="1" t="s">
        <v>856</v>
      </c>
      <c r="R146" s="1" t="s">
        <v>861</v>
      </c>
      <c r="S146" s="1" t="s">
        <v>865</v>
      </c>
      <c r="T146" s="6">
        <v>285.16000000000003</v>
      </c>
      <c r="U146" s="1">
        <f>YEAR(tblshipments[[#This Row],[Date]])</f>
        <v>2024</v>
      </c>
      <c r="V146" s="1" t="str">
        <f>TEXT(tblshipments[[#This Row],[Date]],"mmm")</f>
        <v>Jan</v>
      </c>
      <c r="W146" s="6">
        <f>tblshipments[[#This Row],[Freight_Cost_USD]]+tblshipments[[#This Row],[Customs_Duties_USD]]</f>
        <v>12988.05</v>
      </c>
      <c r="X146" s="1">
        <f>IF(AND(tblshipments[[#This Row],[Departure_Date]]&lt;&gt;"",tblshipments[[#This Row],[Arrival_Date]]&lt;&gt;""),INT(tblshipments[[#This Row],[Arrival_Date]]-tblshipments[[#This Row],[Departure_Date]]),"Null")</f>
        <v>15</v>
      </c>
      <c r="Y146" s="8">
        <f>IFERROR(tblshipments[[#This Row],[Total_Cost_USD]]/tblshipments[[#This Row],[Weight_kg]],"")</f>
        <v>1.6450231528391359</v>
      </c>
      <c r="Z146" s="8">
        <f>IFERROR(tblshipments[[#This Row],[Total_Cost_USD]]/tblshipments[[#This Row],[Units]],"")</f>
        <v>59.578211009174311</v>
      </c>
      <c r="AA146" s="1" t="str">
        <f>IF(tblshipments[[#This Row],[Transit_Days]]&lt;= VLOOKUP(tblshipments[[#This Row],[Transport_Mode]],tblTargets[#All],2,FALSE),"On Time","Late")</f>
        <v>On Time</v>
      </c>
      <c r="AB146" s="1">
        <f>MONTH(tblshipments[[#This Row],[Date]])</f>
        <v>1</v>
      </c>
      <c r="AC146" s="4">
        <f>DATE(tblshipments[[#This Row],[Year]],tblshipments[[#This Row],[MonthNum]],1)</f>
        <v>45292</v>
      </c>
    </row>
    <row r="147" spans="1:29" x14ac:dyDescent="0.2">
      <c r="A147" s="1" t="s">
        <v>165</v>
      </c>
      <c r="B147" s="4">
        <v>45903</v>
      </c>
      <c r="C147" s="1" t="s">
        <v>290</v>
      </c>
      <c r="D147" s="1" t="s">
        <v>292</v>
      </c>
      <c r="E147" s="1" t="s">
        <v>297</v>
      </c>
      <c r="F147" s="1" t="s">
        <v>314</v>
      </c>
      <c r="G147" s="1" t="s">
        <v>566</v>
      </c>
      <c r="H147" s="10">
        <v>229</v>
      </c>
      <c r="I147" s="8">
        <v>7712.39</v>
      </c>
      <c r="J147" s="6">
        <v>7658.88</v>
      </c>
      <c r="K147" s="1" t="s">
        <v>574</v>
      </c>
      <c r="L147" s="1" t="s">
        <v>722</v>
      </c>
      <c r="M147" s="1" t="s">
        <v>850</v>
      </c>
      <c r="N147" s="4">
        <v>45906</v>
      </c>
      <c r="O147" s="4">
        <v>45915</v>
      </c>
      <c r="P147" s="1" t="s">
        <v>853</v>
      </c>
      <c r="Q147" s="1" t="s">
        <v>856</v>
      </c>
      <c r="R147" s="1" t="s">
        <v>858</v>
      </c>
      <c r="S147" s="1" t="s">
        <v>865</v>
      </c>
      <c r="T147" s="6">
        <v>3865.72</v>
      </c>
      <c r="U147" s="1">
        <f>YEAR(tblshipments[[#This Row],[Date]])</f>
        <v>2025</v>
      </c>
      <c r="V147" s="1" t="str">
        <f>TEXT(tblshipments[[#This Row],[Date]],"mmm")</f>
        <v>Sep</v>
      </c>
      <c r="W147" s="6">
        <f>tblshipments[[#This Row],[Freight_Cost_USD]]+tblshipments[[#This Row],[Customs_Duties_USD]]</f>
        <v>11524.6</v>
      </c>
      <c r="X147" s="1">
        <f>IF(AND(tblshipments[[#This Row],[Departure_Date]]&lt;&gt;"",tblshipments[[#This Row],[Arrival_Date]]&lt;&gt;""),INT(tblshipments[[#This Row],[Arrival_Date]]-tblshipments[[#This Row],[Departure_Date]]),"Null")</f>
        <v>9</v>
      </c>
      <c r="Y147" s="8">
        <f>IFERROR(tblshipments[[#This Row],[Total_Cost_USD]]/tblshipments[[#This Row],[Weight_kg]],"")</f>
        <v>1.4942968392417915</v>
      </c>
      <c r="Z147" s="8">
        <f>IFERROR(tblshipments[[#This Row],[Total_Cost_USD]]/tblshipments[[#This Row],[Units]],"")</f>
        <v>50.325764192139737</v>
      </c>
      <c r="AA147" s="1" t="str">
        <f>IF(tblshipments[[#This Row],[Transit_Days]]&lt;= VLOOKUP(tblshipments[[#This Row],[Transport_Mode]],tblTargets[#All],2,FALSE),"On Time","Late")</f>
        <v>On Time</v>
      </c>
      <c r="AB147" s="1">
        <f>MONTH(tblshipments[[#This Row],[Date]])</f>
        <v>9</v>
      </c>
      <c r="AC147" s="4">
        <f>DATE(tblshipments[[#This Row],[Year]],tblshipments[[#This Row],[MonthNum]],1)</f>
        <v>45901</v>
      </c>
    </row>
    <row r="148" spans="1:29" x14ac:dyDescent="0.2">
      <c r="A148" s="1" t="s">
        <v>166</v>
      </c>
      <c r="B148" s="4">
        <v>45860</v>
      </c>
      <c r="C148" s="1" t="s">
        <v>290</v>
      </c>
      <c r="D148" s="1" t="s">
        <v>293</v>
      </c>
      <c r="E148" s="1" t="s">
        <v>297</v>
      </c>
      <c r="F148" s="1" t="s">
        <v>445</v>
      </c>
      <c r="G148" s="1" t="s">
        <v>573</v>
      </c>
      <c r="H148" s="10">
        <v>36</v>
      </c>
      <c r="I148" s="8">
        <v>9266.14</v>
      </c>
      <c r="J148" s="6">
        <v>4917.82</v>
      </c>
      <c r="K148" s="1" t="s">
        <v>575</v>
      </c>
      <c r="L148" s="1" t="s">
        <v>723</v>
      </c>
      <c r="M148" s="1" t="s">
        <v>847</v>
      </c>
      <c r="N148" s="4">
        <v>45864</v>
      </c>
      <c r="O148" s="4">
        <v>45883</v>
      </c>
      <c r="P148" s="1" t="s">
        <v>575</v>
      </c>
      <c r="Q148" s="1" t="s">
        <v>855</v>
      </c>
      <c r="R148" s="1" t="s">
        <v>859</v>
      </c>
      <c r="S148" s="1" t="s">
        <v>865</v>
      </c>
      <c r="T148" s="6">
        <v>1729.97</v>
      </c>
      <c r="U148" s="1">
        <f>YEAR(tblshipments[[#This Row],[Date]])</f>
        <v>2025</v>
      </c>
      <c r="V148" s="1" t="str">
        <f>TEXT(tblshipments[[#This Row],[Date]],"mmm")</f>
        <v>Jul</v>
      </c>
      <c r="W148" s="6">
        <f>tblshipments[[#This Row],[Freight_Cost_USD]]+tblshipments[[#This Row],[Customs_Duties_USD]]</f>
        <v>6647.79</v>
      </c>
      <c r="X148" s="1">
        <f>IF(AND(tblshipments[[#This Row],[Departure_Date]]&lt;&gt;"",tblshipments[[#This Row],[Arrival_Date]]&lt;&gt;""),INT(tblshipments[[#This Row],[Arrival_Date]]-tblshipments[[#This Row],[Departure_Date]]),"Null")</f>
        <v>19</v>
      </c>
      <c r="Y148" s="8">
        <f>IFERROR(tblshipments[[#This Row],[Total_Cost_USD]]/tblshipments[[#This Row],[Weight_kg]],"")</f>
        <v>0.71742818476733572</v>
      </c>
      <c r="Z148" s="8">
        <f>IFERROR(tblshipments[[#This Row],[Total_Cost_USD]]/tblshipments[[#This Row],[Units]],"")</f>
        <v>184.66083333333333</v>
      </c>
      <c r="AA148" s="1" t="str">
        <f>IF(tblshipments[[#This Row],[Transit_Days]]&lt;= VLOOKUP(tblshipments[[#This Row],[Transport_Mode]],tblTargets[#All],2,FALSE),"On Time","Late")</f>
        <v>Late</v>
      </c>
      <c r="AB148" s="1">
        <f>MONTH(tblshipments[[#This Row],[Date]])</f>
        <v>7</v>
      </c>
      <c r="AC148" s="4">
        <f>DATE(tblshipments[[#This Row],[Year]],tblshipments[[#This Row],[MonthNum]],1)</f>
        <v>45839</v>
      </c>
    </row>
    <row r="149" spans="1:29" x14ac:dyDescent="0.2">
      <c r="A149" s="1" t="s">
        <v>167</v>
      </c>
      <c r="B149" s="4">
        <v>45740</v>
      </c>
      <c r="C149" s="1" t="s">
        <v>291</v>
      </c>
      <c r="D149" s="1" t="s">
        <v>296</v>
      </c>
      <c r="E149" s="1" t="s">
        <v>299</v>
      </c>
      <c r="F149" s="1" t="s">
        <v>446</v>
      </c>
      <c r="G149" s="1" t="s">
        <v>570</v>
      </c>
      <c r="H149" s="10">
        <v>53</v>
      </c>
      <c r="I149" s="8">
        <v>9461.26</v>
      </c>
      <c r="J149" s="6">
        <v>14157.4</v>
      </c>
      <c r="K149" s="1" t="s">
        <v>576</v>
      </c>
      <c r="L149" s="1" t="s">
        <v>724</v>
      </c>
      <c r="M149" s="1" t="s">
        <v>847</v>
      </c>
      <c r="N149" s="4">
        <v>45743</v>
      </c>
      <c r="O149" s="4">
        <v>45766</v>
      </c>
      <c r="P149" s="1" t="s">
        <v>853</v>
      </c>
      <c r="Q149" s="1" t="s">
        <v>855</v>
      </c>
      <c r="R149" s="1" t="s">
        <v>861</v>
      </c>
      <c r="S149" s="1" t="s">
        <v>865</v>
      </c>
      <c r="T149" s="6">
        <v>1382.79</v>
      </c>
      <c r="U149" s="1">
        <f>YEAR(tblshipments[[#This Row],[Date]])</f>
        <v>2025</v>
      </c>
      <c r="V149" s="1" t="str">
        <f>TEXT(tblshipments[[#This Row],[Date]],"mmm")</f>
        <v>Mar</v>
      </c>
      <c r="W149" s="6">
        <f>tblshipments[[#This Row],[Freight_Cost_USD]]+tblshipments[[#This Row],[Customs_Duties_USD]]</f>
        <v>15540.189999999999</v>
      </c>
      <c r="X149" s="1">
        <f>IF(AND(tblshipments[[#This Row],[Departure_Date]]&lt;&gt;"",tblshipments[[#This Row],[Arrival_Date]]&lt;&gt;""),INT(tblshipments[[#This Row],[Arrival_Date]]-tblshipments[[#This Row],[Departure_Date]]),"Null")</f>
        <v>23</v>
      </c>
      <c r="Y149" s="8">
        <f>IFERROR(tblshipments[[#This Row],[Total_Cost_USD]]/tblshipments[[#This Row],[Weight_kg]],"")</f>
        <v>1.642507446154106</v>
      </c>
      <c r="Z149" s="8">
        <f>IFERROR(tblshipments[[#This Row],[Total_Cost_USD]]/tblshipments[[#This Row],[Units]],"")</f>
        <v>293.21113207547165</v>
      </c>
      <c r="AA149" s="1" t="str">
        <f>IF(tblshipments[[#This Row],[Transit_Days]]&lt;= VLOOKUP(tblshipments[[#This Row],[Transport_Mode]],tblTargets[#All],2,FALSE),"On Time","Late")</f>
        <v>Late</v>
      </c>
      <c r="AB149" s="1">
        <f>MONTH(tblshipments[[#This Row],[Date]])</f>
        <v>3</v>
      </c>
      <c r="AC149" s="4">
        <f>DATE(tblshipments[[#This Row],[Year]],tblshipments[[#This Row],[MonthNum]],1)</f>
        <v>45717</v>
      </c>
    </row>
    <row r="150" spans="1:29" x14ac:dyDescent="0.2">
      <c r="A150" s="1" t="s">
        <v>168</v>
      </c>
      <c r="B150" s="4">
        <v>45560</v>
      </c>
      <c r="C150" s="1" t="s">
        <v>290</v>
      </c>
      <c r="D150" s="1" t="s">
        <v>296</v>
      </c>
      <c r="E150" s="1" t="s">
        <v>300</v>
      </c>
      <c r="F150" s="1" t="s">
        <v>447</v>
      </c>
      <c r="G150" s="1" t="s">
        <v>573</v>
      </c>
      <c r="H150" s="10">
        <v>490</v>
      </c>
      <c r="I150" s="8">
        <v>9711.2199999999993</v>
      </c>
      <c r="J150" s="6">
        <v>8198.6</v>
      </c>
      <c r="K150" s="1" t="s">
        <v>577</v>
      </c>
      <c r="L150" s="1" t="s">
        <v>725</v>
      </c>
      <c r="M150" s="1" t="s">
        <v>847</v>
      </c>
      <c r="N150" s="4">
        <v>45561</v>
      </c>
      <c r="O150" s="4">
        <v>45568</v>
      </c>
      <c r="P150" s="1" t="s">
        <v>575</v>
      </c>
      <c r="Q150" s="1" t="s">
        <v>854</v>
      </c>
      <c r="R150" s="1" t="s">
        <v>863</v>
      </c>
      <c r="S150" s="1" t="s">
        <v>866</v>
      </c>
      <c r="T150" s="6">
        <v>882.31</v>
      </c>
      <c r="U150" s="1">
        <f>YEAR(tblshipments[[#This Row],[Date]])</f>
        <v>2024</v>
      </c>
      <c r="V150" s="1" t="str">
        <f>TEXT(tblshipments[[#This Row],[Date]],"mmm")</f>
        <v>Sep</v>
      </c>
      <c r="W150" s="6">
        <f>tblshipments[[#This Row],[Freight_Cost_USD]]+tblshipments[[#This Row],[Customs_Duties_USD]]</f>
        <v>9080.91</v>
      </c>
      <c r="X150" s="1">
        <f>IF(AND(tblshipments[[#This Row],[Departure_Date]]&lt;&gt;"",tblshipments[[#This Row],[Arrival_Date]]&lt;&gt;""),INT(tblshipments[[#This Row],[Arrival_Date]]-tblshipments[[#This Row],[Departure_Date]]),"Null")</f>
        <v>7</v>
      </c>
      <c r="Y150" s="8">
        <f>IFERROR(tblshipments[[#This Row],[Total_Cost_USD]]/tblshipments[[#This Row],[Weight_kg]],"")</f>
        <v>0.93509466369827898</v>
      </c>
      <c r="Z150" s="8">
        <f>IFERROR(tblshipments[[#This Row],[Total_Cost_USD]]/tblshipments[[#This Row],[Units]],"")</f>
        <v>18.532469387755103</v>
      </c>
      <c r="AA150" s="1" t="str">
        <f>IF(tblshipments[[#This Row],[Transit_Days]]&lt;= VLOOKUP(tblshipments[[#This Row],[Transport_Mode]],tblTargets[#All],2,FALSE),"On Time","Late")</f>
        <v>On Time</v>
      </c>
      <c r="AB150" s="1">
        <f>MONTH(tblshipments[[#This Row],[Date]])</f>
        <v>9</v>
      </c>
      <c r="AC150" s="4">
        <f>DATE(tblshipments[[#This Row],[Year]],tblshipments[[#This Row],[MonthNum]],1)</f>
        <v>45536</v>
      </c>
    </row>
    <row r="151" spans="1:29" x14ac:dyDescent="0.2">
      <c r="A151" s="1" t="s">
        <v>169</v>
      </c>
      <c r="B151" s="4">
        <v>45751</v>
      </c>
      <c r="C151" s="1" t="s">
        <v>291</v>
      </c>
      <c r="D151" s="1" t="s">
        <v>293</v>
      </c>
      <c r="E151" s="1" t="s">
        <v>296</v>
      </c>
      <c r="F151" s="1" t="s">
        <v>448</v>
      </c>
      <c r="G151" s="1" t="s">
        <v>566</v>
      </c>
      <c r="H151" s="10">
        <v>442</v>
      </c>
      <c r="I151" s="8">
        <v>1331.57</v>
      </c>
      <c r="J151" s="6">
        <v>17157.46</v>
      </c>
      <c r="K151" s="1" t="s">
        <v>576</v>
      </c>
      <c r="L151" s="1" t="s">
        <v>726</v>
      </c>
      <c r="M151" s="1" t="s">
        <v>847</v>
      </c>
      <c r="N151" s="4">
        <v>45754</v>
      </c>
      <c r="O151" s="4">
        <v>45760</v>
      </c>
      <c r="P151" s="1" t="s">
        <v>851</v>
      </c>
      <c r="Q151" s="1" t="s">
        <v>857</v>
      </c>
      <c r="R151" s="1" t="s">
        <v>863</v>
      </c>
      <c r="S151" s="1" t="s">
        <v>864</v>
      </c>
      <c r="T151" s="6">
        <v>1152.8800000000001</v>
      </c>
      <c r="U151" s="1">
        <f>YEAR(tblshipments[[#This Row],[Date]])</f>
        <v>2025</v>
      </c>
      <c r="V151" s="1" t="str">
        <f>TEXT(tblshipments[[#This Row],[Date]],"mmm")</f>
        <v>Apr</v>
      </c>
      <c r="W151" s="6">
        <f>tblshipments[[#This Row],[Freight_Cost_USD]]+tblshipments[[#This Row],[Customs_Duties_USD]]</f>
        <v>18310.34</v>
      </c>
      <c r="X151" s="1">
        <f>IF(AND(tblshipments[[#This Row],[Departure_Date]]&lt;&gt;"",tblshipments[[#This Row],[Arrival_Date]]&lt;&gt;""),INT(tblshipments[[#This Row],[Arrival_Date]]-tblshipments[[#This Row],[Departure_Date]]),"Null")</f>
        <v>6</v>
      </c>
      <c r="Y151" s="8">
        <f>IFERROR(tblshipments[[#This Row],[Total_Cost_USD]]/tblshipments[[#This Row],[Weight_kg]],"")</f>
        <v>13.750940618968587</v>
      </c>
      <c r="Z151" s="8">
        <f>IFERROR(tblshipments[[#This Row],[Total_Cost_USD]]/tblshipments[[#This Row],[Units]],"")</f>
        <v>41.426108597285065</v>
      </c>
      <c r="AA151" s="1" t="str">
        <f>IF(tblshipments[[#This Row],[Transit_Days]]&lt;= VLOOKUP(tblshipments[[#This Row],[Transport_Mode]],tblTargets[#All],2,FALSE),"On Time","Late")</f>
        <v>On Time</v>
      </c>
      <c r="AB151" s="1">
        <f>MONTH(tblshipments[[#This Row],[Date]])</f>
        <v>4</v>
      </c>
      <c r="AC151" s="4">
        <f>DATE(tblshipments[[#This Row],[Year]],tblshipments[[#This Row],[MonthNum]],1)</f>
        <v>45748</v>
      </c>
    </row>
    <row r="152" spans="1:29" x14ac:dyDescent="0.2">
      <c r="A152" s="1" t="s">
        <v>170</v>
      </c>
      <c r="B152" s="4">
        <v>45552</v>
      </c>
      <c r="C152" s="1" t="s">
        <v>290</v>
      </c>
      <c r="D152" s="1" t="s">
        <v>294</v>
      </c>
      <c r="E152" s="1" t="s">
        <v>296</v>
      </c>
      <c r="F152" s="1" t="s">
        <v>449</v>
      </c>
      <c r="G152" s="1" t="s">
        <v>569</v>
      </c>
      <c r="H152" s="10">
        <v>226</v>
      </c>
      <c r="I152" s="8">
        <v>655.42</v>
      </c>
      <c r="J152" s="6">
        <v>14196.44</v>
      </c>
      <c r="K152" s="1" t="s">
        <v>575</v>
      </c>
      <c r="L152" s="1" t="s">
        <v>727</v>
      </c>
      <c r="M152" s="1" t="s">
        <v>847</v>
      </c>
      <c r="N152" s="4">
        <v>45555</v>
      </c>
      <c r="O152" s="4">
        <v>45574</v>
      </c>
      <c r="P152" s="1" t="s">
        <v>853</v>
      </c>
      <c r="Q152" s="1" t="s">
        <v>855</v>
      </c>
      <c r="R152" s="1" t="s">
        <v>862</v>
      </c>
      <c r="S152" s="1" t="s">
        <v>865</v>
      </c>
      <c r="T152" s="6">
        <v>4155.67</v>
      </c>
      <c r="U152" s="1">
        <f>YEAR(tblshipments[[#This Row],[Date]])</f>
        <v>2024</v>
      </c>
      <c r="V152" s="1" t="str">
        <f>TEXT(tblshipments[[#This Row],[Date]],"mmm")</f>
        <v>Sep</v>
      </c>
      <c r="W152" s="6">
        <f>tblshipments[[#This Row],[Freight_Cost_USD]]+tblshipments[[#This Row],[Customs_Duties_USD]]</f>
        <v>18352.11</v>
      </c>
      <c r="X152" s="1">
        <f>IF(AND(tblshipments[[#This Row],[Departure_Date]]&lt;&gt;"",tblshipments[[#This Row],[Arrival_Date]]&lt;&gt;""),INT(tblshipments[[#This Row],[Arrival_Date]]-tblshipments[[#This Row],[Departure_Date]]),"Null")</f>
        <v>19</v>
      </c>
      <c r="Y152" s="8">
        <f>IFERROR(tblshipments[[#This Row],[Total_Cost_USD]]/tblshipments[[#This Row],[Weight_kg]],"")</f>
        <v>28.000534008727232</v>
      </c>
      <c r="Z152" s="8">
        <f>IFERROR(tblshipments[[#This Row],[Total_Cost_USD]]/tblshipments[[#This Row],[Units]],"")</f>
        <v>81.204026548672573</v>
      </c>
      <c r="AA152" s="1" t="str">
        <f>IF(tblshipments[[#This Row],[Transit_Days]]&lt;= VLOOKUP(tblshipments[[#This Row],[Transport_Mode]],tblTargets[#All],2,FALSE),"On Time","Late")</f>
        <v>Late</v>
      </c>
      <c r="AB152" s="1">
        <f>MONTH(tblshipments[[#This Row],[Date]])</f>
        <v>9</v>
      </c>
      <c r="AC152" s="4">
        <f>DATE(tblshipments[[#This Row],[Year]],tblshipments[[#This Row],[MonthNum]],1)</f>
        <v>45536</v>
      </c>
    </row>
    <row r="153" spans="1:29" x14ac:dyDescent="0.2">
      <c r="A153" s="1" t="s">
        <v>171</v>
      </c>
      <c r="B153" s="4">
        <v>45986</v>
      </c>
      <c r="C153" s="1" t="s">
        <v>290</v>
      </c>
      <c r="D153" s="1" t="s">
        <v>292</v>
      </c>
      <c r="E153" s="1" t="s">
        <v>297</v>
      </c>
      <c r="F153" s="1" t="s">
        <v>450</v>
      </c>
      <c r="G153" s="1" t="s">
        <v>566</v>
      </c>
      <c r="H153" s="10">
        <v>450</v>
      </c>
      <c r="I153" s="8">
        <v>9361.61</v>
      </c>
      <c r="J153" s="6">
        <v>7493.69</v>
      </c>
      <c r="K153" s="1" t="s">
        <v>577</v>
      </c>
      <c r="L153" s="1" t="s">
        <v>728</v>
      </c>
      <c r="M153" s="1" t="s">
        <v>848</v>
      </c>
      <c r="N153" s="4">
        <v>45991</v>
      </c>
      <c r="O153" s="4">
        <v>46012</v>
      </c>
      <c r="P153" s="1" t="s">
        <v>575</v>
      </c>
      <c r="Q153" s="1" t="s">
        <v>855</v>
      </c>
      <c r="R153" s="1" t="s">
        <v>859</v>
      </c>
      <c r="S153" s="1" t="s">
        <v>866</v>
      </c>
      <c r="T153" s="6">
        <v>2723.46</v>
      </c>
      <c r="U153" s="1">
        <f>YEAR(tblshipments[[#This Row],[Date]])</f>
        <v>2025</v>
      </c>
      <c r="V153" s="1" t="str">
        <f>TEXT(tblshipments[[#This Row],[Date]],"mmm")</f>
        <v>Nov</v>
      </c>
      <c r="W153" s="6">
        <f>tblshipments[[#This Row],[Freight_Cost_USD]]+tblshipments[[#This Row],[Customs_Duties_USD]]</f>
        <v>10217.15</v>
      </c>
      <c r="X153" s="1">
        <f>IF(AND(tblshipments[[#This Row],[Departure_Date]]&lt;&gt;"",tblshipments[[#This Row],[Arrival_Date]]&lt;&gt;""),INT(tblshipments[[#This Row],[Arrival_Date]]-tblshipments[[#This Row],[Departure_Date]]),"Null")</f>
        <v>21</v>
      </c>
      <c r="Y153" s="8">
        <f>IFERROR(tblshipments[[#This Row],[Total_Cost_USD]]/tblshipments[[#This Row],[Weight_kg]],"")</f>
        <v>1.0913881266149732</v>
      </c>
      <c r="Z153" s="8">
        <f>IFERROR(tblshipments[[#This Row],[Total_Cost_USD]]/tblshipments[[#This Row],[Units]],"")</f>
        <v>22.704777777777778</v>
      </c>
      <c r="AA153" s="1" t="str">
        <f>IF(tblshipments[[#This Row],[Transit_Days]]&lt;= VLOOKUP(tblshipments[[#This Row],[Transport_Mode]],tblTargets[#All],2,FALSE),"On Time","Late")</f>
        <v>Late</v>
      </c>
      <c r="AB153" s="1">
        <f>MONTH(tblshipments[[#This Row],[Date]])</f>
        <v>11</v>
      </c>
      <c r="AC153" s="4">
        <f>DATE(tblshipments[[#This Row],[Year]],tblshipments[[#This Row],[MonthNum]],1)</f>
        <v>45962</v>
      </c>
    </row>
    <row r="154" spans="1:29" x14ac:dyDescent="0.2">
      <c r="A154" s="1" t="s">
        <v>172</v>
      </c>
      <c r="B154" s="4">
        <v>45425</v>
      </c>
      <c r="C154" s="1" t="s">
        <v>290</v>
      </c>
      <c r="D154" s="1" t="s">
        <v>293</v>
      </c>
      <c r="E154" s="1" t="s">
        <v>298</v>
      </c>
      <c r="F154" s="1" t="s">
        <v>451</v>
      </c>
      <c r="G154" s="1" t="s">
        <v>566</v>
      </c>
      <c r="H154" s="10">
        <v>13</v>
      </c>
      <c r="I154" s="8">
        <v>4743.21</v>
      </c>
      <c r="J154" s="6">
        <v>18052.86</v>
      </c>
      <c r="K154" s="1" t="s">
        <v>574</v>
      </c>
      <c r="L154" s="1" t="s">
        <v>729</v>
      </c>
      <c r="M154" s="1" t="s">
        <v>848</v>
      </c>
      <c r="N154" s="4">
        <v>45430</v>
      </c>
      <c r="O154" s="4">
        <v>45442</v>
      </c>
      <c r="P154" s="1" t="s">
        <v>853</v>
      </c>
      <c r="Q154" s="1" t="s">
        <v>856</v>
      </c>
      <c r="R154" s="1" t="s">
        <v>862</v>
      </c>
      <c r="S154" s="1" t="s">
        <v>865</v>
      </c>
      <c r="T154" s="6">
        <v>2033.91</v>
      </c>
      <c r="U154" s="1">
        <f>YEAR(tblshipments[[#This Row],[Date]])</f>
        <v>2024</v>
      </c>
      <c r="V154" s="1" t="str">
        <f>TEXT(tblshipments[[#This Row],[Date]],"mmm")</f>
        <v>May</v>
      </c>
      <c r="W154" s="6">
        <f>tblshipments[[#This Row],[Freight_Cost_USD]]+tblshipments[[#This Row],[Customs_Duties_USD]]</f>
        <v>20086.77</v>
      </c>
      <c r="X154" s="1">
        <f>IF(AND(tblshipments[[#This Row],[Departure_Date]]&lt;&gt;"",tblshipments[[#This Row],[Arrival_Date]]&lt;&gt;""),INT(tblshipments[[#This Row],[Arrival_Date]]-tblshipments[[#This Row],[Departure_Date]]),"Null")</f>
        <v>12</v>
      </c>
      <c r="Y154" s="8">
        <f>IFERROR(tblshipments[[#This Row],[Total_Cost_USD]]/tblshipments[[#This Row],[Weight_kg]],"")</f>
        <v>4.234847286963892</v>
      </c>
      <c r="Z154" s="8">
        <f>IFERROR(tblshipments[[#This Row],[Total_Cost_USD]]/tblshipments[[#This Row],[Units]],"")</f>
        <v>1545.1361538461538</v>
      </c>
      <c r="AA154" s="1" t="str">
        <f>IF(tblshipments[[#This Row],[Transit_Days]]&lt;= VLOOKUP(tblshipments[[#This Row],[Transport_Mode]],tblTargets[#All],2,FALSE),"On Time","Late")</f>
        <v>Late</v>
      </c>
      <c r="AB154" s="1">
        <f>MONTH(tblshipments[[#This Row],[Date]])</f>
        <v>5</v>
      </c>
      <c r="AC154" s="4">
        <f>DATE(tblshipments[[#This Row],[Year]],tblshipments[[#This Row],[MonthNum]],1)</f>
        <v>45413</v>
      </c>
    </row>
    <row r="155" spans="1:29" x14ac:dyDescent="0.2">
      <c r="A155" s="1" t="s">
        <v>173</v>
      </c>
      <c r="B155" s="4">
        <v>45487</v>
      </c>
      <c r="C155" s="1" t="s">
        <v>290</v>
      </c>
      <c r="D155" s="1" t="s">
        <v>292</v>
      </c>
      <c r="E155" s="1" t="s">
        <v>300</v>
      </c>
      <c r="F155" s="1" t="s">
        <v>452</v>
      </c>
      <c r="G155" s="1" t="s">
        <v>572</v>
      </c>
      <c r="H155" s="10">
        <v>239</v>
      </c>
      <c r="I155" s="8">
        <v>7537.44</v>
      </c>
      <c r="J155" s="6">
        <v>15393.25</v>
      </c>
      <c r="K155" s="1" t="s">
        <v>577</v>
      </c>
      <c r="L155" s="1" t="s">
        <v>730</v>
      </c>
      <c r="M155" s="1" t="s">
        <v>849</v>
      </c>
      <c r="N155" s="4">
        <v>45487</v>
      </c>
      <c r="O155" s="4">
        <v>45509</v>
      </c>
      <c r="P155" s="1" t="s">
        <v>851</v>
      </c>
      <c r="Q155" s="1" t="s">
        <v>856</v>
      </c>
      <c r="R155" s="1" t="s">
        <v>861</v>
      </c>
      <c r="S155" s="1" t="s">
        <v>866</v>
      </c>
      <c r="T155" s="6">
        <v>2001.05</v>
      </c>
      <c r="U155" s="1">
        <f>YEAR(tblshipments[[#This Row],[Date]])</f>
        <v>2024</v>
      </c>
      <c r="V155" s="1" t="str">
        <f>TEXT(tblshipments[[#This Row],[Date]],"mmm")</f>
        <v>Jul</v>
      </c>
      <c r="W155" s="6">
        <f>tblshipments[[#This Row],[Freight_Cost_USD]]+tblshipments[[#This Row],[Customs_Duties_USD]]</f>
        <v>17394.3</v>
      </c>
      <c r="X155" s="1">
        <f>IF(AND(tblshipments[[#This Row],[Departure_Date]]&lt;&gt;"",tblshipments[[#This Row],[Arrival_Date]]&lt;&gt;""),INT(tblshipments[[#This Row],[Arrival_Date]]-tblshipments[[#This Row],[Departure_Date]]),"Null")</f>
        <v>22</v>
      </c>
      <c r="Y155" s="8">
        <f>IFERROR(tblshipments[[#This Row],[Total_Cost_USD]]/tblshipments[[#This Row],[Weight_kg]],"")</f>
        <v>2.3077198624466662</v>
      </c>
      <c r="Z155" s="8">
        <f>IFERROR(tblshipments[[#This Row],[Total_Cost_USD]]/tblshipments[[#This Row],[Units]],"")</f>
        <v>72.779497907949789</v>
      </c>
      <c r="AA155" s="1" t="str">
        <f>IF(tblshipments[[#This Row],[Transit_Days]]&lt;= VLOOKUP(tblshipments[[#This Row],[Transport_Mode]],tblTargets[#All],2,FALSE),"On Time","Late")</f>
        <v>Late</v>
      </c>
      <c r="AB155" s="1">
        <f>MONTH(tblshipments[[#This Row],[Date]])</f>
        <v>7</v>
      </c>
      <c r="AC155" s="4">
        <f>DATE(tblshipments[[#This Row],[Year]],tblshipments[[#This Row],[MonthNum]],1)</f>
        <v>45474</v>
      </c>
    </row>
    <row r="156" spans="1:29" x14ac:dyDescent="0.2">
      <c r="A156" s="1" t="s">
        <v>174</v>
      </c>
      <c r="B156" s="4">
        <v>45617</v>
      </c>
      <c r="C156" s="1" t="s">
        <v>291</v>
      </c>
      <c r="D156" s="1" t="s">
        <v>297</v>
      </c>
      <c r="E156" s="1" t="s">
        <v>299</v>
      </c>
      <c r="F156" s="1" t="s">
        <v>453</v>
      </c>
      <c r="G156" s="1" t="s">
        <v>570</v>
      </c>
      <c r="H156" s="10">
        <v>265</v>
      </c>
      <c r="I156" s="8">
        <v>5570.46</v>
      </c>
      <c r="J156" s="6">
        <v>14342.2</v>
      </c>
      <c r="K156" s="1" t="s">
        <v>577</v>
      </c>
      <c r="L156" s="1" t="s">
        <v>731</v>
      </c>
      <c r="M156" s="1" t="s">
        <v>849</v>
      </c>
      <c r="N156" s="4">
        <v>45622</v>
      </c>
      <c r="O156" s="4">
        <v>45642</v>
      </c>
      <c r="P156" s="1" t="s">
        <v>852</v>
      </c>
      <c r="Q156" s="1" t="s">
        <v>856</v>
      </c>
      <c r="R156" s="1" t="s">
        <v>858</v>
      </c>
      <c r="S156" s="1" t="s">
        <v>864</v>
      </c>
      <c r="T156" s="6">
        <v>3351.56</v>
      </c>
      <c r="U156" s="1">
        <f>YEAR(tblshipments[[#This Row],[Date]])</f>
        <v>2024</v>
      </c>
      <c r="V156" s="1" t="str">
        <f>TEXT(tblshipments[[#This Row],[Date]],"mmm")</f>
        <v>Nov</v>
      </c>
      <c r="W156" s="6">
        <f>tblshipments[[#This Row],[Freight_Cost_USD]]+tblshipments[[#This Row],[Customs_Duties_USD]]</f>
        <v>17693.760000000002</v>
      </c>
      <c r="X156" s="1">
        <f>IF(AND(tblshipments[[#This Row],[Departure_Date]]&lt;&gt;"",tblshipments[[#This Row],[Arrival_Date]]&lt;&gt;""),INT(tblshipments[[#This Row],[Arrival_Date]]-tblshipments[[#This Row],[Departure_Date]]),"Null")</f>
        <v>20</v>
      </c>
      <c r="Y156" s="8">
        <f>IFERROR(tblshipments[[#This Row],[Total_Cost_USD]]/tblshipments[[#This Row],[Weight_kg]],"")</f>
        <v>3.1763552740707235</v>
      </c>
      <c r="Z156" s="8">
        <f>IFERROR(tblshipments[[#This Row],[Total_Cost_USD]]/tblshipments[[#This Row],[Units]],"")</f>
        <v>66.768905660377371</v>
      </c>
      <c r="AA156" s="1" t="str">
        <f>IF(tblshipments[[#This Row],[Transit_Days]]&lt;= VLOOKUP(tblshipments[[#This Row],[Transport_Mode]],tblTargets[#All],2,FALSE),"On Time","Late")</f>
        <v>On Time</v>
      </c>
      <c r="AB156" s="1">
        <f>MONTH(tblshipments[[#This Row],[Date]])</f>
        <v>11</v>
      </c>
      <c r="AC156" s="4">
        <f>DATE(tblshipments[[#This Row],[Year]],tblshipments[[#This Row],[MonthNum]],1)</f>
        <v>45597</v>
      </c>
    </row>
    <row r="157" spans="1:29" x14ac:dyDescent="0.2">
      <c r="A157" s="1" t="s">
        <v>175</v>
      </c>
      <c r="B157" s="4">
        <v>45584</v>
      </c>
      <c r="C157" s="1" t="s">
        <v>291</v>
      </c>
      <c r="D157" s="1" t="s">
        <v>296</v>
      </c>
      <c r="E157" s="1" t="s">
        <v>300</v>
      </c>
      <c r="F157" s="1" t="s">
        <v>454</v>
      </c>
      <c r="G157" s="1" t="s">
        <v>567</v>
      </c>
      <c r="H157" s="10">
        <v>48</v>
      </c>
      <c r="I157" s="8">
        <v>6341.57</v>
      </c>
      <c r="J157" s="6">
        <v>4204.1899999999996</v>
      </c>
      <c r="K157" s="1" t="s">
        <v>575</v>
      </c>
      <c r="L157" s="1" t="s">
        <v>732</v>
      </c>
      <c r="M157" s="1" t="s">
        <v>848</v>
      </c>
      <c r="N157" s="4">
        <v>45587</v>
      </c>
      <c r="O157" s="4">
        <v>45604</v>
      </c>
      <c r="P157" s="1" t="s">
        <v>852</v>
      </c>
      <c r="Q157" s="1" t="s">
        <v>856</v>
      </c>
      <c r="R157" s="1" t="s">
        <v>862</v>
      </c>
      <c r="S157" s="1" t="s">
        <v>865</v>
      </c>
      <c r="T157" s="6">
        <v>1404.21</v>
      </c>
      <c r="U157" s="1">
        <f>YEAR(tblshipments[[#This Row],[Date]])</f>
        <v>2024</v>
      </c>
      <c r="V157" s="1" t="str">
        <f>TEXT(tblshipments[[#This Row],[Date]],"mmm")</f>
        <v>Oct</v>
      </c>
      <c r="W157" s="6">
        <f>tblshipments[[#This Row],[Freight_Cost_USD]]+tblshipments[[#This Row],[Customs_Duties_USD]]</f>
        <v>5608.4</v>
      </c>
      <c r="X157" s="1">
        <f>IF(AND(tblshipments[[#This Row],[Departure_Date]]&lt;&gt;"",tblshipments[[#This Row],[Arrival_Date]]&lt;&gt;""),INT(tblshipments[[#This Row],[Arrival_Date]]-tblshipments[[#This Row],[Departure_Date]]),"Null")</f>
        <v>17</v>
      </c>
      <c r="Y157" s="8">
        <f>IFERROR(tblshipments[[#This Row],[Total_Cost_USD]]/tblshipments[[#This Row],[Weight_kg]],"")</f>
        <v>0.88438667396244142</v>
      </c>
      <c r="Z157" s="8">
        <f>IFERROR(tblshipments[[#This Row],[Total_Cost_USD]]/tblshipments[[#This Row],[Units]],"")</f>
        <v>116.84166666666665</v>
      </c>
      <c r="AA157" s="1" t="str">
        <f>IF(tblshipments[[#This Row],[Transit_Days]]&lt;= VLOOKUP(tblshipments[[#This Row],[Transport_Mode]],tblTargets[#All],2,FALSE),"On Time","Late")</f>
        <v>On Time</v>
      </c>
      <c r="AB157" s="1">
        <f>MONTH(tblshipments[[#This Row],[Date]])</f>
        <v>10</v>
      </c>
      <c r="AC157" s="4">
        <f>DATE(tblshipments[[#This Row],[Year]],tblshipments[[#This Row],[MonthNum]],1)</f>
        <v>45566</v>
      </c>
    </row>
    <row r="158" spans="1:29" x14ac:dyDescent="0.2">
      <c r="A158" s="1" t="s">
        <v>176</v>
      </c>
      <c r="B158" s="4">
        <v>45765</v>
      </c>
      <c r="C158" s="1" t="s">
        <v>291</v>
      </c>
      <c r="D158" s="1" t="s">
        <v>293</v>
      </c>
      <c r="E158" s="1" t="s">
        <v>294</v>
      </c>
      <c r="F158" s="1" t="s">
        <v>333</v>
      </c>
      <c r="G158" s="1" t="s">
        <v>567</v>
      </c>
      <c r="H158" s="10">
        <v>81</v>
      </c>
      <c r="I158" s="8">
        <v>5123.63</v>
      </c>
      <c r="J158" s="6">
        <v>12783.69</v>
      </c>
      <c r="K158" s="1" t="s">
        <v>577</v>
      </c>
      <c r="L158" s="1" t="s">
        <v>733</v>
      </c>
      <c r="M158" s="1" t="s">
        <v>849</v>
      </c>
      <c r="N158" s="4">
        <v>45769</v>
      </c>
      <c r="O158" s="4">
        <v>45783</v>
      </c>
      <c r="P158" s="1" t="s">
        <v>853</v>
      </c>
      <c r="Q158" s="1" t="s">
        <v>856</v>
      </c>
      <c r="R158" s="1" t="s">
        <v>858</v>
      </c>
      <c r="S158" s="1" t="s">
        <v>866</v>
      </c>
      <c r="T158" s="6">
        <v>1178.4100000000001</v>
      </c>
      <c r="U158" s="1">
        <f>YEAR(tblshipments[[#This Row],[Date]])</f>
        <v>2025</v>
      </c>
      <c r="V158" s="1" t="str">
        <f>TEXT(tblshipments[[#This Row],[Date]],"mmm")</f>
        <v>Apr</v>
      </c>
      <c r="W158" s="6">
        <f>tblshipments[[#This Row],[Freight_Cost_USD]]+tblshipments[[#This Row],[Customs_Duties_USD]]</f>
        <v>13962.1</v>
      </c>
      <c r="X158" s="1">
        <f>IF(AND(tblshipments[[#This Row],[Departure_Date]]&lt;&gt;"",tblshipments[[#This Row],[Arrival_Date]]&lt;&gt;""),INT(tblshipments[[#This Row],[Arrival_Date]]-tblshipments[[#This Row],[Departure_Date]]),"Null")</f>
        <v>14</v>
      </c>
      <c r="Y158" s="8">
        <f>IFERROR(tblshipments[[#This Row],[Total_Cost_USD]]/tblshipments[[#This Row],[Weight_kg]],"")</f>
        <v>2.7250406450114468</v>
      </c>
      <c r="Z158" s="8">
        <f>IFERROR(tblshipments[[#This Row],[Total_Cost_USD]]/tblshipments[[#This Row],[Units]],"")</f>
        <v>172.37160493827162</v>
      </c>
      <c r="AA158" s="1" t="str">
        <f>IF(tblshipments[[#This Row],[Transit_Days]]&lt;= VLOOKUP(tblshipments[[#This Row],[Transport_Mode]],tblTargets[#All],2,FALSE),"On Time","Late")</f>
        <v>Late</v>
      </c>
      <c r="AB158" s="1">
        <f>MONTH(tblshipments[[#This Row],[Date]])</f>
        <v>4</v>
      </c>
      <c r="AC158" s="4">
        <f>DATE(tblshipments[[#This Row],[Year]],tblshipments[[#This Row],[MonthNum]],1)</f>
        <v>45748</v>
      </c>
    </row>
    <row r="159" spans="1:29" x14ac:dyDescent="0.2">
      <c r="A159" s="1" t="s">
        <v>177</v>
      </c>
      <c r="B159" s="4">
        <v>45573</v>
      </c>
      <c r="C159" s="1" t="s">
        <v>291</v>
      </c>
      <c r="D159" s="1" t="s">
        <v>295</v>
      </c>
      <c r="E159" s="1" t="s">
        <v>300</v>
      </c>
      <c r="F159" s="1" t="s">
        <v>455</v>
      </c>
      <c r="G159" s="1" t="s">
        <v>573</v>
      </c>
      <c r="H159" s="10">
        <v>106</v>
      </c>
      <c r="I159" s="8">
        <v>9015.06</v>
      </c>
      <c r="J159" s="6">
        <v>9289</v>
      </c>
      <c r="K159" s="1" t="s">
        <v>574</v>
      </c>
      <c r="L159" s="1" t="s">
        <v>734</v>
      </c>
      <c r="M159" s="1" t="s">
        <v>847</v>
      </c>
      <c r="N159" s="4">
        <v>45573</v>
      </c>
      <c r="O159" s="4">
        <v>45579</v>
      </c>
      <c r="P159" s="1" t="s">
        <v>575</v>
      </c>
      <c r="Q159" s="1" t="s">
        <v>855</v>
      </c>
      <c r="R159" s="1" t="s">
        <v>858</v>
      </c>
      <c r="S159" s="1" t="s">
        <v>865</v>
      </c>
      <c r="T159" s="6">
        <v>3768.25</v>
      </c>
      <c r="U159" s="1">
        <f>YEAR(tblshipments[[#This Row],[Date]])</f>
        <v>2024</v>
      </c>
      <c r="V159" s="1" t="str">
        <f>TEXT(tblshipments[[#This Row],[Date]],"mmm")</f>
        <v>Oct</v>
      </c>
      <c r="W159" s="6">
        <f>tblshipments[[#This Row],[Freight_Cost_USD]]+tblshipments[[#This Row],[Customs_Duties_USD]]</f>
        <v>13057.25</v>
      </c>
      <c r="X159" s="1">
        <f>IF(AND(tblshipments[[#This Row],[Departure_Date]]&lt;&gt;"",tblshipments[[#This Row],[Arrival_Date]]&lt;&gt;""),INT(tblshipments[[#This Row],[Arrival_Date]]-tblshipments[[#This Row],[Departure_Date]]),"Null")</f>
        <v>6</v>
      </c>
      <c r="Y159" s="8">
        <f>IFERROR(tblshipments[[#This Row],[Total_Cost_USD]]/tblshipments[[#This Row],[Weight_kg]],"")</f>
        <v>1.4483819297930354</v>
      </c>
      <c r="Z159" s="8">
        <f>IFERROR(tblshipments[[#This Row],[Total_Cost_USD]]/tblshipments[[#This Row],[Units]],"")</f>
        <v>123.18160377358491</v>
      </c>
      <c r="AA159" s="1" t="str">
        <f>IF(tblshipments[[#This Row],[Transit_Days]]&lt;= VLOOKUP(tblshipments[[#This Row],[Transport_Mode]],tblTargets[#All],2,FALSE),"On Time","Late")</f>
        <v>On Time</v>
      </c>
      <c r="AB159" s="1">
        <f>MONTH(tblshipments[[#This Row],[Date]])</f>
        <v>10</v>
      </c>
      <c r="AC159" s="4">
        <f>DATE(tblshipments[[#This Row],[Year]],tblshipments[[#This Row],[MonthNum]],1)</f>
        <v>45566</v>
      </c>
    </row>
    <row r="160" spans="1:29" x14ac:dyDescent="0.2">
      <c r="A160" s="1" t="s">
        <v>178</v>
      </c>
      <c r="B160" s="4">
        <v>45980</v>
      </c>
      <c r="C160" s="1" t="s">
        <v>291</v>
      </c>
      <c r="D160" s="1" t="s">
        <v>293</v>
      </c>
      <c r="E160" s="1" t="s">
        <v>298</v>
      </c>
      <c r="F160" s="1" t="s">
        <v>456</v>
      </c>
      <c r="G160" s="1" t="s">
        <v>571</v>
      </c>
      <c r="H160" s="10">
        <v>452</v>
      </c>
      <c r="I160" s="8">
        <v>1543.91</v>
      </c>
      <c r="J160" s="6">
        <v>6240.86</v>
      </c>
      <c r="K160" s="1" t="s">
        <v>576</v>
      </c>
      <c r="L160" s="1" t="s">
        <v>735</v>
      </c>
      <c r="M160" s="1" t="s">
        <v>847</v>
      </c>
      <c r="N160" s="4">
        <v>45981</v>
      </c>
      <c r="O160" s="4">
        <v>45993</v>
      </c>
      <c r="P160" s="1" t="s">
        <v>575</v>
      </c>
      <c r="Q160" s="1" t="s">
        <v>854</v>
      </c>
      <c r="R160" s="1" t="s">
        <v>858</v>
      </c>
      <c r="S160" s="1" t="s">
        <v>864</v>
      </c>
      <c r="T160" s="6">
        <v>2516.81</v>
      </c>
      <c r="U160" s="1">
        <f>YEAR(tblshipments[[#This Row],[Date]])</f>
        <v>2025</v>
      </c>
      <c r="V160" s="1" t="str">
        <f>TEXT(tblshipments[[#This Row],[Date]],"mmm")</f>
        <v>Nov</v>
      </c>
      <c r="W160" s="6">
        <f>tblshipments[[#This Row],[Freight_Cost_USD]]+tblshipments[[#This Row],[Customs_Duties_USD]]</f>
        <v>8757.67</v>
      </c>
      <c r="X160" s="1">
        <f>IF(AND(tblshipments[[#This Row],[Departure_Date]]&lt;&gt;"",tblshipments[[#This Row],[Arrival_Date]]&lt;&gt;""),INT(tblshipments[[#This Row],[Arrival_Date]]-tblshipments[[#This Row],[Departure_Date]]),"Null")</f>
        <v>12</v>
      </c>
      <c r="Y160" s="8">
        <f>IFERROR(tblshipments[[#This Row],[Total_Cost_USD]]/tblshipments[[#This Row],[Weight_kg]],"")</f>
        <v>5.6723967070619397</v>
      </c>
      <c r="Z160" s="8">
        <f>IFERROR(tblshipments[[#This Row],[Total_Cost_USD]]/tblshipments[[#This Row],[Units]],"")</f>
        <v>19.37537610619469</v>
      </c>
      <c r="AA160" s="1" t="str">
        <f>IF(tblshipments[[#This Row],[Transit_Days]]&lt;= VLOOKUP(tblshipments[[#This Row],[Transport_Mode]],tblTargets[#All],2,FALSE),"On Time","Late")</f>
        <v>On Time</v>
      </c>
      <c r="AB160" s="1">
        <f>MONTH(tblshipments[[#This Row],[Date]])</f>
        <v>11</v>
      </c>
      <c r="AC160" s="4">
        <f>DATE(tblshipments[[#This Row],[Year]],tblshipments[[#This Row],[MonthNum]],1)</f>
        <v>45962</v>
      </c>
    </row>
    <row r="161" spans="1:29" x14ac:dyDescent="0.2">
      <c r="A161" s="1" t="s">
        <v>179</v>
      </c>
      <c r="B161" s="4">
        <v>45389</v>
      </c>
      <c r="C161" s="1" t="s">
        <v>291</v>
      </c>
      <c r="D161" s="1" t="s">
        <v>296</v>
      </c>
      <c r="E161" s="1" t="s">
        <v>294</v>
      </c>
      <c r="F161" s="1" t="s">
        <v>457</v>
      </c>
      <c r="G161" s="1" t="s">
        <v>570</v>
      </c>
      <c r="H161" s="10">
        <v>14</v>
      </c>
      <c r="I161" s="8">
        <v>3587.76</v>
      </c>
      <c r="J161" s="6">
        <v>13831.35</v>
      </c>
      <c r="K161" s="1" t="s">
        <v>574</v>
      </c>
      <c r="L161" s="1" t="s">
        <v>736</v>
      </c>
      <c r="M161" s="1" t="s">
        <v>847</v>
      </c>
      <c r="N161" s="4">
        <v>45393</v>
      </c>
      <c r="O161" s="4">
        <v>45416</v>
      </c>
      <c r="P161" s="1" t="s">
        <v>852</v>
      </c>
      <c r="Q161" s="1" t="s">
        <v>857</v>
      </c>
      <c r="R161" s="1" t="s">
        <v>863</v>
      </c>
      <c r="S161" s="1" t="s">
        <v>866</v>
      </c>
      <c r="T161" s="6">
        <v>4175.8</v>
      </c>
      <c r="U161" s="1">
        <f>YEAR(tblshipments[[#This Row],[Date]])</f>
        <v>2024</v>
      </c>
      <c r="V161" s="1" t="str">
        <f>TEXT(tblshipments[[#This Row],[Date]],"mmm")</f>
        <v>Apr</v>
      </c>
      <c r="W161" s="6">
        <f>tblshipments[[#This Row],[Freight_Cost_USD]]+tblshipments[[#This Row],[Customs_Duties_USD]]</f>
        <v>18007.150000000001</v>
      </c>
      <c r="X161" s="1">
        <f>IF(AND(tblshipments[[#This Row],[Departure_Date]]&lt;&gt;"",tblshipments[[#This Row],[Arrival_Date]]&lt;&gt;""),INT(tblshipments[[#This Row],[Arrival_Date]]-tblshipments[[#This Row],[Departure_Date]]),"Null")</f>
        <v>23</v>
      </c>
      <c r="Y161" s="8">
        <f>IFERROR(tblshipments[[#This Row],[Total_Cost_USD]]/tblshipments[[#This Row],[Weight_kg]],"")</f>
        <v>5.0190508841171093</v>
      </c>
      <c r="Z161" s="8">
        <f>IFERROR(tblshipments[[#This Row],[Total_Cost_USD]]/tblshipments[[#This Row],[Units]],"")</f>
        <v>1286.2250000000001</v>
      </c>
      <c r="AA161" s="1" t="str">
        <f>IF(tblshipments[[#This Row],[Transit_Days]]&lt;= VLOOKUP(tblshipments[[#This Row],[Transport_Mode]],tblTargets[#All],2,FALSE),"On Time","Late")</f>
        <v>On Time</v>
      </c>
      <c r="AB161" s="1">
        <f>MONTH(tblshipments[[#This Row],[Date]])</f>
        <v>4</v>
      </c>
      <c r="AC161" s="4">
        <f>DATE(tblshipments[[#This Row],[Year]],tblshipments[[#This Row],[MonthNum]],1)</f>
        <v>45383</v>
      </c>
    </row>
    <row r="162" spans="1:29" x14ac:dyDescent="0.2">
      <c r="A162" s="1" t="s">
        <v>180</v>
      </c>
      <c r="B162" s="4">
        <v>45429</v>
      </c>
      <c r="C162" s="1" t="s">
        <v>290</v>
      </c>
      <c r="D162" s="1" t="s">
        <v>294</v>
      </c>
      <c r="E162" s="1" t="s">
        <v>298</v>
      </c>
      <c r="F162" s="1" t="s">
        <v>458</v>
      </c>
      <c r="G162" s="1" t="s">
        <v>567</v>
      </c>
      <c r="H162" s="10">
        <v>216</v>
      </c>
      <c r="I162" s="8">
        <v>3369.05</v>
      </c>
      <c r="J162" s="6">
        <v>13272.14</v>
      </c>
      <c r="K162" s="1" t="s">
        <v>575</v>
      </c>
      <c r="L162" s="1" t="s">
        <v>737</v>
      </c>
      <c r="M162" s="1" t="s">
        <v>847</v>
      </c>
      <c r="N162" s="4">
        <v>45430</v>
      </c>
      <c r="O162" s="4">
        <v>45435</v>
      </c>
      <c r="P162" s="1" t="s">
        <v>851</v>
      </c>
      <c r="Q162" s="1" t="s">
        <v>855</v>
      </c>
      <c r="R162" s="1" t="s">
        <v>859</v>
      </c>
      <c r="S162" s="1" t="s">
        <v>866</v>
      </c>
      <c r="T162" s="6">
        <v>4489.21</v>
      </c>
      <c r="U162" s="1">
        <f>YEAR(tblshipments[[#This Row],[Date]])</f>
        <v>2024</v>
      </c>
      <c r="V162" s="1" t="str">
        <f>TEXT(tblshipments[[#This Row],[Date]],"mmm")</f>
        <v>May</v>
      </c>
      <c r="W162" s="6">
        <f>tblshipments[[#This Row],[Freight_Cost_USD]]+tblshipments[[#This Row],[Customs_Duties_USD]]</f>
        <v>17761.349999999999</v>
      </c>
      <c r="X162" s="1">
        <f>IF(AND(tblshipments[[#This Row],[Departure_Date]]&lt;&gt;"",tblshipments[[#This Row],[Arrival_Date]]&lt;&gt;""),INT(tblshipments[[#This Row],[Arrival_Date]]-tblshipments[[#This Row],[Departure_Date]]),"Null")</f>
        <v>5</v>
      </c>
      <c r="Y162" s="8">
        <f>IFERROR(tblshipments[[#This Row],[Total_Cost_USD]]/tblshipments[[#This Row],[Weight_kg]],"")</f>
        <v>5.271916415606773</v>
      </c>
      <c r="Z162" s="8">
        <f>IFERROR(tblshipments[[#This Row],[Total_Cost_USD]]/tblshipments[[#This Row],[Units]],"")</f>
        <v>82.228472222222209</v>
      </c>
      <c r="AA162" s="1" t="str">
        <f>IF(tblshipments[[#This Row],[Transit_Days]]&lt;= VLOOKUP(tblshipments[[#This Row],[Transport_Mode]],tblTargets[#All],2,FALSE),"On Time","Late")</f>
        <v>On Time</v>
      </c>
      <c r="AB162" s="1">
        <f>MONTH(tblshipments[[#This Row],[Date]])</f>
        <v>5</v>
      </c>
      <c r="AC162" s="4">
        <f>DATE(tblshipments[[#This Row],[Year]],tblshipments[[#This Row],[MonthNum]],1)</f>
        <v>45413</v>
      </c>
    </row>
    <row r="163" spans="1:29" x14ac:dyDescent="0.2">
      <c r="A163" s="1" t="s">
        <v>181</v>
      </c>
      <c r="B163" s="4">
        <v>45438</v>
      </c>
      <c r="C163" s="1" t="s">
        <v>291</v>
      </c>
      <c r="D163" s="1" t="s">
        <v>292</v>
      </c>
      <c r="E163" s="1" t="s">
        <v>294</v>
      </c>
      <c r="F163" s="1" t="s">
        <v>459</v>
      </c>
      <c r="G163" s="1" t="s">
        <v>566</v>
      </c>
      <c r="H163" s="10">
        <v>121</v>
      </c>
      <c r="I163" s="8">
        <v>3434.47</v>
      </c>
      <c r="J163" s="6">
        <v>15661.63</v>
      </c>
      <c r="K163" s="1" t="s">
        <v>576</v>
      </c>
      <c r="L163" s="1" t="s">
        <v>738</v>
      </c>
      <c r="M163" s="1" t="s">
        <v>849</v>
      </c>
      <c r="N163" s="4">
        <v>45439</v>
      </c>
      <c r="O163" s="4">
        <v>45456</v>
      </c>
      <c r="P163" s="1" t="s">
        <v>851</v>
      </c>
      <c r="Q163" s="1" t="s">
        <v>856</v>
      </c>
      <c r="R163" s="1" t="s">
        <v>858</v>
      </c>
      <c r="S163" s="1" t="s">
        <v>866</v>
      </c>
      <c r="T163" s="6">
        <v>3082.83</v>
      </c>
      <c r="U163" s="1">
        <f>YEAR(tblshipments[[#This Row],[Date]])</f>
        <v>2024</v>
      </c>
      <c r="V163" s="1" t="str">
        <f>TEXT(tblshipments[[#This Row],[Date]],"mmm")</f>
        <v>May</v>
      </c>
      <c r="W163" s="6">
        <f>tblshipments[[#This Row],[Freight_Cost_USD]]+tblshipments[[#This Row],[Customs_Duties_USD]]</f>
        <v>18744.46</v>
      </c>
      <c r="X163" s="1">
        <f>IF(AND(tblshipments[[#This Row],[Departure_Date]]&lt;&gt;"",tblshipments[[#This Row],[Arrival_Date]]&lt;&gt;""),INT(tblshipments[[#This Row],[Arrival_Date]]-tblshipments[[#This Row],[Departure_Date]]),"Null")</f>
        <v>17</v>
      </c>
      <c r="Y163" s="8">
        <f>IFERROR(tblshipments[[#This Row],[Total_Cost_USD]]/tblshipments[[#This Row],[Weight_kg]],"")</f>
        <v>5.4577445719426869</v>
      </c>
      <c r="Z163" s="8">
        <f>IFERROR(tblshipments[[#This Row],[Total_Cost_USD]]/tblshipments[[#This Row],[Units]],"")</f>
        <v>154.91289256198345</v>
      </c>
      <c r="AA163" s="1" t="str">
        <f>IF(tblshipments[[#This Row],[Transit_Days]]&lt;= VLOOKUP(tblshipments[[#This Row],[Transport_Mode]],tblTargets[#All],2,FALSE),"On Time","Late")</f>
        <v>Late</v>
      </c>
      <c r="AB163" s="1">
        <f>MONTH(tblshipments[[#This Row],[Date]])</f>
        <v>5</v>
      </c>
      <c r="AC163" s="4">
        <f>DATE(tblshipments[[#This Row],[Year]],tblshipments[[#This Row],[MonthNum]],1)</f>
        <v>45413</v>
      </c>
    </row>
    <row r="164" spans="1:29" x14ac:dyDescent="0.2">
      <c r="A164" s="1" t="s">
        <v>182</v>
      </c>
      <c r="B164" s="4">
        <v>45369</v>
      </c>
      <c r="C164" s="1" t="s">
        <v>290</v>
      </c>
      <c r="D164" s="1" t="s">
        <v>295</v>
      </c>
      <c r="E164" s="1" t="s">
        <v>298</v>
      </c>
      <c r="F164" s="1" t="s">
        <v>460</v>
      </c>
      <c r="G164" s="1" t="s">
        <v>572</v>
      </c>
      <c r="H164" s="10">
        <v>74</v>
      </c>
      <c r="I164" s="8">
        <v>4059.25</v>
      </c>
      <c r="J164" s="6">
        <v>19637.07</v>
      </c>
      <c r="K164" s="1" t="s">
        <v>576</v>
      </c>
      <c r="L164" s="1" t="s">
        <v>739</v>
      </c>
      <c r="M164" s="1" t="s">
        <v>847</v>
      </c>
      <c r="N164" s="4">
        <v>45371</v>
      </c>
      <c r="O164" s="4">
        <v>45383</v>
      </c>
      <c r="P164" s="1" t="s">
        <v>853</v>
      </c>
      <c r="Q164" s="1" t="s">
        <v>855</v>
      </c>
      <c r="R164" s="1" t="s">
        <v>861</v>
      </c>
      <c r="S164" s="1" t="s">
        <v>865</v>
      </c>
      <c r="T164" s="6">
        <v>3848.81</v>
      </c>
      <c r="U164" s="1">
        <f>YEAR(tblshipments[[#This Row],[Date]])</f>
        <v>2024</v>
      </c>
      <c r="V164" s="1" t="str">
        <f>TEXT(tblshipments[[#This Row],[Date]],"mmm")</f>
        <v>Mar</v>
      </c>
      <c r="W164" s="6">
        <f>tblshipments[[#This Row],[Freight_Cost_USD]]+tblshipments[[#This Row],[Customs_Duties_USD]]</f>
        <v>23485.88</v>
      </c>
      <c r="X164" s="1">
        <f>IF(AND(tblshipments[[#This Row],[Departure_Date]]&lt;&gt;"",tblshipments[[#This Row],[Arrival_Date]]&lt;&gt;""),INT(tblshipments[[#This Row],[Arrival_Date]]-tblshipments[[#This Row],[Departure_Date]]),"Null")</f>
        <v>12</v>
      </c>
      <c r="Y164" s="8">
        <f>IFERROR(tblshipments[[#This Row],[Total_Cost_USD]]/tblshipments[[#This Row],[Weight_kg]],"")</f>
        <v>5.7857683069532548</v>
      </c>
      <c r="Z164" s="8">
        <f>IFERROR(tblshipments[[#This Row],[Total_Cost_USD]]/tblshipments[[#This Row],[Units]],"")</f>
        <v>317.37675675675678</v>
      </c>
      <c r="AA164" s="1" t="str">
        <f>IF(tblshipments[[#This Row],[Transit_Days]]&lt;= VLOOKUP(tblshipments[[#This Row],[Transport_Mode]],tblTargets[#All],2,FALSE),"On Time","Late")</f>
        <v>Late</v>
      </c>
      <c r="AB164" s="1">
        <f>MONTH(tblshipments[[#This Row],[Date]])</f>
        <v>3</v>
      </c>
      <c r="AC164" s="4">
        <f>DATE(tblshipments[[#This Row],[Year]],tblshipments[[#This Row],[MonthNum]],1)</f>
        <v>45352</v>
      </c>
    </row>
    <row r="165" spans="1:29" x14ac:dyDescent="0.2">
      <c r="A165" s="1" t="s">
        <v>183</v>
      </c>
      <c r="B165" s="4">
        <v>45893</v>
      </c>
      <c r="C165" s="1" t="s">
        <v>291</v>
      </c>
      <c r="D165" s="1" t="s">
        <v>292</v>
      </c>
      <c r="E165" s="1" t="s">
        <v>294</v>
      </c>
      <c r="F165" s="1" t="s">
        <v>461</v>
      </c>
      <c r="G165" s="1" t="s">
        <v>567</v>
      </c>
      <c r="H165" s="10">
        <v>321</v>
      </c>
      <c r="I165" s="8">
        <v>7532.88</v>
      </c>
      <c r="J165" s="6">
        <v>9053.2800000000007</v>
      </c>
      <c r="K165" s="1" t="s">
        <v>574</v>
      </c>
      <c r="L165" s="1" t="s">
        <v>740</v>
      </c>
      <c r="M165" s="1" t="s">
        <v>847</v>
      </c>
      <c r="N165" s="4">
        <v>45898</v>
      </c>
      <c r="O165" s="4">
        <v>45918</v>
      </c>
      <c r="P165" s="1" t="s">
        <v>853</v>
      </c>
      <c r="Q165" s="1" t="s">
        <v>855</v>
      </c>
      <c r="R165" s="1" t="s">
        <v>862</v>
      </c>
      <c r="S165" s="1" t="s">
        <v>864</v>
      </c>
      <c r="T165" s="6">
        <v>4530.7</v>
      </c>
      <c r="U165" s="1">
        <f>YEAR(tblshipments[[#This Row],[Date]])</f>
        <v>2025</v>
      </c>
      <c r="V165" s="1" t="str">
        <f>TEXT(tblshipments[[#This Row],[Date]],"mmm")</f>
        <v>Aug</v>
      </c>
      <c r="W165" s="6">
        <f>tblshipments[[#This Row],[Freight_Cost_USD]]+tblshipments[[#This Row],[Customs_Duties_USD]]</f>
        <v>13583.98</v>
      </c>
      <c r="X165" s="1">
        <f>IF(AND(tblshipments[[#This Row],[Departure_Date]]&lt;&gt;"",tblshipments[[#This Row],[Arrival_Date]]&lt;&gt;""),INT(tblshipments[[#This Row],[Arrival_Date]]-tblshipments[[#This Row],[Departure_Date]]),"Null")</f>
        <v>20</v>
      </c>
      <c r="Y165" s="8">
        <f>IFERROR(tblshipments[[#This Row],[Total_Cost_USD]]/tblshipments[[#This Row],[Weight_kg]],"")</f>
        <v>1.8032917025095314</v>
      </c>
      <c r="Z165" s="8">
        <f>IFERROR(tblshipments[[#This Row],[Total_Cost_USD]]/tblshipments[[#This Row],[Units]],"")</f>
        <v>42.317694704049842</v>
      </c>
      <c r="AA165" s="1" t="str">
        <f>IF(tblshipments[[#This Row],[Transit_Days]]&lt;= VLOOKUP(tblshipments[[#This Row],[Transport_Mode]],tblTargets[#All],2,FALSE),"On Time","Late")</f>
        <v>Late</v>
      </c>
      <c r="AB165" s="1">
        <f>MONTH(tblshipments[[#This Row],[Date]])</f>
        <v>8</v>
      </c>
      <c r="AC165" s="4">
        <f>DATE(tblshipments[[#This Row],[Year]],tblshipments[[#This Row],[MonthNum]],1)</f>
        <v>45870</v>
      </c>
    </row>
    <row r="166" spans="1:29" x14ac:dyDescent="0.2">
      <c r="A166" s="1" t="s">
        <v>184</v>
      </c>
      <c r="B166" s="4">
        <v>45640</v>
      </c>
      <c r="C166" s="1" t="s">
        <v>290</v>
      </c>
      <c r="D166" s="1" t="s">
        <v>292</v>
      </c>
      <c r="E166" s="1" t="s">
        <v>297</v>
      </c>
      <c r="F166" s="1" t="s">
        <v>462</v>
      </c>
      <c r="G166" s="1" t="s">
        <v>567</v>
      </c>
      <c r="H166" s="10">
        <v>188</v>
      </c>
      <c r="I166" s="8">
        <v>4465.21</v>
      </c>
      <c r="J166" s="6">
        <v>6593.6</v>
      </c>
      <c r="K166" s="1" t="s">
        <v>575</v>
      </c>
      <c r="L166" s="1" t="s">
        <v>741</v>
      </c>
      <c r="M166" s="1" t="s">
        <v>850</v>
      </c>
      <c r="N166" s="4">
        <v>45642</v>
      </c>
      <c r="O166" s="4">
        <v>45647</v>
      </c>
      <c r="P166" s="1" t="s">
        <v>575</v>
      </c>
      <c r="Q166" s="1" t="s">
        <v>857</v>
      </c>
      <c r="R166" s="1" t="s">
        <v>860</v>
      </c>
      <c r="S166" s="1" t="s">
        <v>865</v>
      </c>
      <c r="T166" s="6">
        <v>1068.5899999999999</v>
      </c>
      <c r="U166" s="1">
        <f>YEAR(tblshipments[[#This Row],[Date]])</f>
        <v>2024</v>
      </c>
      <c r="V166" s="1" t="str">
        <f>TEXT(tblshipments[[#This Row],[Date]],"mmm")</f>
        <v>Dec</v>
      </c>
      <c r="W166" s="6">
        <f>tblshipments[[#This Row],[Freight_Cost_USD]]+tblshipments[[#This Row],[Customs_Duties_USD]]</f>
        <v>7662.1900000000005</v>
      </c>
      <c r="X166" s="1">
        <f>IF(AND(tblshipments[[#This Row],[Departure_Date]]&lt;&gt;"",tblshipments[[#This Row],[Arrival_Date]]&lt;&gt;""),INT(tblshipments[[#This Row],[Arrival_Date]]-tblshipments[[#This Row],[Departure_Date]]),"Null")</f>
        <v>5</v>
      </c>
      <c r="Y166" s="8">
        <f>IFERROR(tblshipments[[#This Row],[Total_Cost_USD]]/tblshipments[[#This Row],[Weight_kg]],"")</f>
        <v>1.7159752844771019</v>
      </c>
      <c r="Z166" s="8">
        <f>IFERROR(tblshipments[[#This Row],[Total_Cost_USD]]/tblshipments[[#This Row],[Units]],"")</f>
        <v>40.756329787234044</v>
      </c>
      <c r="AA166" s="1" t="str">
        <f>IF(tblshipments[[#This Row],[Transit_Days]]&lt;= VLOOKUP(tblshipments[[#This Row],[Transport_Mode]],tblTargets[#All],2,FALSE),"On Time","Late")</f>
        <v>On Time</v>
      </c>
      <c r="AB166" s="1">
        <f>MONTH(tblshipments[[#This Row],[Date]])</f>
        <v>12</v>
      </c>
      <c r="AC166" s="4">
        <f>DATE(tblshipments[[#This Row],[Year]],tblshipments[[#This Row],[MonthNum]],1)</f>
        <v>45627</v>
      </c>
    </row>
    <row r="167" spans="1:29" x14ac:dyDescent="0.2">
      <c r="A167" s="1" t="s">
        <v>185</v>
      </c>
      <c r="B167" s="4">
        <v>45959</v>
      </c>
      <c r="C167" s="1" t="s">
        <v>290</v>
      </c>
      <c r="D167" s="1" t="s">
        <v>293</v>
      </c>
      <c r="E167" s="1" t="s">
        <v>299</v>
      </c>
      <c r="F167" s="1" t="s">
        <v>463</v>
      </c>
      <c r="G167" s="1" t="s">
        <v>572</v>
      </c>
      <c r="H167" s="10">
        <v>392</v>
      </c>
      <c r="I167" s="8">
        <v>4609.09</v>
      </c>
      <c r="J167" s="6">
        <v>3572.58</v>
      </c>
      <c r="K167" s="1" t="s">
        <v>577</v>
      </c>
      <c r="L167" s="1" t="s">
        <v>742</v>
      </c>
      <c r="M167" s="1" t="s">
        <v>849</v>
      </c>
      <c r="N167" s="4">
        <v>45961</v>
      </c>
      <c r="O167" s="4">
        <v>45979</v>
      </c>
      <c r="P167" s="1" t="s">
        <v>852</v>
      </c>
      <c r="Q167" s="1" t="s">
        <v>854</v>
      </c>
      <c r="R167" s="1" t="s">
        <v>860</v>
      </c>
      <c r="S167" s="1" t="s">
        <v>865</v>
      </c>
      <c r="T167" s="6">
        <v>3544.46</v>
      </c>
      <c r="U167" s="1">
        <f>YEAR(tblshipments[[#This Row],[Date]])</f>
        <v>2025</v>
      </c>
      <c r="V167" s="1" t="str">
        <f>TEXT(tblshipments[[#This Row],[Date]],"mmm")</f>
        <v>Oct</v>
      </c>
      <c r="W167" s="6">
        <f>tblshipments[[#This Row],[Freight_Cost_USD]]+tblshipments[[#This Row],[Customs_Duties_USD]]</f>
        <v>7117.04</v>
      </c>
      <c r="X167" s="1">
        <f>IF(AND(tblshipments[[#This Row],[Departure_Date]]&lt;&gt;"",tblshipments[[#This Row],[Arrival_Date]]&lt;&gt;""),INT(tblshipments[[#This Row],[Arrival_Date]]-tblshipments[[#This Row],[Departure_Date]]),"Null")</f>
        <v>18</v>
      </c>
      <c r="Y167" s="8">
        <f>IFERROR(tblshipments[[#This Row],[Total_Cost_USD]]/tblshipments[[#This Row],[Weight_kg]],"")</f>
        <v>1.5441312710318089</v>
      </c>
      <c r="Z167" s="8">
        <f>IFERROR(tblshipments[[#This Row],[Total_Cost_USD]]/tblshipments[[#This Row],[Units]],"")</f>
        <v>18.155714285714286</v>
      </c>
      <c r="AA167" s="1" t="str">
        <f>IF(tblshipments[[#This Row],[Transit_Days]]&lt;= VLOOKUP(tblshipments[[#This Row],[Transport_Mode]],tblTargets[#All],2,FALSE),"On Time","Late")</f>
        <v>On Time</v>
      </c>
      <c r="AB167" s="1">
        <f>MONTH(tblshipments[[#This Row],[Date]])</f>
        <v>10</v>
      </c>
      <c r="AC167" s="4">
        <f>DATE(tblshipments[[#This Row],[Year]],tblshipments[[#This Row],[MonthNum]],1)</f>
        <v>45931</v>
      </c>
    </row>
    <row r="168" spans="1:29" x14ac:dyDescent="0.2">
      <c r="A168" s="1" t="s">
        <v>186</v>
      </c>
      <c r="B168" s="4">
        <v>45431</v>
      </c>
      <c r="C168" s="1" t="s">
        <v>290</v>
      </c>
      <c r="D168" s="1" t="s">
        <v>296</v>
      </c>
      <c r="E168" s="1" t="s">
        <v>297</v>
      </c>
      <c r="F168" s="1" t="s">
        <v>464</v>
      </c>
      <c r="G168" s="1" t="s">
        <v>566</v>
      </c>
      <c r="H168" s="10">
        <v>97</v>
      </c>
      <c r="I168" s="8">
        <v>3519.64</v>
      </c>
      <c r="J168" s="6">
        <v>2253.66</v>
      </c>
      <c r="K168" s="1" t="s">
        <v>575</v>
      </c>
      <c r="L168" s="1" t="s">
        <v>743</v>
      </c>
      <c r="M168" s="1" t="s">
        <v>849</v>
      </c>
      <c r="N168" s="4">
        <v>45434</v>
      </c>
      <c r="O168" s="4">
        <v>45444</v>
      </c>
      <c r="P168" s="1" t="s">
        <v>851</v>
      </c>
      <c r="Q168" s="1" t="s">
        <v>857</v>
      </c>
      <c r="R168" s="1" t="s">
        <v>859</v>
      </c>
      <c r="S168" s="1" t="s">
        <v>864</v>
      </c>
      <c r="T168" s="6">
        <v>2407.9499999999998</v>
      </c>
      <c r="U168" s="1">
        <f>YEAR(tblshipments[[#This Row],[Date]])</f>
        <v>2024</v>
      </c>
      <c r="V168" s="1" t="str">
        <f>TEXT(tblshipments[[#This Row],[Date]],"mmm")</f>
        <v>May</v>
      </c>
      <c r="W168" s="6">
        <f>tblshipments[[#This Row],[Freight_Cost_USD]]+tblshipments[[#This Row],[Customs_Duties_USD]]</f>
        <v>4661.6099999999997</v>
      </c>
      <c r="X168" s="1">
        <f>IF(AND(tblshipments[[#This Row],[Departure_Date]]&lt;&gt;"",tblshipments[[#This Row],[Arrival_Date]]&lt;&gt;""),INT(tblshipments[[#This Row],[Arrival_Date]]-tblshipments[[#This Row],[Departure_Date]]),"Null")</f>
        <v>10</v>
      </c>
      <c r="Y168" s="8">
        <f>IFERROR(tblshipments[[#This Row],[Total_Cost_USD]]/tblshipments[[#This Row],[Weight_kg]],"")</f>
        <v>1.3244564785034834</v>
      </c>
      <c r="Z168" s="8">
        <f>IFERROR(tblshipments[[#This Row],[Total_Cost_USD]]/tblshipments[[#This Row],[Units]],"")</f>
        <v>48.057835051546391</v>
      </c>
      <c r="AA168" s="1" t="str">
        <f>IF(tblshipments[[#This Row],[Transit_Days]]&lt;= VLOOKUP(tblshipments[[#This Row],[Transport_Mode]],tblTargets[#All],2,FALSE),"On Time","Late")</f>
        <v>Late</v>
      </c>
      <c r="AB168" s="1">
        <f>MONTH(tblshipments[[#This Row],[Date]])</f>
        <v>5</v>
      </c>
      <c r="AC168" s="4">
        <f>DATE(tblshipments[[#This Row],[Year]],tblshipments[[#This Row],[MonthNum]],1)</f>
        <v>45413</v>
      </c>
    </row>
    <row r="169" spans="1:29" x14ac:dyDescent="0.2">
      <c r="A169" s="1" t="s">
        <v>187</v>
      </c>
      <c r="B169" s="4">
        <v>45968</v>
      </c>
      <c r="C169" s="1" t="s">
        <v>290</v>
      </c>
      <c r="D169" s="1" t="s">
        <v>296</v>
      </c>
      <c r="E169" s="1" t="s">
        <v>299</v>
      </c>
      <c r="F169" s="1" t="s">
        <v>465</v>
      </c>
      <c r="G169" s="1" t="s">
        <v>566</v>
      </c>
      <c r="H169" s="10">
        <v>86</v>
      </c>
      <c r="I169" s="8">
        <v>5258.89</v>
      </c>
      <c r="J169" s="6">
        <v>5823.03</v>
      </c>
      <c r="K169" s="1" t="s">
        <v>574</v>
      </c>
      <c r="L169" s="1" t="s">
        <v>744</v>
      </c>
      <c r="M169" s="1" t="s">
        <v>850</v>
      </c>
      <c r="N169" s="4">
        <v>45968</v>
      </c>
      <c r="O169" s="4">
        <v>45974</v>
      </c>
      <c r="P169" s="1" t="s">
        <v>852</v>
      </c>
      <c r="Q169" s="1" t="s">
        <v>856</v>
      </c>
      <c r="R169" s="1" t="s">
        <v>862</v>
      </c>
      <c r="S169" s="1" t="s">
        <v>865</v>
      </c>
      <c r="T169" s="6">
        <v>842.6</v>
      </c>
      <c r="U169" s="1">
        <f>YEAR(tblshipments[[#This Row],[Date]])</f>
        <v>2025</v>
      </c>
      <c r="V169" s="1" t="str">
        <f>TEXT(tblshipments[[#This Row],[Date]],"mmm")</f>
        <v>Nov</v>
      </c>
      <c r="W169" s="6">
        <f>tblshipments[[#This Row],[Freight_Cost_USD]]+tblshipments[[#This Row],[Customs_Duties_USD]]</f>
        <v>6665.63</v>
      </c>
      <c r="X169" s="1">
        <f>IF(AND(tblshipments[[#This Row],[Departure_Date]]&lt;&gt;"",tblshipments[[#This Row],[Arrival_Date]]&lt;&gt;""),INT(tblshipments[[#This Row],[Arrival_Date]]-tblshipments[[#This Row],[Departure_Date]]),"Null")</f>
        <v>6</v>
      </c>
      <c r="Y169" s="8">
        <f>IFERROR(tblshipments[[#This Row],[Total_Cost_USD]]/tblshipments[[#This Row],[Weight_kg]],"")</f>
        <v>1.2674975137338869</v>
      </c>
      <c r="Z169" s="8">
        <f>IFERROR(tblshipments[[#This Row],[Total_Cost_USD]]/tblshipments[[#This Row],[Units]],"")</f>
        <v>77.507325581395349</v>
      </c>
      <c r="AA169" s="1" t="str">
        <f>IF(tblshipments[[#This Row],[Transit_Days]]&lt;= VLOOKUP(tblshipments[[#This Row],[Transport_Mode]],tblTargets[#All],2,FALSE),"On Time","Late")</f>
        <v>On Time</v>
      </c>
      <c r="AB169" s="1">
        <f>MONTH(tblshipments[[#This Row],[Date]])</f>
        <v>11</v>
      </c>
      <c r="AC169" s="4">
        <f>DATE(tblshipments[[#This Row],[Year]],tblshipments[[#This Row],[MonthNum]],1)</f>
        <v>45962</v>
      </c>
    </row>
    <row r="170" spans="1:29" x14ac:dyDescent="0.2">
      <c r="A170" s="1" t="s">
        <v>188</v>
      </c>
      <c r="B170" s="4">
        <v>45533</v>
      </c>
      <c r="C170" s="1" t="s">
        <v>291</v>
      </c>
      <c r="D170" s="1" t="s">
        <v>293</v>
      </c>
      <c r="E170" s="1" t="s">
        <v>300</v>
      </c>
      <c r="F170" s="1" t="s">
        <v>466</v>
      </c>
      <c r="G170" s="1" t="s">
        <v>568</v>
      </c>
      <c r="H170" s="10">
        <v>150</v>
      </c>
      <c r="I170" s="8">
        <v>8913.92</v>
      </c>
      <c r="J170" s="6">
        <v>1657.73</v>
      </c>
      <c r="K170" s="1" t="s">
        <v>577</v>
      </c>
      <c r="L170" s="1" t="s">
        <v>745</v>
      </c>
      <c r="M170" s="1" t="s">
        <v>849</v>
      </c>
      <c r="N170" s="4">
        <v>45538</v>
      </c>
      <c r="O170" s="4">
        <v>45553</v>
      </c>
      <c r="P170" s="1" t="s">
        <v>852</v>
      </c>
      <c r="Q170" s="1" t="s">
        <v>857</v>
      </c>
      <c r="R170" s="1" t="s">
        <v>862</v>
      </c>
      <c r="S170" s="1" t="s">
        <v>865</v>
      </c>
      <c r="T170" s="6">
        <v>3250.69</v>
      </c>
      <c r="U170" s="1">
        <f>YEAR(tblshipments[[#This Row],[Date]])</f>
        <v>2024</v>
      </c>
      <c r="V170" s="1" t="str">
        <f>TEXT(tblshipments[[#This Row],[Date]],"mmm")</f>
        <v>Aug</v>
      </c>
      <c r="W170" s="6">
        <f>tblshipments[[#This Row],[Freight_Cost_USD]]+tblshipments[[#This Row],[Customs_Duties_USD]]</f>
        <v>4908.42</v>
      </c>
      <c r="X170" s="1">
        <f>IF(AND(tblshipments[[#This Row],[Departure_Date]]&lt;&gt;"",tblshipments[[#This Row],[Arrival_Date]]&lt;&gt;""),INT(tblshipments[[#This Row],[Arrival_Date]]-tblshipments[[#This Row],[Departure_Date]]),"Null")</f>
        <v>15</v>
      </c>
      <c r="Y170" s="8">
        <f>IFERROR(tblshipments[[#This Row],[Total_Cost_USD]]/tblshipments[[#This Row],[Weight_kg]],"")</f>
        <v>0.55064662909247564</v>
      </c>
      <c r="Z170" s="8">
        <f>IFERROR(tblshipments[[#This Row],[Total_Cost_USD]]/tblshipments[[#This Row],[Units]],"")</f>
        <v>32.722799999999999</v>
      </c>
      <c r="AA170" s="1" t="str">
        <f>IF(tblshipments[[#This Row],[Transit_Days]]&lt;= VLOOKUP(tblshipments[[#This Row],[Transport_Mode]],tblTargets[#All],2,FALSE),"On Time","Late")</f>
        <v>On Time</v>
      </c>
      <c r="AB170" s="1">
        <f>MONTH(tblshipments[[#This Row],[Date]])</f>
        <v>8</v>
      </c>
      <c r="AC170" s="4">
        <f>DATE(tblshipments[[#This Row],[Year]],tblshipments[[#This Row],[MonthNum]],1)</f>
        <v>45505</v>
      </c>
    </row>
    <row r="171" spans="1:29" x14ac:dyDescent="0.2">
      <c r="A171" s="1" t="s">
        <v>189</v>
      </c>
      <c r="B171" s="4">
        <v>45852</v>
      </c>
      <c r="C171" s="1" t="s">
        <v>290</v>
      </c>
      <c r="D171" s="1" t="s">
        <v>293</v>
      </c>
      <c r="E171" s="1" t="s">
        <v>294</v>
      </c>
      <c r="F171" s="1" t="s">
        <v>467</v>
      </c>
      <c r="G171" s="1" t="s">
        <v>567</v>
      </c>
      <c r="H171" s="10">
        <v>236</v>
      </c>
      <c r="I171" s="8">
        <v>8537.82</v>
      </c>
      <c r="J171" s="6">
        <v>17910.900000000001</v>
      </c>
      <c r="K171" s="1" t="s">
        <v>575</v>
      </c>
      <c r="L171" s="1" t="s">
        <v>746</v>
      </c>
      <c r="M171" s="1" t="s">
        <v>847</v>
      </c>
      <c r="N171" s="4">
        <v>45856</v>
      </c>
      <c r="O171" s="4">
        <v>45880</v>
      </c>
      <c r="P171" s="1" t="s">
        <v>575</v>
      </c>
      <c r="Q171" s="1" t="s">
        <v>855</v>
      </c>
      <c r="R171" s="1" t="s">
        <v>862</v>
      </c>
      <c r="S171" s="1" t="s">
        <v>865</v>
      </c>
      <c r="T171" s="6">
        <v>205.77</v>
      </c>
      <c r="U171" s="1">
        <f>YEAR(tblshipments[[#This Row],[Date]])</f>
        <v>2025</v>
      </c>
      <c r="V171" s="1" t="str">
        <f>TEXT(tblshipments[[#This Row],[Date]],"mmm")</f>
        <v>Jul</v>
      </c>
      <c r="W171" s="6">
        <f>tblshipments[[#This Row],[Freight_Cost_USD]]+tblshipments[[#This Row],[Customs_Duties_USD]]</f>
        <v>18116.670000000002</v>
      </c>
      <c r="X171" s="1">
        <f>IF(AND(tblshipments[[#This Row],[Departure_Date]]&lt;&gt;"",tblshipments[[#This Row],[Arrival_Date]]&lt;&gt;""),INT(tblshipments[[#This Row],[Arrival_Date]]-tblshipments[[#This Row],[Departure_Date]]),"Null")</f>
        <v>24</v>
      </c>
      <c r="Y171" s="8">
        <f>IFERROR(tblshipments[[#This Row],[Total_Cost_USD]]/tblshipments[[#This Row],[Weight_kg]],"")</f>
        <v>2.1219315937792085</v>
      </c>
      <c r="Z171" s="8">
        <f>IFERROR(tblshipments[[#This Row],[Total_Cost_USD]]/tblshipments[[#This Row],[Units]],"")</f>
        <v>76.765550847457632</v>
      </c>
      <c r="AA171" s="1" t="str">
        <f>IF(tblshipments[[#This Row],[Transit_Days]]&lt;= VLOOKUP(tblshipments[[#This Row],[Transport_Mode]],tblTargets[#All],2,FALSE),"On Time","Late")</f>
        <v>Late</v>
      </c>
      <c r="AB171" s="1">
        <f>MONTH(tblshipments[[#This Row],[Date]])</f>
        <v>7</v>
      </c>
      <c r="AC171" s="4">
        <f>DATE(tblshipments[[#This Row],[Year]],tblshipments[[#This Row],[MonthNum]],1)</f>
        <v>45839</v>
      </c>
    </row>
    <row r="172" spans="1:29" x14ac:dyDescent="0.2">
      <c r="A172" s="1" t="s">
        <v>190</v>
      </c>
      <c r="B172" s="4">
        <v>45937</v>
      </c>
      <c r="C172" s="1" t="s">
        <v>290</v>
      </c>
      <c r="D172" s="1" t="s">
        <v>293</v>
      </c>
      <c r="E172" s="1" t="s">
        <v>297</v>
      </c>
      <c r="F172" s="1" t="s">
        <v>468</v>
      </c>
      <c r="G172" s="1" t="s">
        <v>568</v>
      </c>
      <c r="H172" s="10">
        <v>485</v>
      </c>
      <c r="I172" s="8">
        <v>1773.53</v>
      </c>
      <c r="J172" s="6">
        <v>10435.19</v>
      </c>
      <c r="K172" s="1" t="s">
        <v>575</v>
      </c>
      <c r="L172" s="1" t="s">
        <v>747</v>
      </c>
      <c r="M172" s="1" t="s">
        <v>848</v>
      </c>
      <c r="N172" s="4">
        <v>45940</v>
      </c>
      <c r="O172" s="4">
        <v>45956</v>
      </c>
      <c r="P172" s="1" t="s">
        <v>575</v>
      </c>
      <c r="Q172" s="1" t="s">
        <v>856</v>
      </c>
      <c r="R172" s="1" t="s">
        <v>859</v>
      </c>
      <c r="S172" s="1" t="s">
        <v>864</v>
      </c>
      <c r="T172" s="6">
        <v>4979.0200000000004</v>
      </c>
      <c r="U172" s="1">
        <f>YEAR(tblshipments[[#This Row],[Date]])</f>
        <v>2025</v>
      </c>
      <c r="V172" s="1" t="str">
        <f>TEXT(tblshipments[[#This Row],[Date]],"mmm")</f>
        <v>Oct</v>
      </c>
      <c r="W172" s="6">
        <f>tblshipments[[#This Row],[Freight_Cost_USD]]+tblshipments[[#This Row],[Customs_Duties_USD]]</f>
        <v>15414.210000000001</v>
      </c>
      <c r="X172" s="1">
        <f>IF(AND(tblshipments[[#This Row],[Departure_Date]]&lt;&gt;"",tblshipments[[#This Row],[Arrival_Date]]&lt;&gt;""),INT(tblshipments[[#This Row],[Arrival_Date]]-tblshipments[[#This Row],[Departure_Date]]),"Null")</f>
        <v>16</v>
      </c>
      <c r="Y172" s="8">
        <f>IFERROR(tblshipments[[#This Row],[Total_Cost_USD]]/tblshipments[[#This Row],[Weight_kg]],"")</f>
        <v>8.6912598038939297</v>
      </c>
      <c r="Z172" s="8">
        <f>IFERROR(tblshipments[[#This Row],[Total_Cost_USD]]/tblshipments[[#This Row],[Units]],"")</f>
        <v>31.781876288659795</v>
      </c>
      <c r="AA172" s="1" t="str">
        <f>IF(tblshipments[[#This Row],[Transit_Days]]&lt;= VLOOKUP(tblshipments[[#This Row],[Transport_Mode]],tblTargets[#All],2,FALSE),"On Time","Late")</f>
        <v>Late</v>
      </c>
      <c r="AB172" s="1">
        <f>MONTH(tblshipments[[#This Row],[Date]])</f>
        <v>10</v>
      </c>
      <c r="AC172" s="4">
        <f>DATE(tblshipments[[#This Row],[Year]],tblshipments[[#This Row],[MonthNum]],1)</f>
        <v>45931</v>
      </c>
    </row>
    <row r="173" spans="1:29" x14ac:dyDescent="0.2">
      <c r="A173" s="1" t="s">
        <v>191</v>
      </c>
      <c r="B173" s="4">
        <v>45978</v>
      </c>
      <c r="C173" s="1" t="s">
        <v>291</v>
      </c>
      <c r="D173" s="1" t="s">
        <v>296</v>
      </c>
      <c r="E173" s="1" t="s">
        <v>298</v>
      </c>
      <c r="F173" s="1" t="s">
        <v>469</v>
      </c>
      <c r="G173" s="1" t="s">
        <v>566</v>
      </c>
      <c r="H173" s="10">
        <v>348</v>
      </c>
      <c r="I173" s="8">
        <v>7140.05</v>
      </c>
      <c r="J173" s="6">
        <v>10065.4</v>
      </c>
      <c r="K173" s="1" t="s">
        <v>574</v>
      </c>
      <c r="L173" s="1" t="s">
        <v>748</v>
      </c>
      <c r="M173" s="1" t="s">
        <v>848</v>
      </c>
      <c r="N173" s="4">
        <v>45982</v>
      </c>
      <c r="O173" s="4">
        <v>46006</v>
      </c>
      <c r="P173" s="1" t="s">
        <v>852</v>
      </c>
      <c r="Q173" s="1" t="s">
        <v>857</v>
      </c>
      <c r="R173" s="1" t="s">
        <v>862</v>
      </c>
      <c r="S173" s="1" t="s">
        <v>866</v>
      </c>
      <c r="T173" s="6">
        <v>4842.13</v>
      </c>
      <c r="U173" s="1">
        <f>YEAR(tblshipments[[#This Row],[Date]])</f>
        <v>2025</v>
      </c>
      <c r="V173" s="1" t="str">
        <f>TEXT(tblshipments[[#This Row],[Date]],"mmm")</f>
        <v>Nov</v>
      </c>
      <c r="W173" s="6">
        <f>tblshipments[[#This Row],[Freight_Cost_USD]]+tblshipments[[#This Row],[Customs_Duties_USD]]</f>
        <v>14907.529999999999</v>
      </c>
      <c r="X173" s="1">
        <f>IF(AND(tblshipments[[#This Row],[Departure_Date]]&lt;&gt;"",tblshipments[[#This Row],[Arrival_Date]]&lt;&gt;""),INT(tblshipments[[#This Row],[Arrival_Date]]-tblshipments[[#This Row],[Departure_Date]]),"Null")</f>
        <v>24</v>
      </c>
      <c r="Y173" s="8">
        <f>IFERROR(tblshipments[[#This Row],[Total_Cost_USD]]/tblshipments[[#This Row],[Weight_kg]],"")</f>
        <v>2.0878747347707649</v>
      </c>
      <c r="Z173" s="8">
        <f>IFERROR(tblshipments[[#This Row],[Total_Cost_USD]]/tblshipments[[#This Row],[Units]],"")</f>
        <v>42.83772988505747</v>
      </c>
      <c r="AA173" s="1" t="str">
        <f>IF(tblshipments[[#This Row],[Transit_Days]]&lt;= VLOOKUP(tblshipments[[#This Row],[Transport_Mode]],tblTargets[#All],2,FALSE),"On Time","Late")</f>
        <v>On Time</v>
      </c>
      <c r="AB173" s="1">
        <f>MONTH(tblshipments[[#This Row],[Date]])</f>
        <v>11</v>
      </c>
      <c r="AC173" s="4">
        <f>DATE(tblshipments[[#This Row],[Year]],tblshipments[[#This Row],[MonthNum]],1)</f>
        <v>45962</v>
      </c>
    </row>
    <row r="174" spans="1:29" x14ac:dyDescent="0.2">
      <c r="A174" s="1" t="s">
        <v>192</v>
      </c>
      <c r="B174" s="4">
        <v>45640</v>
      </c>
      <c r="C174" s="1" t="s">
        <v>290</v>
      </c>
      <c r="D174" s="1" t="s">
        <v>293</v>
      </c>
      <c r="E174" s="1" t="s">
        <v>294</v>
      </c>
      <c r="F174" s="1" t="s">
        <v>470</v>
      </c>
      <c r="G174" s="1" t="s">
        <v>569</v>
      </c>
      <c r="H174" s="10">
        <v>330</v>
      </c>
      <c r="I174" s="8">
        <v>5240.4399999999996</v>
      </c>
      <c r="J174" s="6">
        <v>12928.4</v>
      </c>
      <c r="K174" s="1" t="s">
        <v>574</v>
      </c>
      <c r="L174" s="1" t="s">
        <v>749</v>
      </c>
      <c r="M174" s="1" t="s">
        <v>850</v>
      </c>
      <c r="N174" s="4">
        <v>45641</v>
      </c>
      <c r="O174" s="4">
        <v>45658</v>
      </c>
      <c r="P174" s="1" t="s">
        <v>575</v>
      </c>
      <c r="Q174" s="1" t="s">
        <v>855</v>
      </c>
      <c r="R174" s="1" t="s">
        <v>862</v>
      </c>
      <c r="S174" s="1" t="s">
        <v>864</v>
      </c>
      <c r="T174" s="6">
        <v>3756.57</v>
      </c>
      <c r="U174" s="1">
        <f>YEAR(tblshipments[[#This Row],[Date]])</f>
        <v>2024</v>
      </c>
      <c r="V174" s="1" t="str">
        <f>TEXT(tblshipments[[#This Row],[Date]],"mmm")</f>
        <v>Dec</v>
      </c>
      <c r="W174" s="6">
        <f>tblshipments[[#This Row],[Freight_Cost_USD]]+tblshipments[[#This Row],[Customs_Duties_USD]]</f>
        <v>16684.97</v>
      </c>
      <c r="X174" s="1">
        <f>IF(AND(tblshipments[[#This Row],[Departure_Date]]&lt;&gt;"",tblshipments[[#This Row],[Arrival_Date]]&lt;&gt;""),INT(tblshipments[[#This Row],[Arrival_Date]]-tblshipments[[#This Row],[Departure_Date]]),"Null")</f>
        <v>17</v>
      </c>
      <c r="Y174" s="8">
        <f>IFERROR(tblshipments[[#This Row],[Total_Cost_USD]]/tblshipments[[#This Row],[Weight_kg]],"")</f>
        <v>3.183887230843212</v>
      </c>
      <c r="Z174" s="8">
        <f>IFERROR(tblshipments[[#This Row],[Total_Cost_USD]]/tblshipments[[#This Row],[Units]],"")</f>
        <v>50.560515151515155</v>
      </c>
      <c r="AA174" s="1" t="str">
        <f>IF(tblshipments[[#This Row],[Transit_Days]]&lt;= VLOOKUP(tblshipments[[#This Row],[Transport_Mode]],tblTargets[#All],2,FALSE),"On Time","Late")</f>
        <v>Late</v>
      </c>
      <c r="AB174" s="1">
        <f>MONTH(tblshipments[[#This Row],[Date]])</f>
        <v>12</v>
      </c>
      <c r="AC174" s="4">
        <f>DATE(tblshipments[[#This Row],[Year]],tblshipments[[#This Row],[MonthNum]],1)</f>
        <v>45627</v>
      </c>
    </row>
    <row r="175" spans="1:29" x14ac:dyDescent="0.2">
      <c r="A175" s="1" t="s">
        <v>193</v>
      </c>
      <c r="B175" s="4">
        <v>45643</v>
      </c>
      <c r="C175" s="1" t="s">
        <v>291</v>
      </c>
      <c r="D175" s="1" t="s">
        <v>294</v>
      </c>
      <c r="E175" s="1" t="s">
        <v>294</v>
      </c>
      <c r="F175" s="1" t="s">
        <v>471</v>
      </c>
      <c r="G175" s="1" t="s">
        <v>569</v>
      </c>
      <c r="H175" s="10">
        <v>190</v>
      </c>
      <c r="I175" s="8">
        <v>8605.6200000000008</v>
      </c>
      <c r="J175" s="6">
        <v>3234.35</v>
      </c>
      <c r="K175" s="1" t="s">
        <v>575</v>
      </c>
      <c r="L175" s="1" t="s">
        <v>750</v>
      </c>
      <c r="M175" s="1" t="s">
        <v>848</v>
      </c>
      <c r="N175" s="4">
        <v>45648</v>
      </c>
      <c r="O175" s="4">
        <v>45661</v>
      </c>
      <c r="P175" s="1" t="s">
        <v>575</v>
      </c>
      <c r="Q175" s="1" t="s">
        <v>856</v>
      </c>
      <c r="R175" s="1" t="s">
        <v>862</v>
      </c>
      <c r="S175" s="1" t="s">
        <v>866</v>
      </c>
      <c r="T175" s="6">
        <v>2204.83</v>
      </c>
      <c r="U175" s="1">
        <f>YEAR(tblshipments[[#This Row],[Date]])</f>
        <v>2024</v>
      </c>
      <c r="V175" s="1" t="str">
        <f>TEXT(tblshipments[[#This Row],[Date]],"mmm")</f>
        <v>Dec</v>
      </c>
      <c r="W175" s="6">
        <f>tblshipments[[#This Row],[Freight_Cost_USD]]+tblshipments[[#This Row],[Customs_Duties_USD]]</f>
        <v>5439.18</v>
      </c>
      <c r="X175" s="1">
        <f>IF(AND(tblshipments[[#This Row],[Departure_Date]]&lt;&gt;"",tblshipments[[#This Row],[Arrival_Date]]&lt;&gt;""),INT(tblshipments[[#This Row],[Arrival_Date]]-tblshipments[[#This Row],[Departure_Date]]),"Null")</f>
        <v>13</v>
      </c>
      <c r="Y175" s="8">
        <f>IFERROR(tblshipments[[#This Row],[Total_Cost_USD]]/tblshipments[[#This Row],[Weight_kg]],"")</f>
        <v>0.63204975353315618</v>
      </c>
      <c r="Z175" s="8">
        <f>IFERROR(tblshipments[[#This Row],[Total_Cost_USD]]/tblshipments[[#This Row],[Units]],"")</f>
        <v>28.627263157894738</v>
      </c>
      <c r="AA175" s="1" t="str">
        <f>IF(tblshipments[[#This Row],[Transit_Days]]&lt;= VLOOKUP(tblshipments[[#This Row],[Transport_Mode]],tblTargets[#All],2,FALSE),"On Time","Late")</f>
        <v>On Time</v>
      </c>
      <c r="AB175" s="1">
        <f>MONTH(tblshipments[[#This Row],[Date]])</f>
        <v>12</v>
      </c>
      <c r="AC175" s="4">
        <f>DATE(tblshipments[[#This Row],[Year]],tblshipments[[#This Row],[MonthNum]],1)</f>
        <v>45627</v>
      </c>
    </row>
    <row r="176" spans="1:29" x14ac:dyDescent="0.2">
      <c r="A176" s="1" t="s">
        <v>194</v>
      </c>
      <c r="B176" s="4">
        <v>45726</v>
      </c>
      <c r="C176" s="1" t="s">
        <v>291</v>
      </c>
      <c r="D176" s="1" t="s">
        <v>297</v>
      </c>
      <c r="E176" s="1" t="s">
        <v>297</v>
      </c>
      <c r="F176" s="1" t="s">
        <v>472</v>
      </c>
      <c r="G176" s="1" t="s">
        <v>573</v>
      </c>
      <c r="H176" s="10">
        <v>462</v>
      </c>
      <c r="I176" s="8">
        <v>8699.1200000000008</v>
      </c>
      <c r="J176" s="6">
        <v>2114.5100000000002</v>
      </c>
      <c r="K176" s="1" t="s">
        <v>574</v>
      </c>
      <c r="L176" s="1" t="s">
        <v>751</v>
      </c>
      <c r="M176" s="1" t="s">
        <v>850</v>
      </c>
      <c r="N176" s="4">
        <v>45726</v>
      </c>
      <c r="O176" s="4">
        <v>45746</v>
      </c>
      <c r="P176" s="1" t="s">
        <v>852</v>
      </c>
      <c r="Q176" s="1" t="s">
        <v>856</v>
      </c>
      <c r="R176" s="1" t="s">
        <v>862</v>
      </c>
      <c r="S176" s="1" t="s">
        <v>864</v>
      </c>
      <c r="T176" s="6">
        <v>126.47</v>
      </c>
      <c r="U176" s="1">
        <f>YEAR(tblshipments[[#This Row],[Date]])</f>
        <v>2025</v>
      </c>
      <c r="V176" s="1" t="str">
        <f>TEXT(tblshipments[[#This Row],[Date]],"mmm")</f>
        <v>Mar</v>
      </c>
      <c r="W176" s="6">
        <f>tblshipments[[#This Row],[Freight_Cost_USD]]+tblshipments[[#This Row],[Customs_Duties_USD]]</f>
        <v>2240.98</v>
      </c>
      <c r="X176" s="1">
        <f>IF(AND(tblshipments[[#This Row],[Departure_Date]]&lt;&gt;"",tblshipments[[#This Row],[Arrival_Date]]&lt;&gt;""),INT(tblshipments[[#This Row],[Arrival_Date]]-tblshipments[[#This Row],[Departure_Date]]),"Null")</f>
        <v>20</v>
      </c>
      <c r="Y176" s="8">
        <f>IFERROR(tblshipments[[#This Row],[Total_Cost_USD]]/tblshipments[[#This Row],[Weight_kg]],"")</f>
        <v>0.25760996514589979</v>
      </c>
      <c r="Z176" s="8">
        <f>IFERROR(tblshipments[[#This Row],[Total_Cost_USD]]/tblshipments[[#This Row],[Units]],"")</f>
        <v>4.8506060606060606</v>
      </c>
      <c r="AA176" s="1" t="str">
        <f>IF(tblshipments[[#This Row],[Transit_Days]]&lt;= VLOOKUP(tblshipments[[#This Row],[Transport_Mode]],tblTargets[#All],2,FALSE),"On Time","Late")</f>
        <v>On Time</v>
      </c>
      <c r="AB176" s="1">
        <f>MONTH(tblshipments[[#This Row],[Date]])</f>
        <v>3</v>
      </c>
      <c r="AC176" s="4">
        <f>DATE(tblshipments[[#This Row],[Year]],tblshipments[[#This Row],[MonthNum]],1)</f>
        <v>45717</v>
      </c>
    </row>
    <row r="177" spans="1:29" x14ac:dyDescent="0.2">
      <c r="A177" s="1" t="s">
        <v>195</v>
      </c>
      <c r="B177" s="4">
        <v>45369</v>
      </c>
      <c r="C177" s="1" t="s">
        <v>291</v>
      </c>
      <c r="D177" s="1" t="s">
        <v>292</v>
      </c>
      <c r="E177" s="1" t="s">
        <v>296</v>
      </c>
      <c r="F177" s="1" t="s">
        <v>473</v>
      </c>
      <c r="G177" s="1" t="s">
        <v>573</v>
      </c>
      <c r="H177" s="10">
        <v>158</v>
      </c>
      <c r="I177" s="8">
        <v>8692.17</v>
      </c>
      <c r="J177" s="6">
        <v>12578.71</v>
      </c>
      <c r="K177" s="1" t="s">
        <v>574</v>
      </c>
      <c r="L177" s="1" t="s">
        <v>752</v>
      </c>
      <c r="M177" s="1" t="s">
        <v>849</v>
      </c>
      <c r="N177" s="4">
        <v>45372</v>
      </c>
      <c r="O177" s="4">
        <v>45397</v>
      </c>
      <c r="P177" s="1" t="s">
        <v>575</v>
      </c>
      <c r="Q177" s="1" t="s">
        <v>857</v>
      </c>
      <c r="R177" s="1" t="s">
        <v>858</v>
      </c>
      <c r="S177" s="1" t="s">
        <v>864</v>
      </c>
      <c r="T177" s="6">
        <v>259.70999999999998</v>
      </c>
      <c r="U177" s="1">
        <f>YEAR(tblshipments[[#This Row],[Date]])</f>
        <v>2024</v>
      </c>
      <c r="V177" s="1" t="str">
        <f>TEXT(tblshipments[[#This Row],[Date]],"mmm")</f>
        <v>Mar</v>
      </c>
      <c r="W177" s="6">
        <f>tblshipments[[#This Row],[Freight_Cost_USD]]+tblshipments[[#This Row],[Customs_Duties_USD]]</f>
        <v>12838.419999999998</v>
      </c>
      <c r="X177" s="1">
        <f>IF(AND(tblshipments[[#This Row],[Departure_Date]]&lt;&gt;"",tblshipments[[#This Row],[Arrival_Date]]&lt;&gt;""),INT(tblshipments[[#This Row],[Arrival_Date]]-tblshipments[[#This Row],[Departure_Date]]),"Null")</f>
        <v>25</v>
      </c>
      <c r="Y177" s="8">
        <f>IFERROR(tblshipments[[#This Row],[Total_Cost_USD]]/tblshipments[[#This Row],[Weight_kg]],"")</f>
        <v>1.4770097685618204</v>
      </c>
      <c r="Z177" s="8">
        <f>IFERROR(tblshipments[[#This Row],[Total_Cost_USD]]/tblshipments[[#This Row],[Units]],"")</f>
        <v>81.255822784810121</v>
      </c>
      <c r="AA177" s="1" t="str">
        <f>IF(tblshipments[[#This Row],[Transit_Days]]&lt;= VLOOKUP(tblshipments[[#This Row],[Transport_Mode]],tblTargets[#All],2,FALSE),"On Time","Late")</f>
        <v>Late</v>
      </c>
      <c r="AB177" s="1">
        <f>MONTH(tblshipments[[#This Row],[Date]])</f>
        <v>3</v>
      </c>
      <c r="AC177" s="4">
        <f>DATE(tblshipments[[#This Row],[Year]],tblshipments[[#This Row],[MonthNum]],1)</f>
        <v>45352</v>
      </c>
    </row>
    <row r="178" spans="1:29" x14ac:dyDescent="0.2">
      <c r="A178" s="1" t="s">
        <v>196</v>
      </c>
      <c r="B178" s="4">
        <v>45981</v>
      </c>
      <c r="C178" s="1" t="s">
        <v>291</v>
      </c>
      <c r="D178" s="1" t="s">
        <v>297</v>
      </c>
      <c r="E178" s="1" t="s">
        <v>297</v>
      </c>
      <c r="F178" s="1" t="s">
        <v>474</v>
      </c>
      <c r="G178" s="1" t="s">
        <v>567</v>
      </c>
      <c r="H178" s="10">
        <v>283</v>
      </c>
      <c r="I178" s="8">
        <v>9670.98</v>
      </c>
      <c r="J178" s="6">
        <v>3306.53</v>
      </c>
      <c r="K178" s="1" t="s">
        <v>575</v>
      </c>
      <c r="L178" s="1" t="s">
        <v>753</v>
      </c>
      <c r="M178" s="1" t="s">
        <v>848</v>
      </c>
      <c r="N178" s="4">
        <v>45982</v>
      </c>
      <c r="O178" s="4">
        <v>45997</v>
      </c>
      <c r="P178" s="1" t="s">
        <v>851</v>
      </c>
      <c r="Q178" s="1" t="s">
        <v>855</v>
      </c>
      <c r="R178" s="1" t="s">
        <v>862</v>
      </c>
      <c r="S178" s="1" t="s">
        <v>866</v>
      </c>
      <c r="T178" s="6">
        <v>2911.95</v>
      </c>
      <c r="U178" s="1">
        <f>YEAR(tblshipments[[#This Row],[Date]])</f>
        <v>2025</v>
      </c>
      <c r="V178" s="1" t="str">
        <f>TEXT(tblshipments[[#This Row],[Date]],"mmm")</f>
        <v>Nov</v>
      </c>
      <c r="W178" s="6">
        <f>tblshipments[[#This Row],[Freight_Cost_USD]]+tblshipments[[#This Row],[Customs_Duties_USD]]</f>
        <v>6218.48</v>
      </c>
      <c r="X178" s="1">
        <f>IF(AND(tblshipments[[#This Row],[Departure_Date]]&lt;&gt;"",tblshipments[[#This Row],[Arrival_Date]]&lt;&gt;""),INT(tblshipments[[#This Row],[Arrival_Date]]-tblshipments[[#This Row],[Departure_Date]]),"Null")</f>
        <v>15</v>
      </c>
      <c r="Y178" s="8">
        <f>IFERROR(tblshipments[[#This Row],[Total_Cost_USD]]/tblshipments[[#This Row],[Weight_kg]],"")</f>
        <v>0.64300412160918541</v>
      </c>
      <c r="Z178" s="8">
        <f>IFERROR(tblshipments[[#This Row],[Total_Cost_USD]]/tblshipments[[#This Row],[Units]],"")</f>
        <v>21.973427561837454</v>
      </c>
      <c r="AA178" s="1" t="str">
        <f>IF(tblshipments[[#This Row],[Transit_Days]]&lt;= VLOOKUP(tblshipments[[#This Row],[Transport_Mode]],tblTargets[#All],2,FALSE),"On Time","Late")</f>
        <v>Late</v>
      </c>
      <c r="AB178" s="1">
        <f>MONTH(tblshipments[[#This Row],[Date]])</f>
        <v>11</v>
      </c>
      <c r="AC178" s="4">
        <f>DATE(tblshipments[[#This Row],[Year]],tblshipments[[#This Row],[MonthNum]],1)</f>
        <v>45962</v>
      </c>
    </row>
    <row r="179" spans="1:29" x14ac:dyDescent="0.2">
      <c r="A179" s="1" t="s">
        <v>197</v>
      </c>
      <c r="B179" s="4">
        <v>45894</v>
      </c>
      <c r="C179" s="1" t="s">
        <v>291</v>
      </c>
      <c r="D179" s="1" t="s">
        <v>295</v>
      </c>
      <c r="E179" s="1" t="s">
        <v>300</v>
      </c>
      <c r="F179" s="1" t="s">
        <v>475</v>
      </c>
      <c r="G179" s="1" t="s">
        <v>568</v>
      </c>
      <c r="H179" s="10">
        <v>373</v>
      </c>
      <c r="I179" s="8">
        <v>8379.75</v>
      </c>
      <c r="J179" s="6">
        <v>18377.66</v>
      </c>
      <c r="K179" s="1" t="s">
        <v>574</v>
      </c>
      <c r="L179" s="1" t="s">
        <v>754</v>
      </c>
      <c r="M179" s="1" t="s">
        <v>850</v>
      </c>
      <c r="N179" s="4">
        <v>45895</v>
      </c>
      <c r="O179" s="4">
        <v>45916</v>
      </c>
      <c r="P179" s="1" t="s">
        <v>851</v>
      </c>
      <c r="Q179" s="1" t="s">
        <v>856</v>
      </c>
      <c r="R179" s="1" t="s">
        <v>860</v>
      </c>
      <c r="S179" s="1" t="s">
        <v>866</v>
      </c>
      <c r="T179" s="6">
        <v>4905.1099999999997</v>
      </c>
      <c r="U179" s="1">
        <f>YEAR(tblshipments[[#This Row],[Date]])</f>
        <v>2025</v>
      </c>
      <c r="V179" s="1" t="str">
        <f>TEXT(tblshipments[[#This Row],[Date]],"mmm")</f>
        <v>Aug</v>
      </c>
      <c r="W179" s="6">
        <f>tblshipments[[#This Row],[Freight_Cost_USD]]+tblshipments[[#This Row],[Customs_Duties_USD]]</f>
        <v>23282.77</v>
      </c>
      <c r="X179" s="1">
        <f>IF(AND(tblshipments[[#This Row],[Departure_Date]]&lt;&gt;"",tblshipments[[#This Row],[Arrival_Date]]&lt;&gt;""),INT(tblshipments[[#This Row],[Arrival_Date]]-tblshipments[[#This Row],[Departure_Date]]),"Null")</f>
        <v>21</v>
      </c>
      <c r="Y179" s="8">
        <f>IFERROR(tblshipments[[#This Row],[Total_Cost_USD]]/tblshipments[[#This Row],[Weight_kg]],"")</f>
        <v>2.7784563978638981</v>
      </c>
      <c r="Z179" s="8">
        <f>IFERROR(tblshipments[[#This Row],[Total_Cost_USD]]/tblshipments[[#This Row],[Units]],"")</f>
        <v>62.42029490616622</v>
      </c>
      <c r="AA179" s="1" t="str">
        <f>IF(tblshipments[[#This Row],[Transit_Days]]&lt;= VLOOKUP(tblshipments[[#This Row],[Transport_Mode]],tblTargets[#All],2,FALSE),"On Time","Late")</f>
        <v>Late</v>
      </c>
      <c r="AB179" s="1">
        <f>MONTH(tblshipments[[#This Row],[Date]])</f>
        <v>8</v>
      </c>
      <c r="AC179" s="4">
        <f>DATE(tblshipments[[#This Row],[Year]],tblshipments[[#This Row],[MonthNum]],1)</f>
        <v>45870</v>
      </c>
    </row>
    <row r="180" spans="1:29" x14ac:dyDescent="0.2">
      <c r="A180" s="1" t="s">
        <v>198</v>
      </c>
      <c r="B180" s="4">
        <v>45358</v>
      </c>
      <c r="C180" s="1" t="s">
        <v>290</v>
      </c>
      <c r="D180" s="1" t="s">
        <v>297</v>
      </c>
      <c r="E180" s="1" t="s">
        <v>294</v>
      </c>
      <c r="F180" s="1" t="s">
        <v>476</v>
      </c>
      <c r="G180" s="1" t="s">
        <v>570</v>
      </c>
      <c r="H180" s="10">
        <v>229</v>
      </c>
      <c r="I180" s="8">
        <v>8799.99</v>
      </c>
      <c r="J180" s="6">
        <v>7527.77</v>
      </c>
      <c r="K180" s="1" t="s">
        <v>577</v>
      </c>
      <c r="L180" s="1" t="s">
        <v>755</v>
      </c>
      <c r="M180" s="1" t="s">
        <v>848</v>
      </c>
      <c r="N180" s="4">
        <v>45363</v>
      </c>
      <c r="O180" s="4">
        <v>45381</v>
      </c>
      <c r="P180" s="1" t="s">
        <v>851</v>
      </c>
      <c r="Q180" s="1" t="s">
        <v>855</v>
      </c>
      <c r="R180" s="1" t="s">
        <v>863</v>
      </c>
      <c r="S180" s="1" t="s">
        <v>866</v>
      </c>
      <c r="T180" s="6">
        <v>492.98</v>
      </c>
      <c r="U180" s="1">
        <f>YEAR(tblshipments[[#This Row],[Date]])</f>
        <v>2024</v>
      </c>
      <c r="V180" s="1" t="str">
        <f>TEXT(tblshipments[[#This Row],[Date]],"mmm")</f>
        <v>Mar</v>
      </c>
      <c r="W180" s="6">
        <f>tblshipments[[#This Row],[Freight_Cost_USD]]+tblshipments[[#This Row],[Customs_Duties_USD]]</f>
        <v>8020.75</v>
      </c>
      <c r="X180" s="1">
        <f>IF(AND(tblshipments[[#This Row],[Departure_Date]]&lt;&gt;"",tblshipments[[#This Row],[Arrival_Date]]&lt;&gt;""),INT(tblshipments[[#This Row],[Arrival_Date]]-tblshipments[[#This Row],[Departure_Date]]),"Null")</f>
        <v>18</v>
      </c>
      <c r="Y180" s="8">
        <f>IFERROR(tblshipments[[#This Row],[Total_Cost_USD]]/tblshipments[[#This Row],[Weight_kg]],"")</f>
        <v>0.91144989937488563</v>
      </c>
      <c r="Z180" s="8">
        <f>IFERROR(tblshipments[[#This Row],[Total_Cost_USD]]/tblshipments[[#This Row],[Units]],"")</f>
        <v>35.025109170305676</v>
      </c>
      <c r="AA180" s="1" t="str">
        <f>IF(tblshipments[[#This Row],[Transit_Days]]&lt;= VLOOKUP(tblshipments[[#This Row],[Transport_Mode]],tblTargets[#All],2,FALSE),"On Time","Late")</f>
        <v>Late</v>
      </c>
      <c r="AB180" s="1">
        <f>MONTH(tblshipments[[#This Row],[Date]])</f>
        <v>3</v>
      </c>
      <c r="AC180" s="4">
        <f>DATE(tblshipments[[#This Row],[Year]],tblshipments[[#This Row],[MonthNum]],1)</f>
        <v>45352</v>
      </c>
    </row>
    <row r="181" spans="1:29" x14ac:dyDescent="0.2">
      <c r="A181" s="1" t="s">
        <v>199</v>
      </c>
      <c r="B181" s="4">
        <v>45776</v>
      </c>
      <c r="C181" s="1" t="s">
        <v>290</v>
      </c>
      <c r="D181" s="1" t="s">
        <v>293</v>
      </c>
      <c r="E181" s="1" t="s">
        <v>296</v>
      </c>
      <c r="F181" s="1" t="s">
        <v>477</v>
      </c>
      <c r="G181" s="1" t="s">
        <v>569</v>
      </c>
      <c r="H181" s="10">
        <v>24</v>
      </c>
      <c r="I181" s="8">
        <v>3419.53</v>
      </c>
      <c r="J181" s="6">
        <v>4877.57</v>
      </c>
      <c r="K181" s="1" t="s">
        <v>577</v>
      </c>
      <c r="L181" s="1" t="s">
        <v>756</v>
      </c>
      <c r="M181" s="1" t="s">
        <v>848</v>
      </c>
      <c r="N181" s="4">
        <v>45779</v>
      </c>
      <c r="O181" s="4">
        <v>45801</v>
      </c>
      <c r="P181" s="1" t="s">
        <v>852</v>
      </c>
      <c r="Q181" s="1" t="s">
        <v>856</v>
      </c>
      <c r="R181" s="1" t="s">
        <v>863</v>
      </c>
      <c r="S181" s="1" t="s">
        <v>865</v>
      </c>
      <c r="T181" s="6">
        <v>2403.6999999999998</v>
      </c>
      <c r="U181" s="1">
        <f>YEAR(tblshipments[[#This Row],[Date]])</f>
        <v>2025</v>
      </c>
      <c r="V181" s="1" t="str">
        <f>TEXT(tblshipments[[#This Row],[Date]],"mmm")</f>
        <v>Apr</v>
      </c>
      <c r="W181" s="6">
        <f>tblshipments[[#This Row],[Freight_Cost_USD]]+tblshipments[[#This Row],[Customs_Duties_USD]]</f>
        <v>7281.2699999999995</v>
      </c>
      <c r="X181" s="1">
        <f>IF(AND(tblshipments[[#This Row],[Departure_Date]]&lt;&gt;"",tblshipments[[#This Row],[Arrival_Date]]&lt;&gt;""),INT(tblshipments[[#This Row],[Arrival_Date]]-tblshipments[[#This Row],[Departure_Date]]),"Null")</f>
        <v>22</v>
      </c>
      <c r="Y181" s="8">
        <f>IFERROR(tblshipments[[#This Row],[Total_Cost_USD]]/tblshipments[[#This Row],[Weight_kg]],"")</f>
        <v>2.1293189414919591</v>
      </c>
      <c r="Z181" s="8">
        <f>IFERROR(tblshipments[[#This Row],[Total_Cost_USD]]/tblshipments[[#This Row],[Units]],"")</f>
        <v>303.38624999999996</v>
      </c>
      <c r="AA181" s="1" t="str">
        <f>IF(tblshipments[[#This Row],[Transit_Days]]&lt;= VLOOKUP(tblshipments[[#This Row],[Transport_Mode]],tblTargets[#All],2,FALSE),"On Time","Late")</f>
        <v>On Time</v>
      </c>
      <c r="AB181" s="1">
        <f>MONTH(tblshipments[[#This Row],[Date]])</f>
        <v>4</v>
      </c>
      <c r="AC181" s="4">
        <f>DATE(tblshipments[[#This Row],[Year]],tblshipments[[#This Row],[MonthNum]],1)</f>
        <v>45748</v>
      </c>
    </row>
    <row r="182" spans="1:29" x14ac:dyDescent="0.2">
      <c r="A182" s="1" t="s">
        <v>200</v>
      </c>
      <c r="B182" s="4">
        <v>45800</v>
      </c>
      <c r="C182" s="1" t="s">
        <v>290</v>
      </c>
      <c r="D182" s="1" t="s">
        <v>295</v>
      </c>
      <c r="E182" s="1" t="s">
        <v>296</v>
      </c>
      <c r="F182" s="1" t="s">
        <v>478</v>
      </c>
      <c r="G182" s="1" t="s">
        <v>570</v>
      </c>
      <c r="H182" s="10">
        <v>40</v>
      </c>
      <c r="I182" s="8">
        <v>7226.47</v>
      </c>
      <c r="J182" s="6">
        <v>16790.580000000002</v>
      </c>
      <c r="K182" s="1" t="s">
        <v>576</v>
      </c>
      <c r="L182" s="1" t="s">
        <v>757</v>
      </c>
      <c r="M182" s="1" t="s">
        <v>848</v>
      </c>
      <c r="N182" s="4">
        <v>45805</v>
      </c>
      <c r="O182" s="4">
        <v>45824</v>
      </c>
      <c r="P182" s="1" t="s">
        <v>852</v>
      </c>
      <c r="Q182" s="1" t="s">
        <v>855</v>
      </c>
      <c r="R182" s="1" t="s">
        <v>862</v>
      </c>
      <c r="S182" s="1" t="s">
        <v>864</v>
      </c>
      <c r="T182" s="6">
        <v>1346.73</v>
      </c>
      <c r="U182" s="1">
        <f>YEAR(tblshipments[[#This Row],[Date]])</f>
        <v>2025</v>
      </c>
      <c r="V182" s="1" t="str">
        <f>TEXT(tblshipments[[#This Row],[Date]],"mmm")</f>
        <v>May</v>
      </c>
      <c r="W182" s="6">
        <f>tblshipments[[#This Row],[Freight_Cost_USD]]+tblshipments[[#This Row],[Customs_Duties_USD]]</f>
        <v>18137.310000000001</v>
      </c>
      <c r="X182" s="1">
        <f>IF(AND(tblshipments[[#This Row],[Departure_Date]]&lt;&gt;"",tblshipments[[#This Row],[Arrival_Date]]&lt;&gt;""),INT(tblshipments[[#This Row],[Arrival_Date]]-tblshipments[[#This Row],[Departure_Date]]),"Null")</f>
        <v>19</v>
      </c>
      <c r="Y182" s="8">
        <f>IFERROR(tblshipments[[#This Row],[Total_Cost_USD]]/tblshipments[[#This Row],[Weight_kg]],"")</f>
        <v>2.5098436719449468</v>
      </c>
      <c r="Z182" s="8">
        <f>IFERROR(tblshipments[[#This Row],[Total_Cost_USD]]/tblshipments[[#This Row],[Units]],"")</f>
        <v>453.43275000000006</v>
      </c>
      <c r="AA182" s="1" t="str">
        <f>IF(tblshipments[[#This Row],[Transit_Days]]&lt;= VLOOKUP(tblshipments[[#This Row],[Transport_Mode]],tblTargets[#All],2,FALSE),"On Time","Late")</f>
        <v>On Time</v>
      </c>
      <c r="AB182" s="1">
        <f>MONTH(tblshipments[[#This Row],[Date]])</f>
        <v>5</v>
      </c>
      <c r="AC182" s="4">
        <f>DATE(tblshipments[[#This Row],[Year]],tblshipments[[#This Row],[MonthNum]],1)</f>
        <v>45778</v>
      </c>
    </row>
    <row r="183" spans="1:29" x14ac:dyDescent="0.2">
      <c r="A183" s="1" t="s">
        <v>201</v>
      </c>
      <c r="B183" s="4">
        <v>45518</v>
      </c>
      <c r="C183" s="1" t="s">
        <v>291</v>
      </c>
      <c r="D183" s="1" t="s">
        <v>294</v>
      </c>
      <c r="E183" s="1" t="s">
        <v>297</v>
      </c>
      <c r="F183" s="1" t="s">
        <v>479</v>
      </c>
      <c r="G183" s="1" t="s">
        <v>571</v>
      </c>
      <c r="H183" s="10">
        <v>295</v>
      </c>
      <c r="I183" s="8">
        <v>526.91999999999996</v>
      </c>
      <c r="J183" s="6">
        <v>11266.78</v>
      </c>
      <c r="K183" s="1" t="s">
        <v>576</v>
      </c>
      <c r="L183" s="1" t="s">
        <v>758</v>
      </c>
      <c r="M183" s="1" t="s">
        <v>847</v>
      </c>
      <c r="N183" s="4">
        <v>45523</v>
      </c>
      <c r="O183" s="4">
        <v>45530</v>
      </c>
      <c r="P183" s="1" t="s">
        <v>853</v>
      </c>
      <c r="Q183" s="1" t="s">
        <v>854</v>
      </c>
      <c r="R183" s="1" t="s">
        <v>862</v>
      </c>
      <c r="S183" s="1" t="s">
        <v>865</v>
      </c>
      <c r="T183" s="6">
        <v>1363.62</v>
      </c>
      <c r="U183" s="1">
        <f>YEAR(tblshipments[[#This Row],[Date]])</f>
        <v>2024</v>
      </c>
      <c r="V183" s="1" t="str">
        <f>TEXT(tblshipments[[#This Row],[Date]],"mmm")</f>
        <v>Aug</v>
      </c>
      <c r="W183" s="6">
        <f>tblshipments[[#This Row],[Freight_Cost_USD]]+tblshipments[[#This Row],[Customs_Duties_USD]]</f>
        <v>12630.400000000001</v>
      </c>
      <c r="X183" s="1">
        <f>IF(AND(tblshipments[[#This Row],[Departure_Date]]&lt;&gt;"",tblshipments[[#This Row],[Arrival_Date]]&lt;&gt;""),INT(tblshipments[[#This Row],[Arrival_Date]]-tblshipments[[#This Row],[Departure_Date]]),"Null")</f>
        <v>7</v>
      </c>
      <c r="Y183" s="8">
        <f>IFERROR(tblshipments[[#This Row],[Total_Cost_USD]]/tblshipments[[#This Row],[Weight_kg]],"")</f>
        <v>23.97024216199803</v>
      </c>
      <c r="Z183" s="8">
        <f>IFERROR(tblshipments[[#This Row],[Total_Cost_USD]]/tblshipments[[#This Row],[Units]],"")</f>
        <v>42.814915254237292</v>
      </c>
      <c r="AA183" s="1" t="str">
        <f>IF(tblshipments[[#This Row],[Transit_Days]]&lt;= VLOOKUP(tblshipments[[#This Row],[Transport_Mode]],tblTargets[#All],2,FALSE),"On Time","Late")</f>
        <v>On Time</v>
      </c>
      <c r="AB183" s="1">
        <f>MONTH(tblshipments[[#This Row],[Date]])</f>
        <v>8</v>
      </c>
      <c r="AC183" s="4">
        <f>DATE(tblshipments[[#This Row],[Year]],tblshipments[[#This Row],[MonthNum]],1)</f>
        <v>45505</v>
      </c>
    </row>
    <row r="184" spans="1:29" x14ac:dyDescent="0.2">
      <c r="A184" s="1" t="s">
        <v>202</v>
      </c>
      <c r="B184" s="4">
        <v>45822</v>
      </c>
      <c r="C184" s="1" t="s">
        <v>291</v>
      </c>
      <c r="D184" s="1" t="s">
        <v>292</v>
      </c>
      <c r="E184" s="1" t="s">
        <v>294</v>
      </c>
      <c r="F184" s="1" t="s">
        <v>480</v>
      </c>
      <c r="G184" s="1" t="s">
        <v>568</v>
      </c>
      <c r="H184" s="10">
        <v>372</v>
      </c>
      <c r="I184" s="8">
        <v>3931.75</v>
      </c>
      <c r="J184" s="6">
        <v>957.04</v>
      </c>
      <c r="K184" s="1" t="s">
        <v>576</v>
      </c>
      <c r="L184" s="1" t="s">
        <v>759</v>
      </c>
      <c r="M184" s="1" t="s">
        <v>847</v>
      </c>
      <c r="N184" s="4">
        <v>45824</v>
      </c>
      <c r="O184" s="4">
        <v>45841</v>
      </c>
      <c r="P184" s="1" t="s">
        <v>851</v>
      </c>
      <c r="Q184" s="1" t="s">
        <v>854</v>
      </c>
      <c r="R184" s="1" t="s">
        <v>863</v>
      </c>
      <c r="S184" s="1" t="s">
        <v>865</v>
      </c>
      <c r="T184" s="6">
        <v>2820.88</v>
      </c>
      <c r="U184" s="1">
        <f>YEAR(tblshipments[[#This Row],[Date]])</f>
        <v>2025</v>
      </c>
      <c r="V184" s="1" t="str">
        <f>TEXT(tblshipments[[#This Row],[Date]],"mmm")</f>
        <v>Jun</v>
      </c>
      <c r="W184" s="6">
        <f>tblshipments[[#This Row],[Freight_Cost_USD]]+tblshipments[[#This Row],[Customs_Duties_USD]]</f>
        <v>3777.92</v>
      </c>
      <c r="X184" s="1">
        <f>IF(AND(tblshipments[[#This Row],[Departure_Date]]&lt;&gt;"",tblshipments[[#This Row],[Arrival_Date]]&lt;&gt;""),INT(tblshipments[[#This Row],[Arrival_Date]]-tblshipments[[#This Row],[Departure_Date]]),"Null")</f>
        <v>17</v>
      </c>
      <c r="Y184" s="8">
        <f>IFERROR(tblshipments[[#This Row],[Total_Cost_USD]]/tblshipments[[#This Row],[Weight_kg]],"")</f>
        <v>0.96087492846696765</v>
      </c>
      <c r="Z184" s="8">
        <f>IFERROR(tblshipments[[#This Row],[Total_Cost_USD]]/tblshipments[[#This Row],[Units]],"")</f>
        <v>10.155698924731183</v>
      </c>
      <c r="AA184" s="1" t="str">
        <f>IF(tblshipments[[#This Row],[Transit_Days]]&lt;= VLOOKUP(tblshipments[[#This Row],[Transport_Mode]],tblTargets[#All],2,FALSE),"On Time","Late")</f>
        <v>Late</v>
      </c>
      <c r="AB184" s="1">
        <f>MONTH(tblshipments[[#This Row],[Date]])</f>
        <v>6</v>
      </c>
      <c r="AC184" s="4">
        <f>DATE(tblshipments[[#This Row],[Year]],tblshipments[[#This Row],[MonthNum]],1)</f>
        <v>45809</v>
      </c>
    </row>
    <row r="185" spans="1:29" x14ac:dyDescent="0.2">
      <c r="A185" s="1" t="s">
        <v>203</v>
      </c>
      <c r="B185" s="4">
        <v>45643</v>
      </c>
      <c r="C185" s="1" t="s">
        <v>290</v>
      </c>
      <c r="D185" s="1" t="s">
        <v>297</v>
      </c>
      <c r="E185" s="1" t="s">
        <v>298</v>
      </c>
      <c r="F185" s="1" t="s">
        <v>481</v>
      </c>
      <c r="G185" s="1" t="s">
        <v>567</v>
      </c>
      <c r="H185" s="10">
        <v>113</v>
      </c>
      <c r="I185" s="8">
        <v>1863.75</v>
      </c>
      <c r="J185" s="6">
        <v>14399.36</v>
      </c>
      <c r="K185" s="1" t="s">
        <v>577</v>
      </c>
      <c r="L185" s="1" t="s">
        <v>760</v>
      </c>
      <c r="M185" s="1" t="s">
        <v>850</v>
      </c>
      <c r="N185" s="4">
        <v>45646</v>
      </c>
      <c r="O185" s="4">
        <v>45661</v>
      </c>
      <c r="P185" s="1" t="s">
        <v>852</v>
      </c>
      <c r="Q185" s="1" t="s">
        <v>857</v>
      </c>
      <c r="R185" s="1" t="s">
        <v>861</v>
      </c>
      <c r="S185" s="1" t="s">
        <v>866</v>
      </c>
      <c r="T185" s="6">
        <v>4132.34</v>
      </c>
      <c r="U185" s="1">
        <f>YEAR(tblshipments[[#This Row],[Date]])</f>
        <v>2024</v>
      </c>
      <c r="V185" s="1" t="str">
        <f>TEXT(tblshipments[[#This Row],[Date]],"mmm")</f>
        <v>Dec</v>
      </c>
      <c r="W185" s="6">
        <f>tblshipments[[#This Row],[Freight_Cost_USD]]+tblshipments[[#This Row],[Customs_Duties_USD]]</f>
        <v>18531.7</v>
      </c>
      <c r="X185" s="1">
        <f>IF(AND(tblshipments[[#This Row],[Departure_Date]]&lt;&gt;"",tblshipments[[#This Row],[Arrival_Date]]&lt;&gt;""),INT(tblshipments[[#This Row],[Arrival_Date]]-tblshipments[[#This Row],[Departure_Date]]),"Null")</f>
        <v>15</v>
      </c>
      <c r="Y185" s="8">
        <f>IFERROR(tblshipments[[#This Row],[Total_Cost_USD]]/tblshipments[[#This Row],[Weight_kg]],"")</f>
        <v>9.9432327297116032</v>
      </c>
      <c r="Z185" s="8">
        <f>IFERROR(tblshipments[[#This Row],[Total_Cost_USD]]/tblshipments[[#This Row],[Units]],"")</f>
        <v>163.99734513274336</v>
      </c>
      <c r="AA185" s="1" t="str">
        <f>IF(tblshipments[[#This Row],[Transit_Days]]&lt;= VLOOKUP(tblshipments[[#This Row],[Transport_Mode]],tblTargets[#All],2,FALSE),"On Time","Late")</f>
        <v>On Time</v>
      </c>
      <c r="AB185" s="1">
        <f>MONTH(tblshipments[[#This Row],[Date]])</f>
        <v>12</v>
      </c>
      <c r="AC185" s="4">
        <f>DATE(tblshipments[[#This Row],[Year]],tblshipments[[#This Row],[MonthNum]],1)</f>
        <v>45627</v>
      </c>
    </row>
    <row r="186" spans="1:29" x14ac:dyDescent="0.2">
      <c r="A186" s="1" t="s">
        <v>204</v>
      </c>
      <c r="B186" s="4">
        <v>45928</v>
      </c>
      <c r="C186" s="1" t="s">
        <v>290</v>
      </c>
      <c r="D186" s="1" t="s">
        <v>293</v>
      </c>
      <c r="E186" s="1" t="s">
        <v>296</v>
      </c>
      <c r="F186" s="1" t="s">
        <v>482</v>
      </c>
      <c r="G186" s="1" t="s">
        <v>570</v>
      </c>
      <c r="H186" s="10">
        <v>77</v>
      </c>
      <c r="I186" s="8">
        <v>6937.12</v>
      </c>
      <c r="J186" s="6">
        <v>6654.93</v>
      </c>
      <c r="K186" s="1" t="s">
        <v>574</v>
      </c>
      <c r="L186" s="1" t="s">
        <v>761</v>
      </c>
      <c r="M186" s="1" t="s">
        <v>850</v>
      </c>
      <c r="N186" s="4">
        <v>45931</v>
      </c>
      <c r="O186" s="4">
        <v>45950</v>
      </c>
      <c r="P186" s="1" t="s">
        <v>852</v>
      </c>
      <c r="Q186" s="1" t="s">
        <v>854</v>
      </c>
      <c r="R186" s="1" t="s">
        <v>861</v>
      </c>
      <c r="S186" s="1" t="s">
        <v>865</v>
      </c>
      <c r="T186" s="6">
        <v>4090.57</v>
      </c>
      <c r="U186" s="1">
        <f>YEAR(tblshipments[[#This Row],[Date]])</f>
        <v>2025</v>
      </c>
      <c r="V186" s="1" t="str">
        <f>TEXT(tblshipments[[#This Row],[Date]],"mmm")</f>
        <v>Sep</v>
      </c>
      <c r="W186" s="6">
        <f>tblshipments[[#This Row],[Freight_Cost_USD]]+tblshipments[[#This Row],[Customs_Duties_USD]]</f>
        <v>10745.5</v>
      </c>
      <c r="X186" s="1">
        <f>IF(AND(tblshipments[[#This Row],[Departure_Date]]&lt;&gt;"",tblshipments[[#This Row],[Arrival_Date]]&lt;&gt;""),INT(tblshipments[[#This Row],[Arrival_Date]]-tblshipments[[#This Row],[Departure_Date]]),"Null")</f>
        <v>19</v>
      </c>
      <c r="Y186" s="8">
        <f>IFERROR(tblshipments[[#This Row],[Total_Cost_USD]]/tblshipments[[#This Row],[Weight_kg]],"")</f>
        <v>1.5489857462462808</v>
      </c>
      <c r="Z186" s="8">
        <f>IFERROR(tblshipments[[#This Row],[Total_Cost_USD]]/tblshipments[[#This Row],[Units]],"")</f>
        <v>139.55194805194805</v>
      </c>
      <c r="AA186" s="1" t="str">
        <f>IF(tblshipments[[#This Row],[Transit_Days]]&lt;= VLOOKUP(tblshipments[[#This Row],[Transport_Mode]],tblTargets[#All],2,FALSE),"On Time","Late")</f>
        <v>On Time</v>
      </c>
      <c r="AB186" s="1">
        <f>MONTH(tblshipments[[#This Row],[Date]])</f>
        <v>9</v>
      </c>
      <c r="AC186" s="4">
        <f>DATE(tblshipments[[#This Row],[Year]],tblshipments[[#This Row],[MonthNum]],1)</f>
        <v>45901</v>
      </c>
    </row>
    <row r="187" spans="1:29" x14ac:dyDescent="0.2">
      <c r="A187" s="1" t="s">
        <v>205</v>
      </c>
      <c r="B187" s="4">
        <v>45837</v>
      </c>
      <c r="C187" s="1" t="s">
        <v>290</v>
      </c>
      <c r="D187" s="1" t="s">
        <v>294</v>
      </c>
      <c r="E187" s="1" t="s">
        <v>300</v>
      </c>
      <c r="F187" s="1" t="s">
        <v>483</v>
      </c>
      <c r="G187" s="1" t="s">
        <v>573</v>
      </c>
      <c r="H187" s="10">
        <v>137</v>
      </c>
      <c r="I187" s="8">
        <v>3720.48</v>
      </c>
      <c r="J187" s="6">
        <v>2540.9499999999998</v>
      </c>
      <c r="K187" s="1" t="s">
        <v>575</v>
      </c>
      <c r="L187" s="1" t="s">
        <v>762</v>
      </c>
      <c r="M187" s="1" t="s">
        <v>849</v>
      </c>
      <c r="N187" s="4">
        <v>45840</v>
      </c>
      <c r="O187" s="4">
        <v>45857</v>
      </c>
      <c r="P187" s="1" t="s">
        <v>851</v>
      </c>
      <c r="Q187" s="1" t="s">
        <v>854</v>
      </c>
      <c r="R187" s="1" t="s">
        <v>862</v>
      </c>
      <c r="S187" s="1" t="s">
        <v>864</v>
      </c>
      <c r="T187" s="6">
        <v>2815.15</v>
      </c>
      <c r="U187" s="1">
        <f>YEAR(tblshipments[[#This Row],[Date]])</f>
        <v>2025</v>
      </c>
      <c r="V187" s="1" t="str">
        <f>TEXT(tblshipments[[#This Row],[Date]],"mmm")</f>
        <v>Jun</v>
      </c>
      <c r="W187" s="6">
        <f>tblshipments[[#This Row],[Freight_Cost_USD]]+tblshipments[[#This Row],[Customs_Duties_USD]]</f>
        <v>5356.1</v>
      </c>
      <c r="X187" s="1">
        <f>IF(AND(tblshipments[[#This Row],[Departure_Date]]&lt;&gt;"",tblshipments[[#This Row],[Arrival_Date]]&lt;&gt;""),INT(tblshipments[[#This Row],[Arrival_Date]]-tblshipments[[#This Row],[Departure_Date]]),"Null")</f>
        <v>17</v>
      </c>
      <c r="Y187" s="8">
        <f>IFERROR(tblshipments[[#This Row],[Total_Cost_USD]]/tblshipments[[#This Row],[Weight_kg]],"")</f>
        <v>1.4396260697544403</v>
      </c>
      <c r="Z187" s="8">
        <f>IFERROR(tblshipments[[#This Row],[Total_Cost_USD]]/tblshipments[[#This Row],[Units]],"")</f>
        <v>39.095620437956207</v>
      </c>
      <c r="AA187" s="1" t="str">
        <f>IF(tblshipments[[#This Row],[Transit_Days]]&lt;= VLOOKUP(tblshipments[[#This Row],[Transport_Mode]],tblTargets[#All],2,FALSE),"On Time","Late")</f>
        <v>Late</v>
      </c>
      <c r="AB187" s="1">
        <f>MONTH(tblshipments[[#This Row],[Date]])</f>
        <v>6</v>
      </c>
      <c r="AC187" s="4">
        <f>DATE(tblshipments[[#This Row],[Year]],tblshipments[[#This Row],[MonthNum]],1)</f>
        <v>45809</v>
      </c>
    </row>
    <row r="188" spans="1:29" x14ac:dyDescent="0.2">
      <c r="A188" s="1" t="s">
        <v>206</v>
      </c>
      <c r="B188" s="4">
        <v>45398</v>
      </c>
      <c r="C188" s="1" t="s">
        <v>291</v>
      </c>
      <c r="D188" s="1" t="s">
        <v>292</v>
      </c>
      <c r="E188" s="1" t="s">
        <v>300</v>
      </c>
      <c r="F188" s="1" t="s">
        <v>484</v>
      </c>
      <c r="G188" s="1" t="s">
        <v>567</v>
      </c>
      <c r="H188" s="10">
        <v>317</v>
      </c>
      <c r="I188" s="8">
        <v>5749.81</v>
      </c>
      <c r="J188" s="6">
        <v>2493.2199999999998</v>
      </c>
      <c r="K188" s="1" t="s">
        <v>577</v>
      </c>
      <c r="L188" s="1" t="s">
        <v>763</v>
      </c>
      <c r="M188" s="1" t="s">
        <v>847</v>
      </c>
      <c r="N188" s="4">
        <v>45402</v>
      </c>
      <c r="O188" s="4">
        <v>45422</v>
      </c>
      <c r="P188" s="1" t="s">
        <v>852</v>
      </c>
      <c r="Q188" s="1" t="s">
        <v>856</v>
      </c>
      <c r="R188" s="1" t="s">
        <v>862</v>
      </c>
      <c r="S188" s="1" t="s">
        <v>866</v>
      </c>
      <c r="T188" s="6">
        <v>3006.97</v>
      </c>
      <c r="U188" s="1">
        <f>YEAR(tblshipments[[#This Row],[Date]])</f>
        <v>2024</v>
      </c>
      <c r="V188" s="1" t="str">
        <f>TEXT(tblshipments[[#This Row],[Date]],"mmm")</f>
        <v>Apr</v>
      </c>
      <c r="W188" s="6">
        <f>tblshipments[[#This Row],[Freight_Cost_USD]]+tblshipments[[#This Row],[Customs_Duties_USD]]</f>
        <v>5500.19</v>
      </c>
      <c r="X188" s="1">
        <f>IF(AND(tblshipments[[#This Row],[Departure_Date]]&lt;&gt;"",tblshipments[[#This Row],[Arrival_Date]]&lt;&gt;""),INT(tblshipments[[#This Row],[Arrival_Date]]-tblshipments[[#This Row],[Departure_Date]]),"Null")</f>
        <v>20</v>
      </c>
      <c r="Y188" s="8">
        <f>IFERROR(tblshipments[[#This Row],[Total_Cost_USD]]/tblshipments[[#This Row],[Weight_kg]],"")</f>
        <v>0.95658639155032932</v>
      </c>
      <c r="Z188" s="8">
        <f>IFERROR(tblshipments[[#This Row],[Total_Cost_USD]]/tblshipments[[#This Row],[Units]],"")</f>
        <v>17.350757097791796</v>
      </c>
      <c r="AA188" s="1" t="str">
        <f>IF(tblshipments[[#This Row],[Transit_Days]]&lt;= VLOOKUP(tblshipments[[#This Row],[Transport_Mode]],tblTargets[#All],2,FALSE),"On Time","Late")</f>
        <v>On Time</v>
      </c>
      <c r="AB188" s="1">
        <f>MONTH(tblshipments[[#This Row],[Date]])</f>
        <v>4</v>
      </c>
      <c r="AC188" s="4">
        <f>DATE(tblshipments[[#This Row],[Year]],tblshipments[[#This Row],[MonthNum]],1)</f>
        <v>45383</v>
      </c>
    </row>
    <row r="189" spans="1:29" x14ac:dyDescent="0.2">
      <c r="A189" s="1" t="s">
        <v>207</v>
      </c>
      <c r="B189" s="4">
        <v>45989</v>
      </c>
      <c r="C189" s="1" t="s">
        <v>290</v>
      </c>
      <c r="D189" s="1" t="s">
        <v>295</v>
      </c>
      <c r="E189" s="1" t="s">
        <v>299</v>
      </c>
      <c r="F189" s="1" t="s">
        <v>485</v>
      </c>
      <c r="G189" s="1" t="s">
        <v>573</v>
      </c>
      <c r="H189" s="10">
        <v>359</v>
      </c>
      <c r="I189" s="8">
        <v>5540.13</v>
      </c>
      <c r="J189" s="6">
        <v>2069.52</v>
      </c>
      <c r="K189" s="1" t="s">
        <v>575</v>
      </c>
      <c r="L189" s="1" t="s">
        <v>764</v>
      </c>
      <c r="M189" s="1" t="s">
        <v>850</v>
      </c>
      <c r="N189" s="4">
        <v>45992</v>
      </c>
      <c r="O189" s="4">
        <v>46005</v>
      </c>
      <c r="P189" s="1" t="s">
        <v>851</v>
      </c>
      <c r="Q189" s="1" t="s">
        <v>855</v>
      </c>
      <c r="R189" s="1" t="s">
        <v>863</v>
      </c>
      <c r="S189" s="1" t="s">
        <v>866</v>
      </c>
      <c r="T189" s="6">
        <v>4805.8599999999997</v>
      </c>
      <c r="U189" s="1">
        <f>YEAR(tblshipments[[#This Row],[Date]])</f>
        <v>2025</v>
      </c>
      <c r="V189" s="1" t="str">
        <f>TEXT(tblshipments[[#This Row],[Date]],"mmm")</f>
        <v>Nov</v>
      </c>
      <c r="W189" s="6">
        <f>tblshipments[[#This Row],[Freight_Cost_USD]]+tblshipments[[#This Row],[Customs_Duties_USD]]</f>
        <v>6875.3799999999992</v>
      </c>
      <c r="X189" s="1">
        <f>IF(AND(tblshipments[[#This Row],[Departure_Date]]&lt;&gt;"",tblshipments[[#This Row],[Arrival_Date]]&lt;&gt;""),INT(tblshipments[[#This Row],[Arrival_Date]]-tblshipments[[#This Row],[Departure_Date]]),"Null")</f>
        <v>13</v>
      </c>
      <c r="Y189" s="8">
        <f>IFERROR(tblshipments[[#This Row],[Total_Cost_USD]]/tblshipments[[#This Row],[Weight_kg]],"")</f>
        <v>1.2410142000277971</v>
      </c>
      <c r="Z189" s="8">
        <f>IFERROR(tblshipments[[#This Row],[Total_Cost_USD]]/tblshipments[[#This Row],[Units]],"")</f>
        <v>19.151476323119773</v>
      </c>
      <c r="AA189" s="1" t="str">
        <f>IF(tblshipments[[#This Row],[Transit_Days]]&lt;= VLOOKUP(tblshipments[[#This Row],[Transport_Mode]],tblTargets[#All],2,FALSE),"On Time","Late")</f>
        <v>Late</v>
      </c>
      <c r="AB189" s="1">
        <f>MONTH(tblshipments[[#This Row],[Date]])</f>
        <v>11</v>
      </c>
      <c r="AC189" s="4">
        <f>DATE(tblshipments[[#This Row],[Year]],tblshipments[[#This Row],[MonthNum]],1)</f>
        <v>45962</v>
      </c>
    </row>
    <row r="190" spans="1:29" x14ac:dyDescent="0.2">
      <c r="A190" s="1" t="s">
        <v>208</v>
      </c>
      <c r="B190" s="4">
        <v>45685</v>
      </c>
      <c r="C190" s="1" t="s">
        <v>291</v>
      </c>
      <c r="D190" s="1" t="s">
        <v>296</v>
      </c>
      <c r="E190" s="1" t="s">
        <v>296</v>
      </c>
      <c r="F190" s="1" t="s">
        <v>486</v>
      </c>
      <c r="G190" s="1" t="s">
        <v>567</v>
      </c>
      <c r="H190" s="10">
        <v>435</v>
      </c>
      <c r="I190" s="8">
        <v>7189.53</v>
      </c>
      <c r="J190" s="6">
        <v>12375.94</v>
      </c>
      <c r="K190" s="1" t="s">
        <v>574</v>
      </c>
      <c r="L190" s="1" t="s">
        <v>765</v>
      </c>
      <c r="M190" s="1" t="s">
        <v>849</v>
      </c>
      <c r="N190" s="4">
        <v>45685</v>
      </c>
      <c r="O190" s="4">
        <v>45691</v>
      </c>
      <c r="P190" s="1" t="s">
        <v>851</v>
      </c>
      <c r="Q190" s="1" t="s">
        <v>857</v>
      </c>
      <c r="R190" s="1" t="s">
        <v>861</v>
      </c>
      <c r="S190" s="1" t="s">
        <v>865</v>
      </c>
      <c r="T190" s="6">
        <v>3480.6</v>
      </c>
      <c r="U190" s="1">
        <f>YEAR(tblshipments[[#This Row],[Date]])</f>
        <v>2025</v>
      </c>
      <c r="V190" s="1" t="str">
        <f>TEXT(tblshipments[[#This Row],[Date]],"mmm")</f>
        <v>Jan</v>
      </c>
      <c r="W190" s="6">
        <f>tblshipments[[#This Row],[Freight_Cost_USD]]+tblshipments[[#This Row],[Customs_Duties_USD]]</f>
        <v>15856.54</v>
      </c>
      <c r="X190" s="1">
        <f>IF(AND(tblshipments[[#This Row],[Departure_Date]]&lt;&gt;"",tblshipments[[#This Row],[Arrival_Date]]&lt;&gt;""),INT(tblshipments[[#This Row],[Arrival_Date]]-tblshipments[[#This Row],[Departure_Date]]),"Null")</f>
        <v>6</v>
      </c>
      <c r="Y190" s="8">
        <f>IFERROR(tblshipments[[#This Row],[Total_Cost_USD]]/tblshipments[[#This Row],[Weight_kg]],"")</f>
        <v>2.2055043931939919</v>
      </c>
      <c r="Z190" s="8">
        <f>IFERROR(tblshipments[[#This Row],[Total_Cost_USD]]/tblshipments[[#This Row],[Units]],"")</f>
        <v>36.451816091954022</v>
      </c>
      <c r="AA190" s="1" t="str">
        <f>IF(tblshipments[[#This Row],[Transit_Days]]&lt;= VLOOKUP(tblshipments[[#This Row],[Transport_Mode]],tblTargets[#All],2,FALSE),"On Time","Late")</f>
        <v>On Time</v>
      </c>
      <c r="AB190" s="1">
        <f>MONTH(tblshipments[[#This Row],[Date]])</f>
        <v>1</v>
      </c>
      <c r="AC190" s="4">
        <f>DATE(tblshipments[[#This Row],[Year]],tblshipments[[#This Row],[MonthNum]],1)</f>
        <v>45658</v>
      </c>
    </row>
    <row r="191" spans="1:29" x14ac:dyDescent="0.2">
      <c r="A191" s="1" t="s">
        <v>209</v>
      </c>
      <c r="B191" s="4">
        <v>45760</v>
      </c>
      <c r="C191" s="1" t="s">
        <v>290</v>
      </c>
      <c r="D191" s="1" t="s">
        <v>294</v>
      </c>
      <c r="E191" s="1" t="s">
        <v>296</v>
      </c>
      <c r="F191" s="1" t="s">
        <v>487</v>
      </c>
      <c r="G191" s="1" t="s">
        <v>570</v>
      </c>
      <c r="H191" s="10">
        <v>234</v>
      </c>
      <c r="I191" s="8">
        <v>6294.09</v>
      </c>
      <c r="J191" s="6">
        <v>16655.55</v>
      </c>
      <c r="K191" s="1" t="s">
        <v>574</v>
      </c>
      <c r="L191" s="1" t="s">
        <v>766</v>
      </c>
      <c r="M191" s="1" t="s">
        <v>850</v>
      </c>
      <c r="N191" s="4">
        <v>45760</v>
      </c>
      <c r="O191" s="4">
        <v>45767</v>
      </c>
      <c r="P191" s="1" t="s">
        <v>851</v>
      </c>
      <c r="Q191" s="1" t="s">
        <v>854</v>
      </c>
      <c r="R191" s="1" t="s">
        <v>858</v>
      </c>
      <c r="S191" s="1" t="s">
        <v>866</v>
      </c>
      <c r="T191" s="6">
        <v>4978.26</v>
      </c>
      <c r="U191" s="1">
        <f>YEAR(tblshipments[[#This Row],[Date]])</f>
        <v>2025</v>
      </c>
      <c r="V191" s="1" t="str">
        <f>TEXT(tblshipments[[#This Row],[Date]],"mmm")</f>
        <v>Apr</v>
      </c>
      <c r="W191" s="6">
        <f>tblshipments[[#This Row],[Freight_Cost_USD]]+tblshipments[[#This Row],[Customs_Duties_USD]]</f>
        <v>21633.809999999998</v>
      </c>
      <c r="X191" s="1">
        <f>IF(AND(tblshipments[[#This Row],[Departure_Date]]&lt;&gt;"",tblshipments[[#This Row],[Arrival_Date]]&lt;&gt;""),INT(tblshipments[[#This Row],[Arrival_Date]]-tblshipments[[#This Row],[Departure_Date]]),"Null")</f>
        <v>7</v>
      </c>
      <c r="Y191" s="8">
        <f>IFERROR(tblshipments[[#This Row],[Total_Cost_USD]]/tblshipments[[#This Row],[Weight_kg]],"")</f>
        <v>3.4371624809940751</v>
      </c>
      <c r="Z191" s="8">
        <f>IFERROR(tblshipments[[#This Row],[Total_Cost_USD]]/tblshipments[[#This Row],[Units]],"")</f>
        <v>92.452179487179478</v>
      </c>
      <c r="AA191" s="1" t="str">
        <f>IF(tblshipments[[#This Row],[Transit_Days]]&lt;= VLOOKUP(tblshipments[[#This Row],[Transport_Mode]],tblTargets[#All],2,FALSE),"On Time","Late")</f>
        <v>On Time</v>
      </c>
      <c r="AB191" s="1">
        <f>MONTH(tblshipments[[#This Row],[Date]])</f>
        <v>4</v>
      </c>
      <c r="AC191" s="4">
        <f>DATE(tblshipments[[#This Row],[Year]],tblshipments[[#This Row],[MonthNum]],1)</f>
        <v>45748</v>
      </c>
    </row>
    <row r="192" spans="1:29" x14ac:dyDescent="0.2">
      <c r="A192" s="1" t="s">
        <v>210</v>
      </c>
      <c r="B192" s="4">
        <v>45897</v>
      </c>
      <c r="C192" s="1" t="s">
        <v>290</v>
      </c>
      <c r="D192" s="1" t="s">
        <v>296</v>
      </c>
      <c r="E192" s="1" t="s">
        <v>296</v>
      </c>
      <c r="F192" s="1" t="s">
        <v>488</v>
      </c>
      <c r="G192" s="1" t="s">
        <v>573</v>
      </c>
      <c r="H192" s="10">
        <v>54</v>
      </c>
      <c r="I192" s="8">
        <v>2051.15</v>
      </c>
      <c r="J192" s="6">
        <v>5028.6400000000003</v>
      </c>
      <c r="K192" s="1" t="s">
        <v>574</v>
      </c>
      <c r="L192" s="1" t="s">
        <v>767</v>
      </c>
      <c r="M192" s="1" t="s">
        <v>847</v>
      </c>
      <c r="N192" s="4">
        <v>45902</v>
      </c>
      <c r="O192" s="4">
        <v>45908</v>
      </c>
      <c r="P192" s="1" t="s">
        <v>851</v>
      </c>
      <c r="Q192" s="1" t="s">
        <v>855</v>
      </c>
      <c r="R192" s="1" t="s">
        <v>860</v>
      </c>
      <c r="S192" s="1" t="s">
        <v>864</v>
      </c>
      <c r="T192" s="6">
        <v>3990.43</v>
      </c>
      <c r="U192" s="1">
        <f>YEAR(tblshipments[[#This Row],[Date]])</f>
        <v>2025</v>
      </c>
      <c r="V192" s="1" t="str">
        <f>TEXT(tblshipments[[#This Row],[Date]],"mmm")</f>
        <v>Aug</v>
      </c>
      <c r="W192" s="6">
        <f>tblshipments[[#This Row],[Freight_Cost_USD]]+tblshipments[[#This Row],[Customs_Duties_USD]]</f>
        <v>9019.07</v>
      </c>
      <c r="X192" s="1">
        <f>IF(AND(tblshipments[[#This Row],[Departure_Date]]&lt;&gt;"",tblshipments[[#This Row],[Arrival_Date]]&lt;&gt;""),INT(tblshipments[[#This Row],[Arrival_Date]]-tblshipments[[#This Row],[Departure_Date]]),"Null")</f>
        <v>6</v>
      </c>
      <c r="Y192" s="8">
        <f>IFERROR(tblshipments[[#This Row],[Total_Cost_USD]]/tblshipments[[#This Row],[Weight_kg]],"")</f>
        <v>4.397079687004851</v>
      </c>
      <c r="Z192" s="8">
        <f>IFERROR(tblshipments[[#This Row],[Total_Cost_USD]]/tblshipments[[#This Row],[Units]],"")</f>
        <v>167.01981481481482</v>
      </c>
      <c r="AA192" s="1" t="str">
        <f>IF(tblshipments[[#This Row],[Transit_Days]]&lt;= VLOOKUP(tblshipments[[#This Row],[Transport_Mode]],tblTargets[#All],2,FALSE),"On Time","Late")</f>
        <v>On Time</v>
      </c>
      <c r="AB192" s="1">
        <f>MONTH(tblshipments[[#This Row],[Date]])</f>
        <v>8</v>
      </c>
      <c r="AC192" s="4">
        <f>DATE(tblshipments[[#This Row],[Year]],tblshipments[[#This Row],[MonthNum]],1)</f>
        <v>45870</v>
      </c>
    </row>
    <row r="193" spans="1:29" x14ac:dyDescent="0.2">
      <c r="A193" s="1" t="s">
        <v>211</v>
      </c>
      <c r="B193" s="4">
        <v>46008</v>
      </c>
      <c r="C193" s="1" t="s">
        <v>291</v>
      </c>
      <c r="D193" s="1" t="s">
        <v>294</v>
      </c>
      <c r="E193" s="1" t="s">
        <v>298</v>
      </c>
      <c r="F193" s="1" t="s">
        <v>489</v>
      </c>
      <c r="G193" s="1" t="s">
        <v>572</v>
      </c>
      <c r="H193" s="10">
        <v>229</v>
      </c>
      <c r="I193" s="8">
        <v>2090.12</v>
      </c>
      <c r="J193" s="6">
        <v>6276.85</v>
      </c>
      <c r="K193" s="1" t="s">
        <v>577</v>
      </c>
      <c r="L193" s="1" t="s">
        <v>768</v>
      </c>
      <c r="M193" s="1" t="s">
        <v>847</v>
      </c>
      <c r="N193" s="4">
        <v>46011</v>
      </c>
      <c r="O193" s="4">
        <v>46027</v>
      </c>
      <c r="P193" s="1" t="s">
        <v>853</v>
      </c>
      <c r="Q193" s="1" t="s">
        <v>855</v>
      </c>
      <c r="R193" s="1" t="s">
        <v>860</v>
      </c>
      <c r="S193" s="1" t="s">
        <v>864</v>
      </c>
      <c r="T193" s="6">
        <v>2259.0500000000002</v>
      </c>
      <c r="U193" s="1">
        <f>YEAR(tblshipments[[#This Row],[Date]])</f>
        <v>2025</v>
      </c>
      <c r="V193" s="1" t="str">
        <f>TEXT(tblshipments[[#This Row],[Date]],"mmm")</f>
        <v>Dec</v>
      </c>
      <c r="W193" s="6">
        <f>tblshipments[[#This Row],[Freight_Cost_USD]]+tblshipments[[#This Row],[Customs_Duties_USD]]</f>
        <v>8535.9000000000015</v>
      </c>
      <c r="X193" s="1">
        <f>IF(AND(tblshipments[[#This Row],[Departure_Date]]&lt;&gt;"",tblshipments[[#This Row],[Arrival_Date]]&lt;&gt;""),INT(tblshipments[[#This Row],[Arrival_Date]]-tblshipments[[#This Row],[Departure_Date]]),"Null")</f>
        <v>16</v>
      </c>
      <c r="Y193" s="8">
        <f>IFERROR(tblshipments[[#This Row],[Total_Cost_USD]]/tblshipments[[#This Row],[Weight_kg]],"")</f>
        <v>4.0839281955103068</v>
      </c>
      <c r="Z193" s="8">
        <f>IFERROR(tblshipments[[#This Row],[Total_Cost_USD]]/tblshipments[[#This Row],[Units]],"")</f>
        <v>37.274672489082974</v>
      </c>
      <c r="AA193" s="1" t="str">
        <f>IF(tblshipments[[#This Row],[Transit_Days]]&lt;= VLOOKUP(tblshipments[[#This Row],[Transport_Mode]],tblTargets[#All],2,FALSE),"On Time","Late")</f>
        <v>Late</v>
      </c>
      <c r="AB193" s="1">
        <f>MONTH(tblshipments[[#This Row],[Date]])</f>
        <v>12</v>
      </c>
      <c r="AC193" s="4">
        <f>DATE(tblshipments[[#This Row],[Year]],tblshipments[[#This Row],[MonthNum]],1)</f>
        <v>45992</v>
      </c>
    </row>
    <row r="194" spans="1:29" x14ac:dyDescent="0.2">
      <c r="A194" s="1" t="s">
        <v>212</v>
      </c>
      <c r="B194" s="4">
        <v>45850</v>
      </c>
      <c r="C194" s="1" t="s">
        <v>291</v>
      </c>
      <c r="D194" s="1" t="s">
        <v>296</v>
      </c>
      <c r="E194" s="1" t="s">
        <v>299</v>
      </c>
      <c r="F194" s="1" t="s">
        <v>490</v>
      </c>
      <c r="G194" s="1" t="s">
        <v>569</v>
      </c>
      <c r="H194" s="10">
        <v>17</v>
      </c>
      <c r="I194" s="8">
        <v>3816.86</v>
      </c>
      <c r="J194" s="6">
        <v>11040.6</v>
      </c>
      <c r="K194" s="1" t="s">
        <v>575</v>
      </c>
      <c r="L194" s="1" t="s">
        <v>769</v>
      </c>
      <c r="M194" s="1" t="s">
        <v>849</v>
      </c>
      <c r="N194" s="4">
        <v>45850</v>
      </c>
      <c r="O194" s="4">
        <v>45871</v>
      </c>
      <c r="P194" s="1" t="s">
        <v>852</v>
      </c>
      <c r="Q194" s="1" t="s">
        <v>857</v>
      </c>
      <c r="R194" s="1" t="s">
        <v>859</v>
      </c>
      <c r="S194" s="1" t="s">
        <v>865</v>
      </c>
      <c r="T194" s="6">
        <v>2479.46</v>
      </c>
      <c r="U194" s="1">
        <f>YEAR(tblshipments[[#This Row],[Date]])</f>
        <v>2025</v>
      </c>
      <c r="V194" s="1" t="str">
        <f>TEXT(tblshipments[[#This Row],[Date]],"mmm")</f>
        <v>Jul</v>
      </c>
      <c r="W194" s="6">
        <f>tblshipments[[#This Row],[Freight_Cost_USD]]+tblshipments[[#This Row],[Customs_Duties_USD]]</f>
        <v>13520.060000000001</v>
      </c>
      <c r="X194" s="1">
        <f>IF(AND(tblshipments[[#This Row],[Departure_Date]]&lt;&gt;"",tblshipments[[#This Row],[Arrival_Date]]&lt;&gt;""),INT(tblshipments[[#This Row],[Arrival_Date]]-tblshipments[[#This Row],[Departure_Date]]),"Null")</f>
        <v>21</v>
      </c>
      <c r="Y194" s="8">
        <f>IFERROR(tblshipments[[#This Row],[Total_Cost_USD]]/tblshipments[[#This Row],[Weight_kg]],"")</f>
        <v>3.5421943691935258</v>
      </c>
      <c r="Z194" s="8">
        <f>IFERROR(tblshipments[[#This Row],[Total_Cost_USD]]/tblshipments[[#This Row],[Units]],"")</f>
        <v>795.2976470588236</v>
      </c>
      <c r="AA194" s="1" t="str">
        <f>IF(tblshipments[[#This Row],[Transit_Days]]&lt;= VLOOKUP(tblshipments[[#This Row],[Transport_Mode]],tblTargets[#All],2,FALSE),"On Time","Late")</f>
        <v>On Time</v>
      </c>
      <c r="AB194" s="1">
        <f>MONTH(tblshipments[[#This Row],[Date]])</f>
        <v>7</v>
      </c>
      <c r="AC194" s="4">
        <f>DATE(tblshipments[[#This Row],[Year]],tblshipments[[#This Row],[MonthNum]],1)</f>
        <v>45839</v>
      </c>
    </row>
    <row r="195" spans="1:29" x14ac:dyDescent="0.2">
      <c r="A195" s="1" t="s">
        <v>213</v>
      </c>
      <c r="B195" s="4">
        <v>45620</v>
      </c>
      <c r="C195" s="1" t="s">
        <v>290</v>
      </c>
      <c r="D195" s="1" t="s">
        <v>296</v>
      </c>
      <c r="E195" s="1" t="s">
        <v>294</v>
      </c>
      <c r="F195" s="1" t="s">
        <v>491</v>
      </c>
      <c r="G195" s="1" t="s">
        <v>568</v>
      </c>
      <c r="H195" s="10">
        <v>481</v>
      </c>
      <c r="I195" s="8">
        <v>3051.22</v>
      </c>
      <c r="J195" s="6">
        <v>19400.34</v>
      </c>
      <c r="K195" s="1" t="s">
        <v>574</v>
      </c>
      <c r="L195" s="1" t="s">
        <v>770</v>
      </c>
      <c r="M195" s="1" t="s">
        <v>849</v>
      </c>
      <c r="N195" s="4">
        <v>45623</v>
      </c>
      <c r="O195" s="4">
        <v>45640</v>
      </c>
      <c r="P195" s="1" t="s">
        <v>852</v>
      </c>
      <c r="Q195" s="1" t="s">
        <v>856</v>
      </c>
      <c r="R195" s="1" t="s">
        <v>863</v>
      </c>
      <c r="S195" s="1" t="s">
        <v>865</v>
      </c>
      <c r="T195" s="6">
        <v>2967.49</v>
      </c>
      <c r="U195" s="1">
        <f>YEAR(tblshipments[[#This Row],[Date]])</f>
        <v>2024</v>
      </c>
      <c r="V195" s="1" t="str">
        <f>TEXT(tblshipments[[#This Row],[Date]],"mmm")</f>
        <v>Nov</v>
      </c>
      <c r="W195" s="6">
        <f>tblshipments[[#This Row],[Freight_Cost_USD]]+tblshipments[[#This Row],[Customs_Duties_USD]]</f>
        <v>22367.83</v>
      </c>
      <c r="X195" s="1">
        <f>IF(AND(tblshipments[[#This Row],[Departure_Date]]&lt;&gt;"",tblshipments[[#This Row],[Arrival_Date]]&lt;&gt;""),INT(tblshipments[[#This Row],[Arrival_Date]]-tblshipments[[#This Row],[Departure_Date]]),"Null")</f>
        <v>17</v>
      </c>
      <c r="Y195" s="8">
        <f>IFERROR(tblshipments[[#This Row],[Total_Cost_USD]]/tblshipments[[#This Row],[Weight_kg]],"")</f>
        <v>7.3307824411219134</v>
      </c>
      <c r="Z195" s="8">
        <f>IFERROR(tblshipments[[#This Row],[Total_Cost_USD]]/tblshipments[[#This Row],[Units]],"")</f>
        <v>46.502765072765079</v>
      </c>
      <c r="AA195" s="1" t="str">
        <f>IF(tblshipments[[#This Row],[Transit_Days]]&lt;= VLOOKUP(tblshipments[[#This Row],[Transport_Mode]],tblTargets[#All],2,FALSE),"On Time","Late")</f>
        <v>On Time</v>
      </c>
      <c r="AB195" s="1">
        <f>MONTH(tblshipments[[#This Row],[Date]])</f>
        <v>11</v>
      </c>
      <c r="AC195" s="4">
        <f>DATE(tblshipments[[#This Row],[Year]],tblshipments[[#This Row],[MonthNum]],1)</f>
        <v>45597</v>
      </c>
    </row>
    <row r="196" spans="1:29" x14ac:dyDescent="0.2">
      <c r="A196" s="1" t="s">
        <v>214</v>
      </c>
      <c r="B196" s="4">
        <v>45952</v>
      </c>
      <c r="C196" s="1" t="s">
        <v>291</v>
      </c>
      <c r="D196" s="1" t="s">
        <v>293</v>
      </c>
      <c r="E196" s="1" t="s">
        <v>299</v>
      </c>
      <c r="F196" s="1" t="s">
        <v>492</v>
      </c>
      <c r="G196" s="1" t="s">
        <v>566</v>
      </c>
      <c r="H196" s="10">
        <v>252</v>
      </c>
      <c r="I196" s="8">
        <v>4196.8500000000004</v>
      </c>
      <c r="J196" s="6">
        <v>14561.44</v>
      </c>
      <c r="K196" s="1" t="s">
        <v>575</v>
      </c>
      <c r="L196" s="1" t="s">
        <v>771</v>
      </c>
      <c r="M196" s="1" t="s">
        <v>849</v>
      </c>
      <c r="N196" s="4">
        <v>45953</v>
      </c>
      <c r="O196" s="4">
        <v>45969</v>
      </c>
      <c r="P196" s="1" t="s">
        <v>852</v>
      </c>
      <c r="Q196" s="1" t="s">
        <v>854</v>
      </c>
      <c r="R196" s="1" t="s">
        <v>860</v>
      </c>
      <c r="S196" s="1" t="s">
        <v>866</v>
      </c>
      <c r="T196" s="6">
        <v>335.66</v>
      </c>
      <c r="U196" s="1">
        <f>YEAR(tblshipments[[#This Row],[Date]])</f>
        <v>2025</v>
      </c>
      <c r="V196" s="1" t="str">
        <f>TEXT(tblshipments[[#This Row],[Date]],"mmm")</f>
        <v>Oct</v>
      </c>
      <c r="W196" s="6">
        <f>tblshipments[[#This Row],[Freight_Cost_USD]]+tblshipments[[#This Row],[Customs_Duties_USD]]</f>
        <v>14897.1</v>
      </c>
      <c r="X196" s="1">
        <f>IF(AND(tblshipments[[#This Row],[Departure_Date]]&lt;&gt;"",tblshipments[[#This Row],[Arrival_Date]]&lt;&gt;""),INT(tblshipments[[#This Row],[Arrival_Date]]-tblshipments[[#This Row],[Departure_Date]]),"Null")</f>
        <v>16</v>
      </c>
      <c r="Y196" s="8">
        <f>IFERROR(tblshipments[[#This Row],[Total_Cost_USD]]/tblshipments[[#This Row],[Weight_kg]],"")</f>
        <v>3.5495907645019478</v>
      </c>
      <c r="Z196" s="8">
        <f>IFERROR(tblshipments[[#This Row],[Total_Cost_USD]]/tblshipments[[#This Row],[Units]],"")</f>
        <v>59.115476190476194</v>
      </c>
      <c r="AA196" s="1" t="str">
        <f>IF(tblshipments[[#This Row],[Transit_Days]]&lt;= VLOOKUP(tblshipments[[#This Row],[Transport_Mode]],tblTargets[#All],2,FALSE),"On Time","Late")</f>
        <v>On Time</v>
      </c>
      <c r="AB196" s="1">
        <f>MONTH(tblshipments[[#This Row],[Date]])</f>
        <v>10</v>
      </c>
      <c r="AC196" s="4">
        <f>DATE(tblshipments[[#This Row],[Year]],tblshipments[[#This Row],[MonthNum]],1)</f>
        <v>45931</v>
      </c>
    </row>
    <row r="197" spans="1:29" x14ac:dyDescent="0.2">
      <c r="A197" s="1" t="s">
        <v>215</v>
      </c>
      <c r="B197" s="4">
        <v>45375</v>
      </c>
      <c r="C197" s="1" t="s">
        <v>291</v>
      </c>
      <c r="D197" s="1" t="s">
        <v>295</v>
      </c>
      <c r="E197" s="1" t="s">
        <v>298</v>
      </c>
      <c r="F197" s="1" t="s">
        <v>493</v>
      </c>
      <c r="G197" s="1" t="s">
        <v>566</v>
      </c>
      <c r="H197" s="10">
        <v>327</v>
      </c>
      <c r="I197" s="8">
        <v>1569.8</v>
      </c>
      <c r="J197" s="6">
        <v>19304.75</v>
      </c>
      <c r="K197" s="1" t="s">
        <v>574</v>
      </c>
      <c r="L197" s="1" t="s">
        <v>772</v>
      </c>
      <c r="M197" s="1" t="s">
        <v>850</v>
      </c>
      <c r="N197" s="4">
        <v>45375</v>
      </c>
      <c r="O197" s="4">
        <v>45394</v>
      </c>
      <c r="P197" s="1" t="s">
        <v>852</v>
      </c>
      <c r="Q197" s="1" t="s">
        <v>856</v>
      </c>
      <c r="R197" s="1" t="s">
        <v>858</v>
      </c>
      <c r="S197" s="1" t="s">
        <v>864</v>
      </c>
      <c r="T197" s="6">
        <v>3908.56</v>
      </c>
      <c r="U197" s="1">
        <f>YEAR(tblshipments[[#This Row],[Date]])</f>
        <v>2024</v>
      </c>
      <c r="V197" s="1" t="str">
        <f>TEXT(tblshipments[[#This Row],[Date]],"mmm")</f>
        <v>Mar</v>
      </c>
      <c r="W197" s="6">
        <f>tblshipments[[#This Row],[Freight_Cost_USD]]+tblshipments[[#This Row],[Customs_Duties_USD]]</f>
        <v>23213.31</v>
      </c>
      <c r="X197" s="1">
        <f>IF(AND(tblshipments[[#This Row],[Departure_Date]]&lt;&gt;"",tblshipments[[#This Row],[Arrival_Date]]&lt;&gt;""),INT(tblshipments[[#This Row],[Arrival_Date]]-tblshipments[[#This Row],[Departure_Date]]),"Null")</f>
        <v>19</v>
      </c>
      <c r="Y197" s="8">
        <f>IFERROR(tblshipments[[#This Row],[Total_Cost_USD]]/tblshipments[[#This Row],[Weight_kg]],"")</f>
        <v>14.787431519938847</v>
      </c>
      <c r="Z197" s="8">
        <f>IFERROR(tblshipments[[#This Row],[Total_Cost_USD]]/tblshipments[[#This Row],[Units]],"")</f>
        <v>70.98871559633028</v>
      </c>
      <c r="AA197" s="1" t="str">
        <f>IF(tblshipments[[#This Row],[Transit_Days]]&lt;= VLOOKUP(tblshipments[[#This Row],[Transport_Mode]],tblTargets[#All],2,FALSE),"On Time","Late")</f>
        <v>On Time</v>
      </c>
      <c r="AB197" s="1">
        <f>MONTH(tblshipments[[#This Row],[Date]])</f>
        <v>3</v>
      </c>
      <c r="AC197" s="4">
        <f>DATE(tblshipments[[#This Row],[Year]],tblshipments[[#This Row],[MonthNum]],1)</f>
        <v>45352</v>
      </c>
    </row>
    <row r="198" spans="1:29" x14ac:dyDescent="0.2">
      <c r="A198" s="1" t="s">
        <v>216</v>
      </c>
      <c r="B198" s="4">
        <v>45881</v>
      </c>
      <c r="C198" s="1" t="s">
        <v>290</v>
      </c>
      <c r="D198" s="1" t="s">
        <v>294</v>
      </c>
      <c r="E198" s="1" t="s">
        <v>294</v>
      </c>
      <c r="F198" s="1" t="s">
        <v>494</v>
      </c>
      <c r="G198" s="1" t="s">
        <v>568</v>
      </c>
      <c r="H198" s="10">
        <v>331</v>
      </c>
      <c r="I198" s="8">
        <v>779.5</v>
      </c>
      <c r="J198" s="6">
        <v>14341.97</v>
      </c>
      <c r="K198" s="1" t="s">
        <v>575</v>
      </c>
      <c r="L198" s="1" t="s">
        <v>773</v>
      </c>
      <c r="M198" s="1" t="s">
        <v>848</v>
      </c>
      <c r="N198" s="4">
        <v>45885</v>
      </c>
      <c r="O198" s="4">
        <v>45909</v>
      </c>
      <c r="P198" s="1" t="s">
        <v>851</v>
      </c>
      <c r="Q198" s="1" t="s">
        <v>856</v>
      </c>
      <c r="R198" s="1" t="s">
        <v>859</v>
      </c>
      <c r="S198" s="1" t="s">
        <v>864</v>
      </c>
      <c r="T198" s="6">
        <v>578.16</v>
      </c>
      <c r="U198" s="1">
        <f>YEAR(tblshipments[[#This Row],[Date]])</f>
        <v>2025</v>
      </c>
      <c r="V198" s="1" t="str">
        <f>TEXT(tblshipments[[#This Row],[Date]],"mmm")</f>
        <v>Aug</v>
      </c>
      <c r="W198" s="6">
        <f>tblshipments[[#This Row],[Freight_Cost_USD]]+tblshipments[[#This Row],[Customs_Duties_USD]]</f>
        <v>14920.13</v>
      </c>
      <c r="X198" s="1">
        <f>IF(AND(tblshipments[[#This Row],[Departure_Date]]&lt;&gt;"",tblshipments[[#This Row],[Arrival_Date]]&lt;&gt;""),INT(tblshipments[[#This Row],[Arrival_Date]]-tblshipments[[#This Row],[Departure_Date]]),"Null")</f>
        <v>24</v>
      </c>
      <c r="Y198" s="8">
        <f>IFERROR(tblshipments[[#This Row],[Total_Cost_USD]]/tblshipments[[#This Row],[Weight_kg]],"")</f>
        <v>19.140641436818473</v>
      </c>
      <c r="Z198" s="8">
        <f>IFERROR(tblshipments[[#This Row],[Total_Cost_USD]]/tblshipments[[#This Row],[Units]],"")</f>
        <v>45.075921450151057</v>
      </c>
      <c r="AA198" s="1" t="str">
        <f>IF(tblshipments[[#This Row],[Transit_Days]]&lt;= VLOOKUP(tblshipments[[#This Row],[Transport_Mode]],tblTargets[#All],2,FALSE),"On Time","Late")</f>
        <v>Late</v>
      </c>
      <c r="AB198" s="1">
        <f>MONTH(tblshipments[[#This Row],[Date]])</f>
        <v>8</v>
      </c>
      <c r="AC198" s="4">
        <f>DATE(tblshipments[[#This Row],[Year]],tblshipments[[#This Row],[MonthNum]],1)</f>
        <v>45870</v>
      </c>
    </row>
    <row r="199" spans="1:29" x14ac:dyDescent="0.2">
      <c r="A199" s="1" t="s">
        <v>217</v>
      </c>
      <c r="B199" s="4">
        <v>45476</v>
      </c>
      <c r="C199" s="1" t="s">
        <v>290</v>
      </c>
      <c r="D199" s="1" t="s">
        <v>293</v>
      </c>
      <c r="E199" s="1" t="s">
        <v>297</v>
      </c>
      <c r="F199" s="1" t="s">
        <v>495</v>
      </c>
      <c r="G199" s="1" t="s">
        <v>566</v>
      </c>
      <c r="H199" s="10">
        <v>361</v>
      </c>
      <c r="I199" s="8">
        <v>4478.21</v>
      </c>
      <c r="J199" s="6">
        <v>8362.73</v>
      </c>
      <c r="K199" s="1" t="s">
        <v>577</v>
      </c>
      <c r="L199" s="1" t="s">
        <v>774</v>
      </c>
      <c r="M199" s="1" t="s">
        <v>847</v>
      </c>
      <c r="N199" s="4">
        <v>45479</v>
      </c>
      <c r="O199" s="4">
        <v>45491</v>
      </c>
      <c r="P199" s="1" t="s">
        <v>852</v>
      </c>
      <c r="Q199" s="1" t="s">
        <v>855</v>
      </c>
      <c r="R199" s="1" t="s">
        <v>858</v>
      </c>
      <c r="S199" s="1" t="s">
        <v>866</v>
      </c>
      <c r="T199" s="6">
        <v>929.74</v>
      </c>
      <c r="U199" s="1">
        <f>YEAR(tblshipments[[#This Row],[Date]])</f>
        <v>2024</v>
      </c>
      <c r="V199" s="1" t="str">
        <f>TEXT(tblshipments[[#This Row],[Date]],"mmm")</f>
        <v>Jul</v>
      </c>
      <c r="W199" s="6">
        <f>tblshipments[[#This Row],[Freight_Cost_USD]]+tblshipments[[#This Row],[Customs_Duties_USD]]</f>
        <v>9292.4699999999993</v>
      </c>
      <c r="X199" s="1">
        <f>IF(AND(tblshipments[[#This Row],[Departure_Date]]&lt;&gt;"",tblshipments[[#This Row],[Arrival_Date]]&lt;&gt;""),INT(tblshipments[[#This Row],[Arrival_Date]]-tblshipments[[#This Row],[Departure_Date]]),"Null")</f>
        <v>12</v>
      </c>
      <c r="Y199" s="8">
        <f>IFERROR(tblshipments[[#This Row],[Total_Cost_USD]]/tblshipments[[#This Row],[Weight_kg]],"")</f>
        <v>2.0750411436712435</v>
      </c>
      <c r="Z199" s="8">
        <f>IFERROR(tblshipments[[#This Row],[Total_Cost_USD]]/tblshipments[[#This Row],[Units]],"")</f>
        <v>25.740914127423821</v>
      </c>
      <c r="AA199" s="1" t="str">
        <f>IF(tblshipments[[#This Row],[Transit_Days]]&lt;= VLOOKUP(tblshipments[[#This Row],[Transport_Mode]],tblTargets[#All],2,FALSE),"On Time","Late")</f>
        <v>On Time</v>
      </c>
      <c r="AB199" s="1">
        <f>MONTH(tblshipments[[#This Row],[Date]])</f>
        <v>7</v>
      </c>
      <c r="AC199" s="4">
        <f>DATE(tblshipments[[#This Row],[Year]],tblshipments[[#This Row],[MonthNum]],1)</f>
        <v>45474</v>
      </c>
    </row>
    <row r="200" spans="1:29" x14ac:dyDescent="0.2">
      <c r="A200" s="1" t="s">
        <v>218</v>
      </c>
      <c r="B200" s="4">
        <v>45605</v>
      </c>
      <c r="C200" s="1" t="s">
        <v>290</v>
      </c>
      <c r="D200" s="1" t="s">
        <v>295</v>
      </c>
      <c r="E200" s="1" t="s">
        <v>297</v>
      </c>
      <c r="F200" s="1" t="s">
        <v>496</v>
      </c>
      <c r="G200" s="1" t="s">
        <v>567</v>
      </c>
      <c r="H200" s="10">
        <v>66</v>
      </c>
      <c r="I200" s="8">
        <v>7272.28</v>
      </c>
      <c r="J200" s="6">
        <v>14740.44</v>
      </c>
      <c r="K200" s="1" t="s">
        <v>577</v>
      </c>
      <c r="L200" s="1" t="s">
        <v>775</v>
      </c>
      <c r="M200" s="1" t="s">
        <v>847</v>
      </c>
      <c r="N200" s="4">
        <v>45609</v>
      </c>
      <c r="O200" s="4">
        <v>45631</v>
      </c>
      <c r="P200" s="1" t="s">
        <v>851</v>
      </c>
      <c r="Q200" s="1" t="s">
        <v>857</v>
      </c>
      <c r="R200" s="1" t="s">
        <v>859</v>
      </c>
      <c r="S200" s="1" t="s">
        <v>866</v>
      </c>
      <c r="T200" s="6">
        <v>581.54</v>
      </c>
      <c r="U200" s="1">
        <f>YEAR(tblshipments[[#This Row],[Date]])</f>
        <v>2024</v>
      </c>
      <c r="V200" s="1" t="str">
        <f>TEXT(tblshipments[[#This Row],[Date]],"mmm")</f>
        <v>Nov</v>
      </c>
      <c r="W200" s="6">
        <f>tblshipments[[#This Row],[Freight_Cost_USD]]+tblshipments[[#This Row],[Customs_Duties_USD]]</f>
        <v>15321.98</v>
      </c>
      <c r="X200" s="1">
        <f>IF(AND(tblshipments[[#This Row],[Departure_Date]]&lt;&gt;"",tblshipments[[#This Row],[Arrival_Date]]&lt;&gt;""),INT(tblshipments[[#This Row],[Arrival_Date]]-tblshipments[[#This Row],[Departure_Date]]),"Null")</f>
        <v>22</v>
      </c>
      <c r="Y200" s="8">
        <f>IFERROR(tblshipments[[#This Row],[Total_Cost_USD]]/tblshipments[[#This Row],[Weight_kg]],"")</f>
        <v>2.1069018244622044</v>
      </c>
      <c r="Z200" s="8">
        <f>IFERROR(tblshipments[[#This Row],[Total_Cost_USD]]/tblshipments[[#This Row],[Units]],"")</f>
        <v>232.15121212121213</v>
      </c>
      <c r="AA200" s="1" t="str">
        <f>IF(tblshipments[[#This Row],[Transit_Days]]&lt;= VLOOKUP(tblshipments[[#This Row],[Transport_Mode]],tblTargets[#All],2,FALSE),"On Time","Late")</f>
        <v>Late</v>
      </c>
      <c r="AB200" s="1">
        <f>MONTH(tblshipments[[#This Row],[Date]])</f>
        <v>11</v>
      </c>
      <c r="AC200" s="4">
        <f>DATE(tblshipments[[#This Row],[Year]],tblshipments[[#This Row],[MonthNum]],1)</f>
        <v>45597</v>
      </c>
    </row>
    <row r="201" spans="1:29" x14ac:dyDescent="0.2">
      <c r="A201" s="1" t="s">
        <v>219</v>
      </c>
      <c r="B201" s="4">
        <v>45993</v>
      </c>
      <c r="C201" s="1" t="s">
        <v>291</v>
      </c>
      <c r="D201" s="1" t="s">
        <v>294</v>
      </c>
      <c r="E201" s="1" t="s">
        <v>298</v>
      </c>
      <c r="F201" s="1" t="s">
        <v>497</v>
      </c>
      <c r="G201" s="1" t="s">
        <v>571</v>
      </c>
      <c r="H201" s="10">
        <v>384</v>
      </c>
      <c r="I201" s="8">
        <v>9882.2900000000009</v>
      </c>
      <c r="J201" s="6">
        <v>14094.88</v>
      </c>
      <c r="K201" s="1" t="s">
        <v>577</v>
      </c>
      <c r="L201" s="1" t="s">
        <v>776</v>
      </c>
      <c r="M201" s="1" t="s">
        <v>849</v>
      </c>
      <c r="N201" s="4">
        <v>45994</v>
      </c>
      <c r="O201" s="4">
        <v>46009</v>
      </c>
      <c r="P201" s="1" t="s">
        <v>853</v>
      </c>
      <c r="Q201" s="1" t="s">
        <v>855</v>
      </c>
      <c r="R201" s="1" t="s">
        <v>863</v>
      </c>
      <c r="S201" s="1" t="s">
        <v>866</v>
      </c>
      <c r="T201" s="6">
        <v>4316.88</v>
      </c>
      <c r="U201" s="1">
        <f>YEAR(tblshipments[[#This Row],[Date]])</f>
        <v>2025</v>
      </c>
      <c r="V201" s="1" t="str">
        <f>TEXT(tblshipments[[#This Row],[Date]],"mmm")</f>
        <v>Dec</v>
      </c>
      <c r="W201" s="6">
        <f>tblshipments[[#This Row],[Freight_Cost_USD]]+tblshipments[[#This Row],[Customs_Duties_USD]]</f>
        <v>18411.759999999998</v>
      </c>
      <c r="X201" s="1">
        <f>IF(AND(tblshipments[[#This Row],[Departure_Date]]&lt;&gt;"",tblshipments[[#This Row],[Arrival_Date]]&lt;&gt;""),INT(tblshipments[[#This Row],[Arrival_Date]]-tblshipments[[#This Row],[Departure_Date]]),"Null")</f>
        <v>15</v>
      </c>
      <c r="Y201" s="8">
        <f>IFERROR(tblshipments[[#This Row],[Total_Cost_USD]]/tblshipments[[#This Row],[Weight_kg]],"")</f>
        <v>1.8631066281195954</v>
      </c>
      <c r="Z201" s="8">
        <f>IFERROR(tblshipments[[#This Row],[Total_Cost_USD]]/tblshipments[[#This Row],[Units]],"")</f>
        <v>47.947291666666665</v>
      </c>
      <c r="AA201" s="1" t="str">
        <f>IF(tblshipments[[#This Row],[Transit_Days]]&lt;= VLOOKUP(tblshipments[[#This Row],[Transport_Mode]],tblTargets[#All],2,FALSE),"On Time","Late")</f>
        <v>Late</v>
      </c>
      <c r="AB201" s="1">
        <f>MONTH(tblshipments[[#This Row],[Date]])</f>
        <v>12</v>
      </c>
      <c r="AC201" s="4">
        <f>DATE(tblshipments[[#This Row],[Year]],tblshipments[[#This Row],[MonthNum]],1)</f>
        <v>45992</v>
      </c>
    </row>
    <row r="202" spans="1:29" x14ac:dyDescent="0.2">
      <c r="A202" s="1" t="s">
        <v>220</v>
      </c>
      <c r="B202" s="4">
        <v>45478</v>
      </c>
      <c r="C202" s="1" t="s">
        <v>291</v>
      </c>
      <c r="D202" s="1" t="s">
        <v>296</v>
      </c>
      <c r="E202" s="1" t="s">
        <v>296</v>
      </c>
      <c r="F202" s="1" t="s">
        <v>498</v>
      </c>
      <c r="G202" s="1" t="s">
        <v>570</v>
      </c>
      <c r="H202" s="10">
        <v>103</v>
      </c>
      <c r="I202" s="8">
        <v>1422.92</v>
      </c>
      <c r="J202" s="6">
        <v>11017.07</v>
      </c>
      <c r="K202" s="1" t="s">
        <v>576</v>
      </c>
      <c r="L202" s="1" t="s">
        <v>777</v>
      </c>
      <c r="M202" s="1" t="s">
        <v>847</v>
      </c>
      <c r="N202" s="4">
        <v>45479</v>
      </c>
      <c r="O202" s="4">
        <v>45499</v>
      </c>
      <c r="P202" s="1" t="s">
        <v>853</v>
      </c>
      <c r="Q202" s="1" t="s">
        <v>857</v>
      </c>
      <c r="R202" s="1" t="s">
        <v>862</v>
      </c>
      <c r="S202" s="1" t="s">
        <v>864</v>
      </c>
      <c r="T202" s="6">
        <v>4606.7299999999996</v>
      </c>
      <c r="U202" s="1">
        <f>YEAR(tblshipments[[#This Row],[Date]])</f>
        <v>2024</v>
      </c>
      <c r="V202" s="1" t="str">
        <f>TEXT(tblshipments[[#This Row],[Date]],"mmm")</f>
        <v>Jul</v>
      </c>
      <c r="W202" s="6">
        <f>tblshipments[[#This Row],[Freight_Cost_USD]]+tblshipments[[#This Row],[Customs_Duties_USD]]</f>
        <v>15623.8</v>
      </c>
      <c r="X202" s="1">
        <f>IF(AND(tblshipments[[#This Row],[Departure_Date]]&lt;&gt;"",tblshipments[[#This Row],[Arrival_Date]]&lt;&gt;""),INT(tblshipments[[#This Row],[Arrival_Date]]-tblshipments[[#This Row],[Departure_Date]]),"Null")</f>
        <v>20</v>
      </c>
      <c r="Y202" s="8">
        <f>IFERROR(tblshipments[[#This Row],[Total_Cost_USD]]/tblshipments[[#This Row],[Weight_kg]],"")</f>
        <v>10.980097264779467</v>
      </c>
      <c r="Z202" s="8">
        <f>IFERROR(tblshipments[[#This Row],[Total_Cost_USD]]/tblshipments[[#This Row],[Units]],"")</f>
        <v>151.6873786407767</v>
      </c>
      <c r="AA202" s="1" t="str">
        <f>IF(tblshipments[[#This Row],[Transit_Days]]&lt;= VLOOKUP(tblshipments[[#This Row],[Transport_Mode]],tblTargets[#All],2,FALSE),"On Time","Late")</f>
        <v>Late</v>
      </c>
      <c r="AB202" s="1">
        <f>MONTH(tblshipments[[#This Row],[Date]])</f>
        <v>7</v>
      </c>
      <c r="AC202" s="4">
        <f>DATE(tblshipments[[#This Row],[Year]],tblshipments[[#This Row],[MonthNum]],1)</f>
        <v>45474</v>
      </c>
    </row>
    <row r="203" spans="1:29" x14ac:dyDescent="0.2">
      <c r="A203" s="1" t="s">
        <v>221</v>
      </c>
      <c r="B203" s="4">
        <v>45875</v>
      </c>
      <c r="C203" s="1" t="s">
        <v>290</v>
      </c>
      <c r="D203" s="1" t="s">
        <v>295</v>
      </c>
      <c r="E203" s="1" t="s">
        <v>300</v>
      </c>
      <c r="F203" s="1" t="s">
        <v>499</v>
      </c>
      <c r="G203" s="1" t="s">
        <v>571</v>
      </c>
      <c r="H203" s="10">
        <v>423</v>
      </c>
      <c r="I203" s="8">
        <v>6492.66</v>
      </c>
      <c r="J203" s="6">
        <v>12806.12</v>
      </c>
      <c r="K203" s="1" t="s">
        <v>574</v>
      </c>
      <c r="L203" s="1" t="s">
        <v>778</v>
      </c>
      <c r="M203" s="1" t="s">
        <v>850</v>
      </c>
      <c r="N203" s="4">
        <v>45877</v>
      </c>
      <c r="O203" s="4">
        <v>45890</v>
      </c>
      <c r="P203" s="1" t="s">
        <v>575</v>
      </c>
      <c r="Q203" s="1" t="s">
        <v>855</v>
      </c>
      <c r="R203" s="1" t="s">
        <v>863</v>
      </c>
      <c r="S203" s="1" t="s">
        <v>866</v>
      </c>
      <c r="T203" s="6">
        <v>782.69</v>
      </c>
      <c r="U203" s="1">
        <f>YEAR(tblshipments[[#This Row],[Date]])</f>
        <v>2025</v>
      </c>
      <c r="V203" s="1" t="str">
        <f>TEXT(tblshipments[[#This Row],[Date]],"mmm")</f>
        <v>Aug</v>
      </c>
      <c r="W203" s="6">
        <f>tblshipments[[#This Row],[Freight_Cost_USD]]+tblshipments[[#This Row],[Customs_Duties_USD]]</f>
        <v>13588.810000000001</v>
      </c>
      <c r="X203" s="1">
        <f>IF(AND(tblshipments[[#This Row],[Departure_Date]]&lt;&gt;"",tblshipments[[#This Row],[Arrival_Date]]&lt;&gt;""),INT(tblshipments[[#This Row],[Arrival_Date]]-tblshipments[[#This Row],[Departure_Date]]),"Null")</f>
        <v>13</v>
      </c>
      <c r="Y203" s="8">
        <f>IFERROR(tblshipments[[#This Row],[Total_Cost_USD]]/tblshipments[[#This Row],[Weight_kg]],"")</f>
        <v>2.0929495769068458</v>
      </c>
      <c r="Z203" s="8">
        <f>IFERROR(tblshipments[[#This Row],[Total_Cost_USD]]/tblshipments[[#This Row],[Units]],"")</f>
        <v>32.124846335697406</v>
      </c>
      <c r="AA203" s="1" t="str">
        <f>IF(tblshipments[[#This Row],[Transit_Days]]&lt;= VLOOKUP(tblshipments[[#This Row],[Transport_Mode]],tblTargets[#All],2,FALSE),"On Time","Late")</f>
        <v>On Time</v>
      </c>
      <c r="AB203" s="1">
        <f>MONTH(tblshipments[[#This Row],[Date]])</f>
        <v>8</v>
      </c>
      <c r="AC203" s="4">
        <f>DATE(tblshipments[[#This Row],[Year]],tblshipments[[#This Row],[MonthNum]],1)</f>
        <v>45870</v>
      </c>
    </row>
    <row r="204" spans="1:29" x14ac:dyDescent="0.2">
      <c r="A204" s="1" t="s">
        <v>222</v>
      </c>
      <c r="B204" s="4">
        <v>45868</v>
      </c>
      <c r="C204" s="1" t="s">
        <v>291</v>
      </c>
      <c r="D204" s="1" t="s">
        <v>297</v>
      </c>
      <c r="E204" s="1" t="s">
        <v>294</v>
      </c>
      <c r="F204" s="1" t="s">
        <v>500</v>
      </c>
      <c r="G204" s="1" t="s">
        <v>571</v>
      </c>
      <c r="H204" s="10">
        <v>407</v>
      </c>
      <c r="I204" s="8">
        <v>5793.31</v>
      </c>
      <c r="J204" s="6">
        <v>1207.82</v>
      </c>
      <c r="K204" s="1" t="s">
        <v>577</v>
      </c>
      <c r="L204" s="1" t="s">
        <v>779</v>
      </c>
      <c r="M204" s="1" t="s">
        <v>849</v>
      </c>
      <c r="N204" s="4">
        <v>45869</v>
      </c>
      <c r="O204" s="4">
        <v>45878</v>
      </c>
      <c r="P204" s="1" t="s">
        <v>852</v>
      </c>
      <c r="Q204" s="1" t="s">
        <v>857</v>
      </c>
      <c r="R204" s="1" t="s">
        <v>859</v>
      </c>
      <c r="S204" s="1" t="s">
        <v>864</v>
      </c>
      <c r="T204" s="6">
        <v>4811.68</v>
      </c>
      <c r="U204" s="1">
        <f>YEAR(tblshipments[[#This Row],[Date]])</f>
        <v>2025</v>
      </c>
      <c r="V204" s="1" t="str">
        <f>TEXT(tblshipments[[#This Row],[Date]],"mmm")</f>
        <v>Jul</v>
      </c>
      <c r="W204" s="6">
        <f>tblshipments[[#This Row],[Freight_Cost_USD]]+tblshipments[[#This Row],[Customs_Duties_USD]]</f>
        <v>6019.5</v>
      </c>
      <c r="X204" s="1">
        <f>IF(AND(tblshipments[[#This Row],[Departure_Date]]&lt;&gt;"",tblshipments[[#This Row],[Arrival_Date]]&lt;&gt;""),INT(tblshipments[[#This Row],[Arrival_Date]]-tblshipments[[#This Row],[Departure_Date]]),"Null")</f>
        <v>9</v>
      </c>
      <c r="Y204" s="8">
        <f>IFERROR(tblshipments[[#This Row],[Total_Cost_USD]]/tblshipments[[#This Row],[Weight_kg]],"")</f>
        <v>1.0390433103010195</v>
      </c>
      <c r="Z204" s="8">
        <f>IFERROR(tblshipments[[#This Row],[Total_Cost_USD]]/tblshipments[[#This Row],[Units]],"")</f>
        <v>14.78992628992629</v>
      </c>
      <c r="AA204" s="1" t="str">
        <f>IF(tblshipments[[#This Row],[Transit_Days]]&lt;= VLOOKUP(tblshipments[[#This Row],[Transport_Mode]],tblTargets[#All],2,FALSE),"On Time","Late")</f>
        <v>On Time</v>
      </c>
      <c r="AB204" s="1">
        <f>MONTH(tblshipments[[#This Row],[Date]])</f>
        <v>7</v>
      </c>
      <c r="AC204" s="4">
        <f>DATE(tblshipments[[#This Row],[Year]],tblshipments[[#This Row],[MonthNum]],1)</f>
        <v>45839</v>
      </c>
    </row>
    <row r="205" spans="1:29" x14ac:dyDescent="0.2">
      <c r="A205" s="1" t="s">
        <v>223</v>
      </c>
      <c r="B205" s="4">
        <v>45662</v>
      </c>
      <c r="C205" s="1" t="s">
        <v>291</v>
      </c>
      <c r="D205" s="1" t="s">
        <v>297</v>
      </c>
      <c r="E205" s="1" t="s">
        <v>294</v>
      </c>
      <c r="F205" s="1" t="s">
        <v>501</v>
      </c>
      <c r="G205" s="1" t="s">
        <v>568</v>
      </c>
      <c r="H205" s="10">
        <v>202</v>
      </c>
      <c r="I205" s="8">
        <v>4348.57</v>
      </c>
      <c r="J205" s="6">
        <v>16821.87</v>
      </c>
      <c r="K205" s="1" t="s">
        <v>577</v>
      </c>
      <c r="L205" s="1" t="s">
        <v>780</v>
      </c>
      <c r="M205" s="1" t="s">
        <v>848</v>
      </c>
      <c r="N205" s="4">
        <v>45667</v>
      </c>
      <c r="O205" s="4">
        <v>45680</v>
      </c>
      <c r="P205" s="1" t="s">
        <v>852</v>
      </c>
      <c r="Q205" s="1" t="s">
        <v>857</v>
      </c>
      <c r="R205" s="1" t="s">
        <v>861</v>
      </c>
      <c r="S205" s="1" t="s">
        <v>864</v>
      </c>
      <c r="T205" s="6">
        <v>2139.16</v>
      </c>
      <c r="U205" s="1">
        <f>YEAR(tblshipments[[#This Row],[Date]])</f>
        <v>2025</v>
      </c>
      <c r="V205" s="1" t="str">
        <f>TEXT(tblshipments[[#This Row],[Date]],"mmm")</f>
        <v>Jan</v>
      </c>
      <c r="W205" s="6">
        <f>tblshipments[[#This Row],[Freight_Cost_USD]]+tblshipments[[#This Row],[Customs_Duties_USD]]</f>
        <v>18961.03</v>
      </c>
      <c r="X205" s="1">
        <f>IF(AND(tblshipments[[#This Row],[Departure_Date]]&lt;&gt;"",tblshipments[[#This Row],[Arrival_Date]]&lt;&gt;""),INT(tblshipments[[#This Row],[Arrival_Date]]-tblshipments[[#This Row],[Departure_Date]]),"Null")</f>
        <v>13</v>
      </c>
      <c r="Y205" s="8">
        <f>IFERROR(tblshipments[[#This Row],[Total_Cost_USD]]/tblshipments[[#This Row],[Weight_kg]],"")</f>
        <v>4.3602908542348402</v>
      </c>
      <c r="Z205" s="8">
        <f>IFERROR(tblshipments[[#This Row],[Total_Cost_USD]]/tblshipments[[#This Row],[Units]],"")</f>
        <v>93.86648514851484</v>
      </c>
      <c r="AA205" s="1" t="str">
        <f>IF(tblshipments[[#This Row],[Transit_Days]]&lt;= VLOOKUP(tblshipments[[#This Row],[Transport_Mode]],tblTargets[#All],2,FALSE),"On Time","Late")</f>
        <v>On Time</v>
      </c>
      <c r="AB205" s="1">
        <f>MONTH(tblshipments[[#This Row],[Date]])</f>
        <v>1</v>
      </c>
      <c r="AC205" s="4">
        <f>DATE(tblshipments[[#This Row],[Year]],tblshipments[[#This Row],[MonthNum]],1)</f>
        <v>45658</v>
      </c>
    </row>
    <row r="206" spans="1:29" x14ac:dyDescent="0.2">
      <c r="A206" s="1" t="s">
        <v>224</v>
      </c>
      <c r="B206" s="4">
        <v>45994</v>
      </c>
      <c r="C206" s="1" t="s">
        <v>290</v>
      </c>
      <c r="D206" s="1" t="s">
        <v>295</v>
      </c>
      <c r="E206" s="1" t="s">
        <v>294</v>
      </c>
      <c r="F206" s="1" t="s">
        <v>502</v>
      </c>
      <c r="G206" s="1" t="s">
        <v>570</v>
      </c>
      <c r="H206" s="10">
        <v>303</v>
      </c>
      <c r="I206" s="8">
        <v>4507.99</v>
      </c>
      <c r="J206" s="6">
        <v>13330.01</v>
      </c>
      <c r="K206" s="1" t="s">
        <v>575</v>
      </c>
      <c r="L206" s="1" t="s">
        <v>781</v>
      </c>
      <c r="M206" s="1" t="s">
        <v>849</v>
      </c>
      <c r="N206" s="4">
        <v>45998</v>
      </c>
      <c r="O206" s="4">
        <v>46004</v>
      </c>
      <c r="P206" s="1" t="s">
        <v>851</v>
      </c>
      <c r="Q206" s="1" t="s">
        <v>855</v>
      </c>
      <c r="R206" s="1" t="s">
        <v>860</v>
      </c>
      <c r="S206" s="1" t="s">
        <v>865</v>
      </c>
      <c r="T206" s="6">
        <v>677.35</v>
      </c>
      <c r="U206" s="1">
        <f>YEAR(tblshipments[[#This Row],[Date]])</f>
        <v>2025</v>
      </c>
      <c r="V206" s="1" t="str">
        <f>TEXT(tblshipments[[#This Row],[Date]],"mmm")</f>
        <v>Dec</v>
      </c>
      <c r="W206" s="6">
        <f>tblshipments[[#This Row],[Freight_Cost_USD]]+tblshipments[[#This Row],[Customs_Duties_USD]]</f>
        <v>14007.36</v>
      </c>
      <c r="X206" s="1">
        <f>IF(AND(tblshipments[[#This Row],[Departure_Date]]&lt;&gt;"",tblshipments[[#This Row],[Arrival_Date]]&lt;&gt;""),INT(tblshipments[[#This Row],[Arrival_Date]]-tblshipments[[#This Row],[Departure_Date]]),"Null")</f>
        <v>6</v>
      </c>
      <c r="Y206" s="8">
        <f>IFERROR(tblshipments[[#This Row],[Total_Cost_USD]]/tblshipments[[#This Row],[Weight_kg]],"")</f>
        <v>3.1072296078740194</v>
      </c>
      <c r="Z206" s="8">
        <f>IFERROR(tblshipments[[#This Row],[Total_Cost_USD]]/tblshipments[[#This Row],[Units]],"")</f>
        <v>46.228910891089107</v>
      </c>
      <c r="AA206" s="1" t="str">
        <f>IF(tblshipments[[#This Row],[Transit_Days]]&lt;= VLOOKUP(tblshipments[[#This Row],[Transport_Mode]],tblTargets[#All],2,FALSE),"On Time","Late")</f>
        <v>On Time</v>
      </c>
      <c r="AB206" s="1">
        <f>MONTH(tblshipments[[#This Row],[Date]])</f>
        <v>12</v>
      </c>
      <c r="AC206" s="4">
        <f>DATE(tblshipments[[#This Row],[Year]],tblshipments[[#This Row],[MonthNum]],1)</f>
        <v>45992</v>
      </c>
    </row>
    <row r="207" spans="1:29" x14ac:dyDescent="0.2">
      <c r="A207" s="1" t="s">
        <v>225</v>
      </c>
      <c r="B207" s="4">
        <v>45516</v>
      </c>
      <c r="C207" s="1" t="s">
        <v>290</v>
      </c>
      <c r="D207" s="1" t="s">
        <v>293</v>
      </c>
      <c r="E207" s="1" t="s">
        <v>294</v>
      </c>
      <c r="F207" s="1" t="s">
        <v>503</v>
      </c>
      <c r="G207" s="1" t="s">
        <v>570</v>
      </c>
      <c r="H207" s="10">
        <v>364</v>
      </c>
      <c r="I207" s="8">
        <v>984.81</v>
      </c>
      <c r="J207" s="6">
        <v>12318.64</v>
      </c>
      <c r="K207" s="1" t="s">
        <v>575</v>
      </c>
      <c r="L207" s="1" t="s">
        <v>782</v>
      </c>
      <c r="M207" s="1" t="s">
        <v>849</v>
      </c>
      <c r="N207" s="4">
        <v>45521</v>
      </c>
      <c r="O207" s="4">
        <v>45531</v>
      </c>
      <c r="P207" s="1" t="s">
        <v>575</v>
      </c>
      <c r="Q207" s="1" t="s">
        <v>856</v>
      </c>
      <c r="R207" s="1" t="s">
        <v>862</v>
      </c>
      <c r="S207" s="1" t="s">
        <v>864</v>
      </c>
      <c r="T207" s="6">
        <v>4812.05</v>
      </c>
      <c r="U207" s="1">
        <f>YEAR(tblshipments[[#This Row],[Date]])</f>
        <v>2024</v>
      </c>
      <c r="V207" s="1" t="str">
        <f>TEXT(tblshipments[[#This Row],[Date]],"mmm")</f>
        <v>Aug</v>
      </c>
      <c r="W207" s="6">
        <f>tblshipments[[#This Row],[Freight_Cost_USD]]+tblshipments[[#This Row],[Customs_Duties_USD]]</f>
        <v>17130.689999999999</v>
      </c>
      <c r="X207" s="1">
        <f>IF(AND(tblshipments[[#This Row],[Departure_Date]]&lt;&gt;"",tblshipments[[#This Row],[Arrival_Date]]&lt;&gt;""),INT(tblshipments[[#This Row],[Arrival_Date]]-tblshipments[[#This Row],[Departure_Date]]),"Null")</f>
        <v>10</v>
      </c>
      <c r="Y207" s="8">
        <f>IFERROR(tblshipments[[#This Row],[Total_Cost_USD]]/tblshipments[[#This Row],[Weight_kg]],"")</f>
        <v>17.394918816827612</v>
      </c>
      <c r="Z207" s="8">
        <f>IFERROR(tblshipments[[#This Row],[Total_Cost_USD]]/tblshipments[[#This Row],[Units]],"")</f>
        <v>47.062335164835162</v>
      </c>
      <c r="AA207" s="1" t="str">
        <f>IF(tblshipments[[#This Row],[Transit_Days]]&lt;= VLOOKUP(tblshipments[[#This Row],[Transport_Mode]],tblTargets[#All],2,FALSE),"On Time","Late")</f>
        <v>On Time</v>
      </c>
      <c r="AB207" s="1">
        <f>MONTH(tblshipments[[#This Row],[Date]])</f>
        <v>8</v>
      </c>
      <c r="AC207" s="4">
        <f>DATE(tblshipments[[#This Row],[Year]],tblshipments[[#This Row],[MonthNum]],1)</f>
        <v>45505</v>
      </c>
    </row>
    <row r="208" spans="1:29" x14ac:dyDescent="0.2">
      <c r="A208" s="1" t="s">
        <v>226</v>
      </c>
      <c r="B208" s="4">
        <v>45643</v>
      </c>
      <c r="C208" s="1" t="s">
        <v>290</v>
      </c>
      <c r="D208" s="1" t="s">
        <v>296</v>
      </c>
      <c r="E208" s="1" t="s">
        <v>296</v>
      </c>
      <c r="F208" s="1" t="s">
        <v>504</v>
      </c>
      <c r="G208" s="1" t="s">
        <v>567</v>
      </c>
      <c r="H208" s="10">
        <v>50</v>
      </c>
      <c r="I208" s="8">
        <v>2160.79</v>
      </c>
      <c r="J208" s="6">
        <v>12269.41</v>
      </c>
      <c r="K208" s="1" t="s">
        <v>574</v>
      </c>
      <c r="L208" s="1" t="s">
        <v>783</v>
      </c>
      <c r="M208" s="1" t="s">
        <v>850</v>
      </c>
      <c r="N208" s="4">
        <v>45645</v>
      </c>
      <c r="O208" s="4">
        <v>45669</v>
      </c>
      <c r="P208" s="1" t="s">
        <v>853</v>
      </c>
      <c r="Q208" s="1" t="s">
        <v>857</v>
      </c>
      <c r="R208" s="1" t="s">
        <v>861</v>
      </c>
      <c r="S208" s="1" t="s">
        <v>865</v>
      </c>
      <c r="T208" s="6">
        <v>3524.21</v>
      </c>
      <c r="U208" s="1">
        <f>YEAR(tblshipments[[#This Row],[Date]])</f>
        <v>2024</v>
      </c>
      <c r="V208" s="1" t="str">
        <f>TEXT(tblshipments[[#This Row],[Date]],"mmm")</f>
        <v>Dec</v>
      </c>
      <c r="W208" s="6">
        <f>tblshipments[[#This Row],[Freight_Cost_USD]]+tblshipments[[#This Row],[Customs_Duties_USD]]</f>
        <v>15793.619999999999</v>
      </c>
      <c r="X208" s="1">
        <f>IF(AND(tblshipments[[#This Row],[Departure_Date]]&lt;&gt;"",tblshipments[[#This Row],[Arrival_Date]]&lt;&gt;""),INT(tblshipments[[#This Row],[Arrival_Date]]-tblshipments[[#This Row],[Departure_Date]]),"Null")</f>
        <v>24</v>
      </c>
      <c r="Y208" s="8">
        <f>IFERROR(tblshipments[[#This Row],[Total_Cost_USD]]/tblshipments[[#This Row],[Weight_kg]],"")</f>
        <v>7.3091878433350761</v>
      </c>
      <c r="Z208" s="8">
        <f>IFERROR(tblshipments[[#This Row],[Total_Cost_USD]]/tblshipments[[#This Row],[Units]],"")</f>
        <v>315.87239999999997</v>
      </c>
      <c r="AA208" s="1" t="str">
        <f>IF(tblshipments[[#This Row],[Transit_Days]]&lt;= VLOOKUP(tblshipments[[#This Row],[Transport_Mode]],tblTargets[#All],2,FALSE),"On Time","Late")</f>
        <v>Late</v>
      </c>
      <c r="AB208" s="1">
        <f>MONTH(tblshipments[[#This Row],[Date]])</f>
        <v>12</v>
      </c>
      <c r="AC208" s="4">
        <f>DATE(tblshipments[[#This Row],[Year]],tblshipments[[#This Row],[MonthNum]],1)</f>
        <v>45627</v>
      </c>
    </row>
    <row r="209" spans="1:29" x14ac:dyDescent="0.2">
      <c r="A209" s="1" t="s">
        <v>227</v>
      </c>
      <c r="B209" s="4">
        <v>45470</v>
      </c>
      <c r="C209" s="1" t="s">
        <v>291</v>
      </c>
      <c r="D209" s="1" t="s">
        <v>295</v>
      </c>
      <c r="E209" s="1" t="s">
        <v>299</v>
      </c>
      <c r="F209" s="1" t="s">
        <v>505</v>
      </c>
      <c r="G209" s="1" t="s">
        <v>566</v>
      </c>
      <c r="H209" s="10">
        <v>473</v>
      </c>
      <c r="I209" s="8">
        <v>1130.74</v>
      </c>
      <c r="J209" s="6">
        <v>12812.3</v>
      </c>
      <c r="K209" s="1" t="s">
        <v>577</v>
      </c>
      <c r="L209" s="1" t="s">
        <v>784</v>
      </c>
      <c r="M209" s="1" t="s">
        <v>850</v>
      </c>
      <c r="N209" s="4">
        <v>45471</v>
      </c>
      <c r="O209" s="4">
        <v>45484</v>
      </c>
      <c r="P209" s="1" t="s">
        <v>853</v>
      </c>
      <c r="Q209" s="1" t="s">
        <v>855</v>
      </c>
      <c r="R209" s="1" t="s">
        <v>859</v>
      </c>
      <c r="S209" s="1" t="s">
        <v>866</v>
      </c>
      <c r="T209" s="6">
        <v>1094.2</v>
      </c>
      <c r="U209" s="1">
        <f>YEAR(tblshipments[[#This Row],[Date]])</f>
        <v>2024</v>
      </c>
      <c r="V209" s="1" t="str">
        <f>TEXT(tblshipments[[#This Row],[Date]],"mmm")</f>
        <v>Jun</v>
      </c>
      <c r="W209" s="6">
        <f>tblshipments[[#This Row],[Freight_Cost_USD]]+tblshipments[[#This Row],[Customs_Duties_USD]]</f>
        <v>13906.5</v>
      </c>
      <c r="X209" s="1">
        <f>IF(AND(tblshipments[[#This Row],[Departure_Date]]&lt;&gt;"",tblshipments[[#This Row],[Arrival_Date]]&lt;&gt;""),INT(tblshipments[[#This Row],[Arrival_Date]]-tblshipments[[#This Row],[Departure_Date]]),"Null")</f>
        <v>13</v>
      </c>
      <c r="Y209" s="8">
        <f>IFERROR(tblshipments[[#This Row],[Total_Cost_USD]]/tblshipments[[#This Row],[Weight_kg]],"")</f>
        <v>12.298583228682102</v>
      </c>
      <c r="Z209" s="8">
        <f>IFERROR(tblshipments[[#This Row],[Total_Cost_USD]]/tblshipments[[#This Row],[Units]],"")</f>
        <v>29.400634249471459</v>
      </c>
      <c r="AA209" s="1" t="str">
        <f>IF(tblshipments[[#This Row],[Transit_Days]]&lt;= VLOOKUP(tblshipments[[#This Row],[Transport_Mode]],tblTargets[#All],2,FALSE),"On Time","Late")</f>
        <v>Late</v>
      </c>
      <c r="AB209" s="1">
        <f>MONTH(tblshipments[[#This Row],[Date]])</f>
        <v>6</v>
      </c>
      <c r="AC209" s="4">
        <f>DATE(tblshipments[[#This Row],[Year]],tblshipments[[#This Row],[MonthNum]],1)</f>
        <v>45444</v>
      </c>
    </row>
    <row r="210" spans="1:29" x14ac:dyDescent="0.2">
      <c r="A210" s="1" t="s">
        <v>228</v>
      </c>
      <c r="B210" s="4">
        <v>45465</v>
      </c>
      <c r="C210" s="1" t="s">
        <v>291</v>
      </c>
      <c r="D210" s="1" t="s">
        <v>294</v>
      </c>
      <c r="E210" s="1" t="s">
        <v>296</v>
      </c>
      <c r="F210" s="1" t="s">
        <v>506</v>
      </c>
      <c r="G210" s="1" t="s">
        <v>566</v>
      </c>
      <c r="H210" s="10">
        <v>149</v>
      </c>
      <c r="I210" s="8">
        <v>8256.77</v>
      </c>
      <c r="J210" s="6">
        <v>17879.39</v>
      </c>
      <c r="K210" s="1" t="s">
        <v>574</v>
      </c>
      <c r="L210" s="1" t="s">
        <v>785</v>
      </c>
      <c r="M210" s="1" t="s">
        <v>848</v>
      </c>
      <c r="N210" s="4">
        <v>45466</v>
      </c>
      <c r="O210" s="4">
        <v>45480</v>
      </c>
      <c r="P210" s="1" t="s">
        <v>575</v>
      </c>
      <c r="Q210" s="1" t="s">
        <v>856</v>
      </c>
      <c r="R210" s="1" t="s">
        <v>858</v>
      </c>
      <c r="S210" s="1" t="s">
        <v>866</v>
      </c>
      <c r="T210" s="6">
        <v>3437.51</v>
      </c>
      <c r="U210" s="1">
        <f>YEAR(tblshipments[[#This Row],[Date]])</f>
        <v>2024</v>
      </c>
      <c r="V210" s="1" t="str">
        <f>TEXT(tblshipments[[#This Row],[Date]],"mmm")</f>
        <v>Jun</v>
      </c>
      <c r="W210" s="6">
        <f>tblshipments[[#This Row],[Freight_Cost_USD]]+tblshipments[[#This Row],[Customs_Duties_USD]]</f>
        <v>21316.9</v>
      </c>
      <c r="X210" s="1">
        <f>IF(AND(tblshipments[[#This Row],[Departure_Date]]&lt;&gt;"",tblshipments[[#This Row],[Arrival_Date]]&lt;&gt;""),INT(tblshipments[[#This Row],[Arrival_Date]]-tblshipments[[#This Row],[Departure_Date]]),"Null")</f>
        <v>14</v>
      </c>
      <c r="Y210" s="8">
        <f>IFERROR(tblshipments[[#This Row],[Total_Cost_USD]]/tblshipments[[#This Row],[Weight_kg]],"")</f>
        <v>2.5817480685546528</v>
      </c>
      <c r="Z210" s="8">
        <f>IFERROR(tblshipments[[#This Row],[Total_Cost_USD]]/tblshipments[[#This Row],[Units]],"")</f>
        <v>143.06644295302016</v>
      </c>
      <c r="AA210" s="1" t="str">
        <f>IF(tblshipments[[#This Row],[Transit_Days]]&lt;= VLOOKUP(tblshipments[[#This Row],[Transport_Mode]],tblTargets[#All],2,FALSE),"On Time","Late")</f>
        <v>On Time</v>
      </c>
      <c r="AB210" s="1">
        <f>MONTH(tblshipments[[#This Row],[Date]])</f>
        <v>6</v>
      </c>
      <c r="AC210" s="4">
        <f>DATE(tblshipments[[#This Row],[Year]],tblshipments[[#This Row],[MonthNum]],1)</f>
        <v>45444</v>
      </c>
    </row>
    <row r="211" spans="1:29" x14ac:dyDescent="0.2">
      <c r="A211" s="1" t="s">
        <v>229</v>
      </c>
      <c r="B211" s="4">
        <v>45654</v>
      </c>
      <c r="C211" s="1" t="s">
        <v>291</v>
      </c>
      <c r="D211" s="1" t="s">
        <v>297</v>
      </c>
      <c r="E211" s="1" t="s">
        <v>300</v>
      </c>
      <c r="F211" s="1" t="s">
        <v>507</v>
      </c>
      <c r="G211" s="1" t="s">
        <v>567</v>
      </c>
      <c r="H211" s="10">
        <v>499</v>
      </c>
      <c r="I211" s="8">
        <v>3415.04</v>
      </c>
      <c r="J211" s="6">
        <v>14170.93</v>
      </c>
      <c r="K211" s="1" t="s">
        <v>574</v>
      </c>
      <c r="L211" s="1" t="s">
        <v>786</v>
      </c>
      <c r="M211" s="1" t="s">
        <v>848</v>
      </c>
      <c r="N211" s="4">
        <v>45658</v>
      </c>
      <c r="O211" s="4">
        <v>45677</v>
      </c>
      <c r="P211" s="1" t="s">
        <v>575</v>
      </c>
      <c r="Q211" s="1" t="s">
        <v>856</v>
      </c>
      <c r="R211" s="1" t="s">
        <v>863</v>
      </c>
      <c r="S211" s="1" t="s">
        <v>864</v>
      </c>
      <c r="T211" s="6">
        <v>1151.08</v>
      </c>
      <c r="U211" s="1">
        <f>YEAR(tblshipments[[#This Row],[Date]])</f>
        <v>2024</v>
      </c>
      <c r="V211" s="1" t="str">
        <f>TEXT(tblshipments[[#This Row],[Date]],"mmm")</f>
        <v>Dec</v>
      </c>
      <c r="W211" s="6">
        <f>tblshipments[[#This Row],[Freight_Cost_USD]]+tblshipments[[#This Row],[Customs_Duties_USD]]</f>
        <v>15322.01</v>
      </c>
      <c r="X211" s="1">
        <f>IF(AND(tblshipments[[#This Row],[Departure_Date]]&lt;&gt;"",tblshipments[[#This Row],[Arrival_Date]]&lt;&gt;""),INT(tblshipments[[#This Row],[Arrival_Date]]-tblshipments[[#This Row],[Departure_Date]]),"Null")</f>
        <v>19</v>
      </c>
      <c r="Y211" s="8">
        <f>IFERROR(tblshipments[[#This Row],[Total_Cost_USD]]/tblshipments[[#This Row],[Weight_kg]],"")</f>
        <v>4.4866268037856072</v>
      </c>
      <c r="Z211" s="8">
        <f>IFERROR(tblshipments[[#This Row],[Total_Cost_USD]]/tblshipments[[#This Row],[Units]],"")</f>
        <v>30.705430861723446</v>
      </c>
      <c r="AA211" s="1" t="str">
        <f>IF(tblshipments[[#This Row],[Transit_Days]]&lt;= VLOOKUP(tblshipments[[#This Row],[Transport_Mode]],tblTargets[#All],2,FALSE),"On Time","Late")</f>
        <v>Late</v>
      </c>
      <c r="AB211" s="1">
        <f>MONTH(tblshipments[[#This Row],[Date]])</f>
        <v>12</v>
      </c>
      <c r="AC211" s="4">
        <f>DATE(tblshipments[[#This Row],[Year]],tblshipments[[#This Row],[MonthNum]],1)</f>
        <v>45627</v>
      </c>
    </row>
    <row r="212" spans="1:29" x14ac:dyDescent="0.2">
      <c r="A212" s="1" t="s">
        <v>230</v>
      </c>
      <c r="B212" s="4">
        <v>45505</v>
      </c>
      <c r="C212" s="1" t="s">
        <v>291</v>
      </c>
      <c r="D212" s="1" t="s">
        <v>297</v>
      </c>
      <c r="E212" s="1" t="s">
        <v>294</v>
      </c>
      <c r="F212" s="1" t="s">
        <v>508</v>
      </c>
      <c r="G212" s="1" t="s">
        <v>571</v>
      </c>
      <c r="H212" s="10">
        <v>36</v>
      </c>
      <c r="I212" s="8">
        <v>3067.12</v>
      </c>
      <c r="J212" s="6">
        <v>15765.18</v>
      </c>
      <c r="K212" s="1" t="s">
        <v>574</v>
      </c>
      <c r="L212" s="1" t="s">
        <v>787</v>
      </c>
      <c r="M212" s="1" t="s">
        <v>847</v>
      </c>
      <c r="N212" s="4">
        <v>45506</v>
      </c>
      <c r="O212" s="4">
        <v>45520</v>
      </c>
      <c r="P212" s="1" t="s">
        <v>575</v>
      </c>
      <c r="Q212" s="1" t="s">
        <v>856</v>
      </c>
      <c r="R212" s="1" t="s">
        <v>861</v>
      </c>
      <c r="S212" s="1" t="s">
        <v>865</v>
      </c>
      <c r="T212" s="6">
        <v>1843.05</v>
      </c>
      <c r="U212" s="1">
        <f>YEAR(tblshipments[[#This Row],[Date]])</f>
        <v>2024</v>
      </c>
      <c r="V212" s="1" t="str">
        <f>TEXT(tblshipments[[#This Row],[Date]],"mmm")</f>
        <v>Aug</v>
      </c>
      <c r="W212" s="6">
        <f>tblshipments[[#This Row],[Freight_Cost_USD]]+tblshipments[[#This Row],[Customs_Duties_USD]]</f>
        <v>17608.23</v>
      </c>
      <c r="X212" s="1">
        <f>IF(AND(tblshipments[[#This Row],[Departure_Date]]&lt;&gt;"",tblshipments[[#This Row],[Arrival_Date]]&lt;&gt;""),INT(tblshipments[[#This Row],[Arrival_Date]]-tblshipments[[#This Row],[Departure_Date]]),"Null")</f>
        <v>14</v>
      </c>
      <c r="Y212" s="8">
        <f>IFERROR(tblshipments[[#This Row],[Total_Cost_USD]]/tblshipments[[#This Row],[Weight_kg]],"")</f>
        <v>5.740965465974595</v>
      </c>
      <c r="Z212" s="8">
        <f>IFERROR(tblshipments[[#This Row],[Total_Cost_USD]]/tblshipments[[#This Row],[Units]],"")</f>
        <v>489.11750000000001</v>
      </c>
      <c r="AA212" s="1" t="str">
        <f>IF(tblshipments[[#This Row],[Transit_Days]]&lt;= VLOOKUP(tblshipments[[#This Row],[Transport_Mode]],tblTargets[#All],2,FALSE),"On Time","Late")</f>
        <v>On Time</v>
      </c>
      <c r="AB212" s="1">
        <f>MONTH(tblshipments[[#This Row],[Date]])</f>
        <v>8</v>
      </c>
      <c r="AC212" s="4">
        <f>DATE(tblshipments[[#This Row],[Year]],tblshipments[[#This Row],[MonthNum]],1)</f>
        <v>45505</v>
      </c>
    </row>
    <row r="213" spans="1:29" x14ac:dyDescent="0.2">
      <c r="A213" s="1" t="s">
        <v>231</v>
      </c>
      <c r="B213" s="4">
        <v>45361</v>
      </c>
      <c r="C213" s="1" t="s">
        <v>291</v>
      </c>
      <c r="D213" s="1" t="s">
        <v>297</v>
      </c>
      <c r="E213" s="1" t="s">
        <v>296</v>
      </c>
      <c r="F213" s="1" t="s">
        <v>509</v>
      </c>
      <c r="G213" s="1" t="s">
        <v>571</v>
      </c>
      <c r="H213" s="10">
        <v>180</v>
      </c>
      <c r="I213" s="8">
        <v>8293.99</v>
      </c>
      <c r="J213" s="6">
        <v>9129.23</v>
      </c>
      <c r="K213" s="1" t="s">
        <v>577</v>
      </c>
      <c r="L213" s="1" t="s">
        <v>788</v>
      </c>
      <c r="M213" s="1" t="s">
        <v>849</v>
      </c>
      <c r="N213" s="4">
        <v>45361</v>
      </c>
      <c r="O213" s="4">
        <v>45383</v>
      </c>
      <c r="P213" s="1" t="s">
        <v>851</v>
      </c>
      <c r="Q213" s="1" t="s">
        <v>854</v>
      </c>
      <c r="R213" s="1" t="s">
        <v>859</v>
      </c>
      <c r="S213" s="1" t="s">
        <v>866</v>
      </c>
      <c r="T213" s="6">
        <v>3444.59</v>
      </c>
      <c r="U213" s="1">
        <f>YEAR(tblshipments[[#This Row],[Date]])</f>
        <v>2024</v>
      </c>
      <c r="V213" s="1" t="str">
        <f>TEXT(tblshipments[[#This Row],[Date]],"mmm")</f>
        <v>Mar</v>
      </c>
      <c r="W213" s="6">
        <f>tblshipments[[#This Row],[Freight_Cost_USD]]+tblshipments[[#This Row],[Customs_Duties_USD]]</f>
        <v>12573.82</v>
      </c>
      <c r="X213" s="1">
        <f>IF(AND(tblshipments[[#This Row],[Departure_Date]]&lt;&gt;"",tblshipments[[#This Row],[Arrival_Date]]&lt;&gt;""),INT(tblshipments[[#This Row],[Arrival_Date]]-tblshipments[[#This Row],[Departure_Date]]),"Null")</f>
        <v>22</v>
      </c>
      <c r="Y213" s="8">
        <f>IFERROR(tblshipments[[#This Row],[Total_Cost_USD]]/tblshipments[[#This Row],[Weight_kg]],"")</f>
        <v>1.5160158138603976</v>
      </c>
      <c r="Z213" s="8">
        <f>IFERROR(tblshipments[[#This Row],[Total_Cost_USD]]/tblshipments[[#This Row],[Units]],"")</f>
        <v>69.85455555555555</v>
      </c>
      <c r="AA213" s="1" t="str">
        <f>IF(tblshipments[[#This Row],[Transit_Days]]&lt;= VLOOKUP(tblshipments[[#This Row],[Transport_Mode]],tblTargets[#All],2,FALSE),"On Time","Late")</f>
        <v>Late</v>
      </c>
      <c r="AB213" s="1">
        <f>MONTH(tblshipments[[#This Row],[Date]])</f>
        <v>3</v>
      </c>
      <c r="AC213" s="4">
        <f>DATE(tblshipments[[#This Row],[Year]],tblshipments[[#This Row],[MonthNum]],1)</f>
        <v>45352</v>
      </c>
    </row>
    <row r="214" spans="1:29" x14ac:dyDescent="0.2">
      <c r="A214" s="1" t="s">
        <v>232</v>
      </c>
      <c r="B214" s="4">
        <v>45914</v>
      </c>
      <c r="C214" s="1" t="s">
        <v>291</v>
      </c>
      <c r="D214" s="1" t="s">
        <v>297</v>
      </c>
      <c r="E214" s="1" t="s">
        <v>298</v>
      </c>
      <c r="F214" s="1" t="s">
        <v>510</v>
      </c>
      <c r="G214" s="1" t="s">
        <v>572</v>
      </c>
      <c r="H214" s="10">
        <v>402</v>
      </c>
      <c r="I214" s="8">
        <v>4393.7299999999996</v>
      </c>
      <c r="J214" s="6">
        <v>8835.02</v>
      </c>
      <c r="K214" s="1" t="s">
        <v>577</v>
      </c>
      <c r="L214" s="1" t="s">
        <v>789</v>
      </c>
      <c r="M214" s="1" t="s">
        <v>849</v>
      </c>
      <c r="N214" s="4">
        <v>45919</v>
      </c>
      <c r="O214" s="4">
        <v>45932</v>
      </c>
      <c r="P214" s="1" t="s">
        <v>575</v>
      </c>
      <c r="Q214" s="1" t="s">
        <v>857</v>
      </c>
      <c r="R214" s="1" t="s">
        <v>860</v>
      </c>
      <c r="S214" s="1" t="s">
        <v>864</v>
      </c>
      <c r="T214" s="6">
        <v>3844.44</v>
      </c>
      <c r="U214" s="1">
        <f>YEAR(tblshipments[[#This Row],[Date]])</f>
        <v>2025</v>
      </c>
      <c r="V214" s="1" t="str">
        <f>TEXT(tblshipments[[#This Row],[Date]],"mmm")</f>
        <v>Sep</v>
      </c>
      <c r="W214" s="6">
        <f>tblshipments[[#This Row],[Freight_Cost_USD]]+tblshipments[[#This Row],[Customs_Duties_USD]]</f>
        <v>12679.460000000001</v>
      </c>
      <c r="X214" s="1">
        <f>IF(AND(tblshipments[[#This Row],[Departure_Date]]&lt;&gt;"",tblshipments[[#This Row],[Arrival_Date]]&lt;&gt;""),INT(tblshipments[[#This Row],[Arrival_Date]]-tblshipments[[#This Row],[Departure_Date]]),"Null")</f>
        <v>13</v>
      </c>
      <c r="Y214" s="8">
        <f>IFERROR(tblshipments[[#This Row],[Total_Cost_USD]]/tblshipments[[#This Row],[Weight_kg]],"")</f>
        <v>2.8858077305615053</v>
      </c>
      <c r="Z214" s="8">
        <f>IFERROR(tblshipments[[#This Row],[Total_Cost_USD]]/tblshipments[[#This Row],[Units]],"")</f>
        <v>31.540945273631841</v>
      </c>
      <c r="AA214" s="1" t="str">
        <f>IF(tblshipments[[#This Row],[Transit_Days]]&lt;= VLOOKUP(tblshipments[[#This Row],[Transport_Mode]],tblTargets[#All],2,FALSE),"On Time","Late")</f>
        <v>On Time</v>
      </c>
      <c r="AB214" s="1">
        <f>MONTH(tblshipments[[#This Row],[Date]])</f>
        <v>9</v>
      </c>
      <c r="AC214" s="4">
        <f>DATE(tblshipments[[#This Row],[Year]],tblshipments[[#This Row],[MonthNum]],1)</f>
        <v>45901</v>
      </c>
    </row>
    <row r="215" spans="1:29" x14ac:dyDescent="0.2">
      <c r="A215" s="1" t="s">
        <v>233</v>
      </c>
      <c r="B215" s="4">
        <v>45487</v>
      </c>
      <c r="C215" s="1" t="s">
        <v>291</v>
      </c>
      <c r="D215" s="1" t="s">
        <v>296</v>
      </c>
      <c r="E215" s="1" t="s">
        <v>300</v>
      </c>
      <c r="F215" s="1" t="s">
        <v>511</v>
      </c>
      <c r="G215" s="1" t="s">
        <v>572</v>
      </c>
      <c r="H215" s="10">
        <v>356</v>
      </c>
      <c r="I215" s="8">
        <v>1614.25</v>
      </c>
      <c r="J215" s="6">
        <v>10741.67</v>
      </c>
      <c r="K215" s="1" t="s">
        <v>575</v>
      </c>
      <c r="L215" s="1" t="s">
        <v>790</v>
      </c>
      <c r="M215" s="1" t="s">
        <v>849</v>
      </c>
      <c r="N215" s="4">
        <v>45491</v>
      </c>
      <c r="O215" s="4">
        <v>45510</v>
      </c>
      <c r="P215" s="1" t="s">
        <v>851</v>
      </c>
      <c r="Q215" s="1" t="s">
        <v>857</v>
      </c>
      <c r="R215" s="1" t="s">
        <v>861</v>
      </c>
      <c r="S215" s="1" t="s">
        <v>864</v>
      </c>
      <c r="T215" s="6">
        <v>3436.19</v>
      </c>
      <c r="U215" s="1">
        <f>YEAR(tblshipments[[#This Row],[Date]])</f>
        <v>2024</v>
      </c>
      <c r="V215" s="1" t="str">
        <f>TEXT(tblshipments[[#This Row],[Date]],"mmm")</f>
        <v>Jul</v>
      </c>
      <c r="W215" s="6">
        <f>tblshipments[[#This Row],[Freight_Cost_USD]]+tblshipments[[#This Row],[Customs_Duties_USD]]</f>
        <v>14177.86</v>
      </c>
      <c r="X215" s="1">
        <f>IF(AND(tblshipments[[#This Row],[Departure_Date]]&lt;&gt;"",tblshipments[[#This Row],[Arrival_Date]]&lt;&gt;""),INT(tblshipments[[#This Row],[Arrival_Date]]-tblshipments[[#This Row],[Departure_Date]]),"Null")</f>
        <v>19</v>
      </c>
      <c r="Y215" s="8">
        <f>IFERROR(tblshipments[[#This Row],[Total_Cost_USD]]/tblshipments[[#This Row],[Weight_kg]],"")</f>
        <v>8.7829394455629561</v>
      </c>
      <c r="Z215" s="8">
        <f>IFERROR(tblshipments[[#This Row],[Total_Cost_USD]]/tblshipments[[#This Row],[Units]],"")</f>
        <v>39.825449438202249</v>
      </c>
      <c r="AA215" s="1" t="str">
        <f>IF(tblshipments[[#This Row],[Transit_Days]]&lt;= VLOOKUP(tblshipments[[#This Row],[Transport_Mode]],tblTargets[#All],2,FALSE),"On Time","Late")</f>
        <v>Late</v>
      </c>
      <c r="AB215" s="1">
        <f>MONTH(tblshipments[[#This Row],[Date]])</f>
        <v>7</v>
      </c>
      <c r="AC215" s="4">
        <f>DATE(tblshipments[[#This Row],[Year]],tblshipments[[#This Row],[MonthNum]],1)</f>
        <v>45474</v>
      </c>
    </row>
    <row r="216" spans="1:29" x14ac:dyDescent="0.2">
      <c r="A216" s="1" t="s">
        <v>234</v>
      </c>
      <c r="B216" s="4">
        <v>45558</v>
      </c>
      <c r="C216" s="1" t="s">
        <v>291</v>
      </c>
      <c r="D216" s="1" t="s">
        <v>295</v>
      </c>
      <c r="E216" s="1" t="s">
        <v>298</v>
      </c>
      <c r="F216" s="1" t="s">
        <v>512</v>
      </c>
      <c r="G216" s="1" t="s">
        <v>570</v>
      </c>
      <c r="H216" s="10">
        <v>302</v>
      </c>
      <c r="I216" s="8">
        <v>5230.46</v>
      </c>
      <c r="J216" s="6">
        <v>3599.89</v>
      </c>
      <c r="K216" s="1" t="s">
        <v>574</v>
      </c>
      <c r="L216" s="1" t="s">
        <v>791</v>
      </c>
      <c r="M216" s="1" t="s">
        <v>848</v>
      </c>
      <c r="N216" s="4">
        <v>45562</v>
      </c>
      <c r="O216" s="4">
        <v>45587</v>
      </c>
      <c r="P216" s="1" t="s">
        <v>853</v>
      </c>
      <c r="Q216" s="1" t="s">
        <v>857</v>
      </c>
      <c r="R216" s="1" t="s">
        <v>863</v>
      </c>
      <c r="S216" s="1" t="s">
        <v>864</v>
      </c>
      <c r="T216" s="6">
        <v>4708.3100000000004</v>
      </c>
      <c r="U216" s="1">
        <f>YEAR(tblshipments[[#This Row],[Date]])</f>
        <v>2024</v>
      </c>
      <c r="V216" s="1" t="str">
        <f>TEXT(tblshipments[[#This Row],[Date]],"mmm")</f>
        <v>Sep</v>
      </c>
      <c r="W216" s="6">
        <f>tblshipments[[#This Row],[Freight_Cost_USD]]+tblshipments[[#This Row],[Customs_Duties_USD]]</f>
        <v>8308.2000000000007</v>
      </c>
      <c r="X216" s="1">
        <f>IF(AND(tblshipments[[#This Row],[Departure_Date]]&lt;&gt;"",tblshipments[[#This Row],[Arrival_Date]]&lt;&gt;""),INT(tblshipments[[#This Row],[Arrival_Date]]-tblshipments[[#This Row],[Departure_Date]]),"Null")</f>
        <v>25</v>
      </c>
      <c r="Y216" s="8">
        <f>IFERROR(tblshipments[[#This Row],[Total_Cost_USD]]/tblshipments[[#This Row],[Weight_kg]],"")</f>
        <v>1.5884262569640148</v>
      </c>
      <c r="Z216" s="8">
        <f>IFERROR(tblshipments[[#This Row],[Total_Cost_USD]]/tblshipments[[#This Row],[Units]],"")</f>
        <v>27.51059602649007</v>
      </c>
      <c r="AA216" s="1" t="str">
        <f>IF(tblshipments[[#This Row],[Transit_Days]]&lt;= VLOOKUP(tblshipments[[#This Row],[Transport_Mode]],tblTargets[#All],2,FALSE),"On Time","Late")</f>
        <v>Late</v>
      </c>
      <c r="AB216" s="1">
        <f>MONTH(tblshipments[[#This Row],[Date]])</f>
        <v>9</v>
      </c>
      <c r="AC216" s="4">
        <f>DATE(tblshipments[[#This Row],[Year]],tblshipments[[#This Row],[MonthNum]],1)</f>
        <v>45536</v>
      </c>
    </row>
    <row r="217" spans="1:29" x14ac:dyDescent="0.2">
      <c r="A217" s="1" t="s">
        <v>235</v>
      </c>
      <c r="B217" s="4">
        <v>46018</v>
      </c>
      <c r="C217" s="1" t="s">
        <v>291</v>
      </c>
      <c r="D217" s="1" t="s">
        <v>297</v>
      </c>
      <c r="E217" s="1" t="s">
        <v>297</v>
      </c>
      <c r="F217" s="1" t="s">
        <v>306</v>
      </c>
      <c r="G217" s="1" t="s">
        <v>572</v>
      </c>
      <c r="H217" s="10">
        <v>92</v>
      </c>
      <c r="I217" s="8">
        <v>6101.73</v>
      </c>
      <c r="J217" s="6">
        <v>3235.71</v>
      </c>
      <c r="K217" s="1" t="s">
        <v>574</v>
      </c>
      <c r="L217" s="1" t="s">
        <v>792</v>
      </c>
      <c r="M217" s="1" t="s">
        <v>849</v>
      </c>
      <c r="N217" s="4">
        <v>46023</v>
      </c>
      <c r="O217" s="4">
        <v>46039</v>
      </c>
      <c r="P217" s="1" t="s">
        <v>852</v>
      </c>
      <c r="Q217" s="1" t="s">
        <v>857</v>
      </c>
      <c r="R217" s="1" t="s">
        <v>861</v>
      </c>
      <c r="S217" s="1" t="s">
        <v>865</v>
      </c>
      <c r="T217" s="6">
        <v>285.26</v>
      </c>
      <c r="U217" s="1">
        <f>YEAR(tblshipments[[#This Row],[Date]])</f>
        <v>2025</v>
      </c>
      <c r="V217" s="1" t="str">
        <f>TEXT(tblshipments[[#This Row],[Date]],"mmm")</f>
        <v>Dec</v>
      </c>
      <c r="W217" s="6">
        <f>tblshipments[[#This Row],[Freight_Cost_USD]]+tblshipments[[#This Row],[Customs_Duties_USD]]</f>
        <v>3520.9700000000003</v>
      </c>
      <c r="X217" s="1">
        <f>IF(AND(tblshipments[[#This Row],[Departure_Date]]&lt;&gt;"",tblshipments[[#This Row],[Arrival_Date]]&lt;&gt;""),INT(tblshipments[[#This Row],[Arrival_Date]]-tblshipments[[#This Row],[Departure_Date]]),"Null")</f>
        <v>16</v>
      </c>
      <c r="Y217" s="8">
        <f>IFERROR(tblshipments[[#This Row],[Total_Cost_USD]]/tblshipments[[#This Row],[Weight_kg]],"")</f>
        <v>0.57704454310498832</v>
      </c>
      <c r="Z217" s="8">
        <f>IFERROR(tblshipments[[#This Row],[Total_Cost_USD]]/tblshipments[[#This Row],[Units]],"")</f>
        <v>38.271413043478262</v>
      </c>
      <c r="AA217" s="1" t="str">
        <f>IF(tblshipments[[#This Row],[Transit_Days]]&lt;= VLOOKUP(tblshipments[[#This Row],[Transport_Mode]],tblTargets[#All],2,FALSE),"On Time","Late")</f>
        <v>On Time</v>
      </c>
      <c r="AB217" s="1">
        <f>MONTH(tblshipments[[#This Row],[Date]])</f>
        <v>12</v>
      </c>
      <c r="AC217" s="4">
        <f>DATE(tblshipments[[#This Row],[Year]],tblshipments[[#This Row],[MonthNum]],1)</f>
        <v>45992</v>
      </c>
    </row>
    <row r="218" spans="1:29" x14ac:dyDescent="0.2">
      <c r="A218" s="1" t="s">
        <v>236</v>
      </c>
      <c r="B218" s="4">
        <v>45376</v>
      </c>
      <c r="C218" s="1" t="s">
        <v>290</v>
      </c>
      <c r="D218" s="1" t="s">
        <v>297</v>
      </c>
      <c r="E218" s="1" t="s">
        <v>294</v>
      </c>
      <c r="F218" s="1" t="s">
        <v>513</v>
      </c>
      <c r="G218" s="1" t="s">
        <v>567</v>
      </c>
      <c r="H218" s="10">
        <v>221</v>
      </c>
      <c r="I218" s="8">
        <v>5900.36</v>
      </c>
      <c r="J218" s="6">
        <v>13585.61</v>
      </c>
      <c r="K218" s="1" t="s">
        <v>576</v>
      </c>
      <c r="L218" s="1" t="s">
        <v>793</v>
      </c>
      <c r="M218" s="1" t="s">
        <v>848</v>
      </c>
      <c r="N218" s="4">
        <v>45379</v>
      </c>
      <c r="O218" s="4">
        <v>45399</v>
      </c>
      <c r="P218" s="1" t="s">
        <v>575</v>
      </c>
      <c r="Q218" s="1" t="s">
        <v>856</v>
      </c>
      <c r="R218" s="1" t="s">
        <v>859</v>
      </c>
      <c r="S218" s="1" t="s">
        <v>864</v>
      </c>
      <c r="T218" s="6">
        <v>3108.67</v>
      </c>
      <c r="U218" s="1">
        <f>YEAR(tblshipments[[#This Row],[Date]])</f>
        <v>2024</v>
      </c>
      <c r="V218" s="1" t="str">
        <f>TEXT(tblshipments[[#This Row],[Date]],"mmm")</f>
        <v>Mar</v>
      </c>
      <c r="W218" s="6">
        <f>tblshipments[[#This Row],[Freight_Cost_USD]]+tblshipments[[#This Row],[Customs_Duties_USD]]</f>
        <v>16694.28</v>
      </c>
      <c r="X218" s="1">
        <f>IF(AND(tblshipments[[#This Row],[Departure_Date]]&lt;&gt;"",tblshipments[[#This Row],[Arrival_Date]]&lt;&gt;""),INT(tblshipments[[#This Row],[Arrival_Date]]-tblshipments[[#This Row],[Departure_Date]]),"Null")</f>
        <v>20</v>
      </c>
      <c r="Y218" s="8">
        <f>IFERROR(tblshipments[[#This Row],[Total_Cost_USD]]/tblshipments[[#This Row],[Weight_kg]],"")</f>
        <v>2.829366343748517</v>
      </c>
      <c r="Z218" s="8">
        <f>IFERROR(tblshipments[[#This Row],[Total_Cost_USD]]/tblshipments[[#This Row],[Units]],"")</f>
        <v>75.539728506787327</v>
      </c>
      <c r="AA218" s="1" t="str">
        <f>IF(tblshipments[[#This Row],[Transit_Days]]&lt;= VLOOKUP(tblshipments[[#This Row],[Transport_Mode]],tblTargets[#All],2,FALSE),"On Time","Late")</f>
        <v>Late</v>
      </c>
      <c r="AB218" s="1">
        <f>MONTH(tblshipments[[#This Row],[Date]])</f>
        <v>3</v>
      </c>
      <c r="AC218" s="4">
        <f>DATE(tblshipments[[#This Row],[Year]],tblshipments[[#This Row],[MonthNum]],1)</f>
        <v>45352</v>
      </c>
    </row>
    <row r="219" spans="1:29" x14ac:dyDescent="0.2">
      <c r="A219" s="1" t="s">
        <v>237</v>
      </c>
      <c r="B219" s="4">
        <v>45812</v>
      </c>
      <c r="C219" s="1" t="s">
        <v>290</v>
      </c>
      <c r="D219" s="1" t="s">
        <v>293</v>
      </c>
      <c r="E219" s="1" t="s">
        <v>299</v>
      </c>
      <c r="F219" s="1" t="s">
        <v>514</v>
      </c>
      <c r="G219" s="1" t="s">
        <v>567</v>
      </c>
      <c r="H219" s="10">
        <v>495</v>
      </c>
      <c r="I219" s="8">
        <v>8438.4699999999993</v>
      </c>
      <c r="J219" s="6">
        <v>607.55999999999995</v>
      </c>
      <c r="K219" s="1" t="s">
        <v>576</v>
      </c>
      <c r="L219" s="1" t="s">
        <v>794</v>
      </c>
      <c r="M219" s="1" t="s">
        <v>850</v>
      </c>
      <c r="N219" s="4">
        <v>45813</v>
      </c>
      <c r="O219" s="4">
        <v>45834</v>
      </c>
      <c r="P219" s="1" t="s">
        <v>575</v>
      </c>
      <c r="Q219" s="1" t="s">
        <v>857</v>
      </c>
      <c r="R219" s="1" t="s">
        <v>858</v>
      </c>
      <c r="S219" s="1" t="s">
        <v>864</v>
      </c>
      <c r="T219" s="6">
        <v>243.02</v>
      </c>
      <c r="U219" s="1">
        <f>YEAR(tblshipments[[#This Row],[Date]])</f>
        <v>2025</v>
      </c>
      <c r="V219" s="1" t="str">
        <f>TEXT(tblshipments[[#This Row],[Date]],"mmm")</f>
        <v>Jun</v>
      </c>
      <c r="W219" s="6">
        <f>tblshipments[[#This Row],[Freight_Cost_USD]]+tblshipments[[#This Row],[Customs_Duties_USD]]</f>
        <v>850.57999999999993</v>
      </c>
      <c r="X219" s="1">
        <f>IF(AND(tblshipments[[#This Row],[Departure_Date]]&lt;&gt;"",tblshipments[[#This Row],[Arrival_Date]]&lt;&gt;""),INT(tblshipments[[#This Row],[Arrival_Date]]-tblshipments[[#This Row],[Departure_Date]]),"Null")</f>
        <v>21</v>
      </c>
      <c r="Y219" s="8">
        <f>IFERROR(tblshipments[[#This Row],[Total_Cost_USD]]/tblshipments[[#This Row],[Weight_kg]],"")</f>
        <v>0.10079789345698924</v>
      </c>
      <c r="Z219" s="8">
        <f>IFERROR(tblshipments[[#This Row],[Total_Cost_USD]]/tblshipments[[#This Row],[Units]],"")</f>
        <v>1.7183434343434343</v>
      </c>
      <c r="AA219" s="1" t="str">
        <f>IF(tblshipments[[#This Row],[Transit_Days]]&lt;= VLOOKUP(tblshipments[[#This Row],[Transport_Mode]],tblTargets[#All],2,FALSE),"On Time","Late")</f>
        <v>Late</v>
      </c>
      <c r="AB219" s="1">
        <f>MONTH(tblshipments[[#This Row],[Date]])</f>
        <v>6</v>
      </c>
      <c r="AC219" s="4">
        <f>DATE(tblshipments[[#This Row],[Year]],tblshipments[[#This Row],[MonthNum]],1)</f>
        <v>45809</v>
      </c>
    </row>
    <row r="220" spans="1:29" x14ac:dyDescent="0.2">
      <c r="A220" s="1" t="s">
        <v>238</v>
      </c>
      <c r="B220" s="4">
        <v>45937</v>
      </c>
      <c r="C220" s="1" t="s">
        <v>291</v>
      </c>
      <c r="D220" s="1" t="s">
        <v>294</v>
      </c>
      <c r="E220" s="1" t="s">
        <v>300</v>
      </c>
      <c r="F220" s="1" t="s">
        <v>515</v>
      </c>
      <c r="G220" s="1" t="s">
        <v>567</v>
      </c>
      <c r="H220" s="10">
        <v>460</v>
      </c>
      <c r="I220" s="8">
        <v>5154.55</v>
      </c>
      <c r="J220" s="6">
        <v>8231.4</v>
      </c>
      <c r="K220" s="1" t="s">
        <v>575</v>
      </c>
      <c r="L220" s="1" t="s">
        <v>795</v>
      </c>
      <c r="M220" s="1" t="s">
        <v>850</v>
      </c>
      <c r="N220" s="4">
        <v>45939</v>
      </c>
      <c r="O220" s="4">
        <v>45946</v>
      </c>
      <c r="P220" s="1" t="s">
        <v>852</v>
      </c>
      <c r="Q220" s="1" t="s">
        <v>854</v>
      </c>
      <c r="R220" s="1" t="s">
        <v>859</v>
      </c>
      <c r="S220" s="1" t="s">
        <v>864</v>
      </c>
      <c r="T220" s="6">
        <v>2167</v>
      </c>
      <c r="U220" s="1">
        <f>YEAR(tblshipments[[#This Row],[Date]])</f>
        <v>2025</v>
      </c>
      <c r="V220" s="1" t="str">
        <f>TEXT(tblshipments[[#This Row],[Date]],"mmm")</f>
        <v>Oct</v>
      </c>
      <c r="W220" s="6">
        <f>tblshipments[[#This Row],[Freight_Cost_USD]]+tblshipments[[#This Row],[Customs_Duties_USD]]</f>
        <v>10398.4</v>
      </c>
      <c r="X220" s="1">
        <f>IF(AND(tblshipments[[#This Row],[Departure_Date]]&lt;&gt;"",tblshipments[[#This Row],[Arrival_Date]]&lt;&gt;""),INT(tblshipments[[#This Row],[Arrival_Date]]-tblshipments[[#This Row],[Departure_Date]]),"Null")</f>
        <v>7</v>
      </c>
      <c r="Y220" s="8">
        <f>IFERROR(tblshipments[[#This Row],[Total_Cost_USD]]/tblshipments[[#This Row],[Weight_kg]],"")</f>
        <v>2.0173244997138449</v>
      </c>
      <c r="Z220" s="8">
        <f>IFERROR(tblshipments[[#This Row],[Total_Cost_USD]]/tblshipments[[#This Row],[Units]],"")</f>
        <v>22.605217391304347</v>
      </c>
      <c r="AA220" s="1" t="str">
        <f>IF(tblshipments[[#This Row],[Transit_Days]]&lt;= VLOOKUP(tblshipments[[#This Row],[Transport_Mode]],tblTargets[#All],2,FALSE),"On Time","Late")</f>
        <v>On Time</v>
      </c>
      <c r="AB220" s="1">
        <f>MONTH(tblshipments[[#This Row],[Date]])</f>
        <v>10</v>
      </c>
      <c r="AC220" s="4">
        <f>DATE(tblshipments[[#This Row],[Year]],tblshipments[[#This Row],[MonthNum]],1)</f>
        <v>45931</v>
      </c>
    </row>
    <row r="221" spans="1:29" x14ac:dyDescent="0.2">
      <c r="A221" s="1" t="s">
        <v>239</v>
      </c>
      <c r="B221" s="4">
        <v>45349</v>
      </c>
      <c r="C221" s="1" t="s">
        <v>291</v>
      </c>
      <c r="D221" s="1" t="s">
        <v>295</v>
      </c>
      <c r="E221" s="1" t="s">
        <v>299</v>
      </c>
      <c r="F221" s="1" t="s">
        <v>516</v>
      </c>
      <c r="G221" s="1" t="s">
        <v>573</v>
      </c>
      <c r="H221" s="10">
        <v>352</v>
      </c>
      <c r="I221" s="8">
        <v>4354.41</v>
      </c>
      <c r="J221" s="6">
        <v>8593.2900000000009</v>
      </c>
      <c r="K221" s="1" t="s">
        <v>575</v>
      </c>
      <c r="L221" s="1" t="s">
        <v>796</v>
      </c>
      <c r="M221" s="1" t="s">
        <v>849</v>
      </c>
      <c r="N221" s="4">
        <v>45354</v>
      </c>
      <c r="O221" s="4">
        <v>45372</v>
      </c>
      <c r="P221" s="1" t="s">
        <v>851</v>
      </c>
      <c r="Q221" s="1" t="s">
        <v>857</v>
      </c>
      <c r="R221" s="1" t="s">
        <v>862</v>
      </c>
      <c r="S221" s="1" t="s">
        <v>865</v>
      </c>
      <c r="T221" s="6">
        <v>1784.59</v>
      </c>
      <c r="U221" s="1">
        <f>YEAR(tblshipments[[#This Row],[Date]])</f>
        <v>2024</v>
      </c>
      <c r="V221" s="1" t="str">
        <f>TEXT(tblshipments[[#This Row],[Date]],"mmm")</f>
        <v>Feb</v>
      </c>
      <c r="W221" s="6">
        <f>tblshipments[[#This Row],[Freight_Cost_USD]]+tblshipments[[#This Row],[Customs_Duties_USD]]</f>
        <v>10377.880000000001</v>
      </c>
      <c r="X221" s="1">
        <f>IF(AND(tblshipments[[#This Row],[Departure_Date]]&lt;&gt;"",tblshipments[[#This Row],[Arrival_Date]]&lt;&gt;""),INT(tblshipments[[#This Row],[Arrival_Date]]-tblshipments[[#This Row],[Departure_Date]]),"Null")</f>
        <v>18</v>
      </c>
      <c r="Y221" s="8">
        <f>IFERROR(tblshipments[[#This Row],[Total_Cost_USD]]/tblshipments[[#This Row],[Weight_kg]],"")</f>
        <v>2.3833033637163248</v>
      </c>
      <c r="Z221" s="8">
        <f>IFERROR(tblshipments[[#This Row],[Total_Cost_USD]]/tblshipments[[#This Row],[Units]],"")</f>
        <v>29.482613636363638</v>
      </c>
      <c r="AA221" s="1" t="str">
        <f>IF(tblshipments[[#This Row],[Transit_Days]]&lt;= VLOOKUP(tblshipments[[#This Row],[Transport_Mode]],tblTargets[#All],2,FALSE),"On Time","Late")</f>
        <v>Late</v>
      </c>
      <c r="AB221" s="1">
        <f>MONTH(tblshipments[[#This Row],[Date]])</f>
        <v>2</v>
      </c>
      <c r="AC221" s="4">
        <f>DATE(tblshipments[[#This Row],[Year]],tblshipments[[#This Row],[MonthNum]],1)</f>
        <v>45323</v>
      </c>
    </row>
    <row r="222" spans="1:29" x14ac:dyDescent="0.2">
      <c r="A222" s="1" t="s">
        <v>240</v>
      </c>
      <c r="B222" s="4">
        <v>45910</v>
      </c>
      <c r="C222" s="1" t="s">
        <v>291</v>
      </c>
      <c r="D222" s="1" t="s">
        <v>297</v>
      </c>
      <c r="E222" s="1" t="s">
        <v>294</v>
      </c>
      <c r="F222" s="1" t="s">
        <v>517</v>
      </c>
      <c r="G222" s="1" t="s">
        <v>572</v>
      </c>
      <c r="H222" s="10">
        <v>353</v>
      </c>
      <c r="I222" s="8">
        <v>298.79000000000002</v>
      </c>
      <c r="J222" s="6">
        <v>9476.9500000000007</v>
      </c>
      <c r="K222" s="1" t="s">
        <v>575</v>
      </c>
      <c r="L222" s="1" t="s">
        <v>797</v>
      </c>
      <c r="M222" s="1" t="s">
        <v>848</v>
      </c>
      <c r="N222" s="4">
        <v>45911</v>
      </c>
      <c r="O222" s="4">
        <v>45933</v>
      </c>
      <c r="P222" s="1" t="s">
        <v>853</v>
      </c>
      <c r="Q222" s="1" t="s">
        <v>857</v>
      </c>
      <c r="R222" s="1" t="s">
        <v>860</v>
      </c>
      <c r="S222" s="1" t="s">
        <v>865</v>
      </c>
      <c r="T222" s="6">
        <v>4894.76</v>
      </c>
      <c r="U222" s="1">
        <f>YEAR(tblshipments[[#This Row],[Date]])</f>
        <v>2025</v>
      </c>
      <c r="V222" s="1" t="str">
        <f>TEXT(tblshipments[[#This Row],[Date]],"mmm")</f>
        <v>Sep</v>
      </c>
      <c r="W222" s="6">
        <f>tblshipments[[#This Row],[Freight_Cost_USD]]+tblshipments[[#This Row],[Customs_Duties_USD]]</f>
        <v>14371.710000000001</v>
      </c>
      <c r="X222" s="1">
        <f>IF(AND(tblshipments[[#This Row],[Departure_Date]]&lt;&gt;"",tblshipments[[#This Row],[Arrival_Date]]&lt;&gt;""),INT(tblshipments[[#This Row],[Arrival_Date]]-tblshipments[[#This Row],[Departure_Date]]),"Null")</f>
        <v>22</v>
      </c>
      <c r="Y222" s="8">
        <f>IFERROR(tblshipments[[#This Row],[Total_Cost_USD]]/tblshipments[[#This Row],[Weight_kg]],"")</f>
        <v>48.099702131932126</v>
      </c>
      <c r="Z222" s="8">
        <f>IFERROR(tblshipments[[#This Row],[Total_Cost_USD]]/tblshipments[[#This Row],[Units]],"")</f>
        <v>40.713059490084987</v>
      </c>
      <c r="AA222" s="1" t="str">
        <f>IF(tblshipments[[#This Row],[Transit_Days]]&lt;= VLOOKUP(tblshipments[[#This Row],[Transport_Mode]],tblTargets[#All],2,FALSE),"On Time","Late")</f>
        <v>Late</v>
      </c>
      <c r="AB222" s="1">
        <f>MONTH(tblshipments[[#This Row],[Date]])</f>
        <v>9</v>
      </c>
      <c r="AC222" s="4">
        <f>DATE(tblshipments[[#This Row],[Year]],tblshipments[[#This Row],[MonthNum]],1)</f>
        <v>45901</v>
      </c>
    </row>
    <row r="223" spans="1:29" x14ac:dyDescent="0.2">
      <c r="A223" s="1" t="s">
        <v>241</v>
      </c>
      <c r="B223" s="4">
        <v>45947</v>
      </c>
      <c r="C223" s="1" t="s">
        <v>291</v>
      </c>
      <c r="D223" s="1" t="s">
        <v>293</v>
      </c>
      <c r="E223" s="1" t="s">
        <v>294</v>
      </c>
      <c r="F223" s="1" t="s">
        <v>518</v>
      </c>
      <c r="G223" s="1" t="s">
        <v>572</v>
      </c>
      <c r="H223" s="10">
        <v>362</v>
      </c>
      <c r="I223" s="8">
        <v>1925.29</v>
      </c>
      <c r="J223" s="6">
        <v>10978.02</v>
      </c>
      <c r="K223" s="1" t="s">
        <v>577</v>
      </c>
      <c r="L223" s="1" t="s">
        <v>798</v>
      </c>
      <c r="M223" s="1" t="s">
        <v>850</v>
      </c>
      <c r="N223" s="4">
        <v>45950</v>
      </c>
      <c r="O223" s="4">
        <v>45974</v>
      </c>
      <c r="P223" s="1" t="s">
        <v>851</v>
      </c>
      <c r="Q223" s="1" t="s">
        <v>856</v>
      </c>
      <c r="R223" s="1" t="s">
        <v>858</v>
      </c>
      <c r="S223" s="1" t="s">
        <v>864</v>
      </c>
      <c r="T223" s="6">
        <v>3718.91</v>
      </c>
      <c r="U223" s="1">
        <f>YEAR(tblshipments[[#This Row],[Date]])</f>
        <v>2025</v>
      </c>
      <c r="V223" s="1" t="str">
        <f>TEXT(tblshipments[[#This Row],[Date]],"mmm")</f>
        <v>Oct</v>
      </c>
      <c r="W223" s="6">
        <f>tblshipments[[#This Row],[Freight_Cost_USD]]+tblshipments[[#This Row],[Customs_Duties_USD]]</f>
        <v>14696.93</v>
      </c>
      <c r="X223" s="1">
        <f>IF(AND(tblshipments[[#This Row],[Departure_Date]]&lt;&gt;"",tblshipments[[#This Row],[Arrival_Date]]&lt;&gt;""),INT(tblshipments[[#This Row],[Arrival_Date]]-tblshipments[[#This Row],[Departure_Date]]),"Null")</f>
        <v>24</v>
      </c>
      <c r="Y223" s="8">
        <f>IFERROR(tblshipments[[#This Row],[Total_Cost_USD]]/tblshipments[[#This Row],[Weight_kg]],"")</f>
        <v>7.6336188314487687</v>
      </c>
      <c r="Z223" s="8">
        <f>IFERROR(tblshipments[[#This Row],[Total_Cost_USD]]/tblshipments[[#This Row],[Units]],"")</f>
        <v>40.599254143646412</v>
      </c>
      <c r="AA223" s="1" t="str">
        <f>IF(tblshipments[[#This Row],[Transit_Days]]&lt;= VLOOKUP(tblshipments[[#This Row],[Transport_Mode]],tblTargets[#All],2,FALSE),"On Time","Late")</f>
        <v>Late</v>
      </c>
      <c r="AB223" s="1">
        <f>MONTH(tblshipments[[#This Row],[Date]])</f>
        <v>10</v>
      </c>
      <c r="AC223" s="4">
        <f>DATE(tblshipments[[#This Row],[Year]],tblshipments[[#This Row],[MonthNum]],1)</f>
        <v>45931</v>
      </c>
    </row>
    <row r="224" spans="1:29" x14ac:dyDescent="0.2">
      <c r="A224" s="1" t="s">
        <v>242</v>
      </c>
      <c r="B224" s="4">
        <v>45753</v>
      </c>
      <c r="C224" s="1" t="s">
        <v>290</v>
      </c>
      <c r="D224" s="1" t="s">
        <v>293</v>
      </c>
      <c r="E224" s="1" t="s">
        <v>300</v>
      </c>
      <c r="F224" s="1" t="s">
        <v>519</v>
      </c>
      <c r="G224" s="1" t="s">
        <v>567</v>
      </c>
      <c r="H224" s="10">
        <v>15</v>
      </c>
      <c r="I224" s="8">
        <v>4770.68</v>
      </c>
      <c r="J224" s="6">
        <v>9499.51</v>
      </c>
      <c r="K224" s="1" t="s">
        <v>576</v>
      </c>
      <c r="L224" s="1" t="s">
        <v>799</v>
      </c>
      <c r="M224" s="1" t="s">
        <v>847</v>
      </c>
      <c r="N224" s="4">
        <v>45758</v>
      </c>
      <c r="O224" s="4">
        <v>45767</v>
      </c>
      <c r="P224" s="1" t="s">
        <v>852</v>
      </c>
      <c r="Q224" s="1" t="s">
        <v>854</v>
      </c>
      <c r="R224" s="1" t="s">
        <v>858</v>
      </c>
      <c r="S224" s="1" t="s">
        <v>865</v>
      </c>
      <c r="T224" s="6">
        <v>298.42</v>
      </c>
      <c r="U224" s="1">
        <f>YEAR(tblshipments[[#This Row],[Date]])</f>
        <v>2025</v>
      </c>
      <c r="V224" s="1" t="str">
        <f>TEXT(tblshipments[[#This Row],[Date]],"mmm")</f>
        <v>Apr</v>
      </c>
      <c r="W224" s="6">
        <f>tblshipments[[#This Row],[Freight_Cost_USD]]+tblshipments[[#This Row],[Customs_Duties_USD]]</f>
        <v>9797.93</v>
      </c>
      <c r="X224" s="1">
        <f>IF(AND(tblshipments[[#This Row],[Departure_Date]]&lt;&gt;"",tblshipments[[#This Row],[Arrival_Date]]&lt;&gt;""),INT(tblshipments[[#This Row],[Arrival_Date]]-tblshipments[[#This Row],[Departure_Date]]),"Null")</f>
        <v>9</v>
      </c>
      <c r="Y224" s="8">
        <f>IFERROR(tblshipments[[#This Row],[Total_Cost_USD]]/tblshipments[[#This Row],[Weight_kg]],"")</f>
        <v>2.0537805931229931</v>
      </c>
      <c r="Z224" s="8">
        <f>IFERROR(tblshipments[[#This Row],[Total_Cost_USD]]/tblshipments[[#This Row],[Units]],"")</f>
        <v>653.19533333333334</v>
      </c>
      <c r="AA224" s="1" t="str">
        <f>IF(tblshipments[[#This Row],[Transit_Days]]&lt;= VLOOKUP(tblshipments[[#This Row],[Transport_Mode]],tblTargets[#All],2,FALSE),"On Time","Late")</f>
        <v>On Time</v>
      </c>
      <c r="AB224" s="1">
        <f>MONTH(tblshipments[[#This Row],[Date]])</f>
        <v>4</v>
      </c>
      <c r="AC224" s="4">
        <f>DATE(tblshipments[[#This Row],[Year]],tblshipments[[#This Row],[MonthNum]],1)</f>
        <v>45748</v>
      </c>
    </row>
    <row r="225" spans="1:29" x14ac:dyDescent="0.2">
      <c r="A225" s="1" t="s">
        <v>243</v>
      </c>
      <c r="B225" s="4">
        <v>45785</v>
      </c>
      <c r="C225" s="1" t="s">
        <v>291</v>
      </c>
      <c r="D225" s="1" t="s">
        <v>297</v>
      </c>
      <c r="E225" s="1" t="s">
        <v>296</v>
      </c>
      <c r="F225" s="1" t="s">
        <v>520</v>
      </c>
      <c r="G225" s="1" t="s">
        <v>571</v>
      </c>
      <c r="H225" s="10">
        <v>404</v>
      </c>
      <c r="I225" s="8">
        <v>3302.27</v>
      </c>
      <c r="J225" s="6">
        <v>19517.82</v>
      </c>
      <c r="K225" s="1" t="s">
        <v>574</v>
      </c>
      <c r="L225" s="1" t="s">
        <v>800</v>
      </c>
      <c r="M225" s="1" t="s">
        <v>850</v>
      </c>
      <c r="N225" s="4">
        <v>45787</v>
      </c>
      <c r="O225" s="4">
        <v>45812</v>
      </c>
      <c r="P225" s="1" t="s">
        <v>575</v>
      </c>
      <c r="Q225" s="1" t="s">
        <v>854</v>
      </c>
      <c r="R225" s="1" t="s">
        <v>862</v>
      </c>
      <c r="S225" s="1" t="s">
        <v>864</v>
      </c>
      <c r="T225" s="6">
        <v>2979.12</v>
      </c>
      <c r="U225" s="1">
        <f>YEAR(tblshipments[[#This Row],[Date]])</f>
        <v>2025</v>
      </c>
      <c r="V225" s="1" t="str">
        <f>TEXT(tblshipments[[#This Row],[Date]],"mmm")</f>
        <v>May</v>
      </c>
      <c r="W225" s="6">
        <f>tblshipments[[#This Row],[Freight_Cost_USD]]+tblshipments[[#This Row],[Customs_Duties_USD]]</f>
        <v>22496.94</v>
      </c>
      <c r="X225" s="1">
        <f>IF(AND(tblshipments[[#This Row],[Departure_Date]]&lt;&gt;"",tblshipments[[#This Row],[Arrival_Date]]&lt;&gt;""),INT(tblshipments[[#This Row],[Arrival_Date]]-tblshipments[[#This Row],[Departure_Date]]),"Null")</f>
        <v>25</v>
      </c>
      <c r="Y225" s="8">
        <f>IFERROR(tblshipments[[#This Row],[Total_Cost_USD]]/tblshipments[[#This Row],[Weight_kg]],"")</f>
        <v>6.8125683242133439</v>
      </c>
      <c r="Z225" s="8">
        <f>IFERROR(tblshipments[[#This Row],[Total_Cost_USD]]/tblshipments[[#This Row],[Units]],"")</f>
        <v>55.685495049504951</v>
      </c>
      <c r="AA225" s="1" t="str">
        <f>IF(tblshipments[[#This Row],[Transit_Days]]&lt;= VLOOKUP(tblshipments[[#This Row],[Transport_Mode]],tblTargets[#All],2,FALSE),"On Time","Late")</f>
        <v>Late</v>
      </c>
      <c r="AB225" s="1">
        <f>MONTH(tblshipments[[#This Row],[Date]])</f>
        <v>5</v>
      </c>
      <c r="AC225" s="4">
        <f>DATE(tblshipments[[#This Row],[Year]],tblshipments[[#This Row],[MonthNum]],1)</f>
        <v>45778</v>
      </c>
    </row>
    <row r="226" spans="1:29" x14ac:dyDescent="0.2">
      <c r="A226" s="1" t="s">
        <v>244</v>
      </c>
      <c r="B226" s="4">
        <v>45492</v>
      </c>
      <c r="C226" s="1" t="s">
        <v>290</v>
      </c>
      <c r="D226" s="1" t="s">
        <v>293</v>
      </c>
      <c r="E226" s="1" t="s">
        <v>294</v>
      </c>
      <c r="F226" s="1" t="s">
        <v>521</v>
      </c>
      <c r="G226" s="1" t="s">
        <v>568</v>
      </c>
      <c r="H226" s="10">
        <v>475</v>
      </c>
      <c r="I226" s="8">
        <v>2640.04</v>
      </c>
      <c r="J226" s="6">
        <v>1654.03</v>
      </c>
      <c r="K226" s="1" t="s">
        <v>576</v>
      </c>
      <c r="L226" s="1" t="s">
        <v>801</v>
      </c>
      <c r="M226" s="1" t="s">
        <v>848</v>
      </c>
      <c r="N226" s="4">
        <v>45496</v>
      </c>
      <c r="O226" s="4">
        <v>45503</v>
      </c>
      <c r="P226" s="1" t="s">
        <v>852</v>
      </c>
      <c r="Q226" s="1" t="s">
        <v>854</v>
      </c>
      <c r="R226" s="1" t="s">
        <v>859</v>
      </c>
      <c r="S226" s="1" t="s">
        <v>864</v>
      </c>
      <c r="T226" s="6">
        <v>4564.74</v>
      </c>
      <c r="U226" s="1">
        <f>YEAR(tblshipments[[#This Row],[Date]])</f>
        <v>2024</v>
      </c>
      <c r="V226" s="1" t="str">
        <f>TEXT(tblshipments[[#This Row],[Date]],"mmm")</f>
        <v>Jul</v>
      </c>
      <c r="W226" s="6">
        <f>tblshipments[[#This Row],[Freight_Cost_USD]]+tblshipments[[#This Row],[Customs_Duties_USD]]</f>
        <v>6218.7699999999995</v>
      </c>
      <c r="X226" s="1">
        <f>IF(AND(tblshipments[[#This Row],[Departure_Date]]&lt;&gt;"",tblshipments[[#This Row],[Arrival_Date]]&lt;&gt;""),INT(tblshipments[[#This Row],[Arrival_Date]]-tblshipments[[#This Row],[Departure_Date]]),"Null")</f>
        <v>7</v>
      </c>
      <c r="Y226" s="8">
        <f>IFERROR(tblshipments[[#This Row],[Total_Cost_USD]]/tblshipments[[#This Row],[Weight_kg]],"")</f>
        <v>2.3555590066817169</v>
      </c>
      <c r="Z226" s="8">
        <f>IFERROR(tblshipments[[#This Row],[Total_Cost_USD]]/tblshipments[[#This Row],[Units]],"")</f>
        <v>13.092147368421051</v>
      </c>
      <c r="AA226" s="1" t="str">
        <f>IF(tblshipments[[#This Row],[Transit_Days]]&lt;= VLOOKUP(tblshipments[[#This Row],[Transport_Mode]],tblTargets[#All],2,FALSE),"On Time","Late")</f>
        <v>On Time</v>
      </c>
      <c r="AB226" s="1">
        <f>MONTH(tblshipments[[#This Row],[Date]])</f>
        <v>7</v>
      </c>
      <c r="AC226" s="4">
        <f>DATE(tblshipments[[#This Row],[Year]],tblshipments[[#This Row],[MonthNum]],1)</f>
        <v>45474</v>
      </c>
    </row>
    <row r="227" spans="1:29" x14ac:dyDescent="0.2">
      <c r="A227" s="1" t="s">
        <v>245</v>
      </c>
      <c r="B227" s="4">
        <v>45742</v>
      </c>
      <c r="C227" s="1" t="s">
        <v>290</v>
      </c>
      <c r="D227" s="1" t="s">
        <v>297</v>
      </c>
      <c r="E227" s="1" t="s">
        <v>298</v>
      </c>
      <c r="F227" s="1" t="s">
        <v>522</v>
      </c>
      <c r="G227" s="1" t="s">
        <v>569</v>
      </c>
      <c r="H227" s="10">
        <v>479</v>
      </c>
      <c r="I227" s="8">
        <v>6615.04</v>
      </c>
      <c r="J227" s="6">
        <v>524.91999999999996</v>
      </c>
      <c r="K227" s="1" t="s">
        <v>575</v>
      </c>
      <c r="L227" s="1" t="s">
        <v>802</v>
      </c>
      <c r="M227" s="1" t="s">
        <v>847</v>
      </c>
      <c r="N227" s="4">
        <v>45744</v>
      </c>
      <c r="O227" s="4">
        <v>45757</v>
      </c>
      <c r="P227" s="1" t="s">
        <v>852</v>
      </c>
      <c r="Q227" s="1" t="s">
        <v>857</v>
      </c>
      <c r="R227" s="1" t="s">
        <v>860</v>
      </c>
      <c r="S227" s="1" t="s">
        <v>865</v>
      </c>
      <c r="T227" s="6">
        <v>3033.65</v>
      </c>
      <c r="U227" s="1">
        <f>YEAR(tblshipments[[#This Row],[Date]])</f>
        <v>2025</v>
      </c>
      <c r="V227" s="1" t="str">
        <f>TEXT(tblshipments[[#This Row],[Date]],"mmm")</f>
        <v>Mar</v>
      </c>
      <c r="W227" s="6">
        <f>tblshipments[[#This Row],[Freight_Cost_USD]]+tblshipments[[#This Row],[Customs_Duties_USD]]</f>
        <v>3558.57</v>
      </c>
      <c r="X227" s="1">
        <f>IF(AND(tblshipments[[#This Row],[Departure_Date]]&lt;&gt;"",tblshipments[[#This Row],[Arrival_Date]]&lt;&gt;""),INT(tblshipments[[#This Row],[Arrival_Date]]-tblshipments[[#This Row],[Departure_Date]]),"Null")</f>
        <v>13</v>
      </c>
      <c r="Y227" s="8">
        <f>IFERROR(tblshipments[[#This Row],[Total_Cost_USD]]/tblshipments[[#This Row],[Weight_kg]],"")</f>
        <v>0.5379513956075852</v>
      </c>
      <c r="Z227" s="8">
        <f>IFERROR(tblshipments[[#This Row],[Total_Cost_USD]]/tblshipments[[#This Row],[Units]],"")</f>
        <v>7.4291649269311071</v>
      </c>
      <c r="AA227" s="1" t="str">
        <f>IF(tblshipments[[#This Row],[Transit_Days]]&lt;= VLOOKUP(tblshipments[[#This Row],[Transport_Mode]],tblTargets[#All],2,FALSE),"On Time","Late")</f>
        <v>On Time</v>
      </c>
      <c r="AB227" s="1">
        <f>MONTH(tblshipments[[#This Row],[Date]])</f>
        <v>3</v>
      </c>
      <c r="AC227" s="4">
        <f>DATE(tblshipments[[#This Row],[Year]],tblshipments[[#This Row],[MonthNum]],1)</f>
        <v>45717</v>
      </c>
    </row>
    <row r="228" spans="1:29" x14ac:dyDescent="0.2">
      <c r="A228" s="1" t="s">
        <v>246</v>
      </c>
      <c r="B228" s="4">
        <v>45571</v>
      </c>
      <c r="C228" s="1" t="s">
        <v>290</v>
      </c>
      <c r="D228" s="1" t="s">
        <v>296</v>
      </c>
      <c r="E228" s="1" t="s">
        <v>298</v>
      </c>
      <c r="F228" s="1" t="s">
        <v>523</v>
      </c>
      <c r="G228" s="1" t="s">
        <v>571</v>
      </c>
      <c r="H228" s="10">
        <v>74</v>
      </c>
      <c r="I228" s="8">
        <v>2721.86</v>
      </c>
      <c r="J228" s="6">
        <v>3646.16</v>
      </c>
      <c r="K228" s="1" t="s">
        <v>576</v>
      </c>
      <c r="L228" s="1" t="s">
        <v>803</v>
      </c>
      <c r="M228" s="1" t="s">
        <v>849</v>
      </c>
      <c r="N228" s="4">
        <v>45572</v>
      </c>
      <c r="O228" s="4">
        <v>45596</v>
      </c>
      <c r="P228" s="1" t="s">
        <v>851</v>
      </c>
      <c r="Q228" s="1" t="s">
        <v>856</v>
      </c>
      <c r="R228" s="1" t="s">
        <v>862</v>
      </c>
      <c r="S228" s="1" t="s">
        <v>865</v>
      </c>
      <c r="T228" s="6">
        <v>3868.3</v>
      </c>
      <c r="U228" s="1">
        <f>YEAR(tblshipments[[#This Row],[Date]])</f>
        <v>2024</v>
      </c>
      <c r="V228" s="1" t="str">
        <f>TEXT(tblshipments[[#This Row],[Date]],"mmm")</f>
        <v>Oct</v>
      </c>
      <c r="W228" s="6">
        <f>tblshipments[[#This Row],[Freight_Cost_USD]]+tblshipments[[#This Row],[Customs_Duties_USD]]</f>
        <v>7514.46</v>
      </c>
      <c r="X228" s="1">
        <f>IF(AND(tblshipments[[#This Row],[Departure_Date]]&lt;&gt;"",tblshipments[[#This Row],[Arrival_Date]]&lt;&gt;""),INT(tblshipments[[#This Row],[Arrival_Date]]-tblshipments[[#This Row],[Departure_Date]]),"Null")</f>
        <v>24</v>
      </c>
      <c r="Y228" s="8">
        <f>IFERROR(tblshipments[[#This Row],[Total_Cost_USD]]/tblshipments[[#This Row],[Weight_kg]],"")</f>
        <v>2.7607812304820967</v>
      </c>
      <c r="Z228" s="8">
        <f>IFERROR(tblshipments[[#This Row],[Total_Cost_USD]]/tblshipments[[#This Row],[Units]],"")</f>
        <v>101.54675675675676</v>
      </c>
      <c r="AA228" s="1" t="str">
        <f>IF(tblshipments[[#This Row],[Transit_Days]]&lt;= VLOOKUP(tblshipments[[#This Row],[Transport_Mode]],tblTargets[#All],2,FALSE),"On Time","Late")</f>
        <v>Late</v>
      </c>
      <c r="AB228" s="1">
        <f>MONTH(tblshipments[[#This Row],[Date]])</f>
        <v>10</v>
      </c>
      <c r="AC228" s="4">
        <f>DATE(tblshipments[[#This Row],[Year]],tblshipments[[#This Row],[MonthNum]],1)</f>
        <v>45566</v>
      </c>
    </row>
    <row r="229" spans="1:29" x14ac:dyDescent="0.2">
      <c r="A229" s="1" t="s">
        <v>247</v>
      </c>
      <c r="B229" s="4">
        <v>45951</v>
      </c>
      <c r="C229" s="1" t="s">
        <v>290</v>
      </c>
      <c r="D229" s="1" t="s">
        <v>292</v>
      </c>
      <c r="E229" s="1" t="s">
        <v>297</v>
      </c>
      <c r="F229" s="1" t="s">
        <v>524</v>
      </c>
      <c r="G229" s="1" t="s">
        <v>566</v>
      </c>
      <c r="H229" s="10">
        <v>355</v>
      </c>
      <c r="I229" s="8">
        <v>6255.8</v>
      </c>
      <c r="J229" s="6">
        <v>16017.8</v>
      </c>
      <c r="K229" s="1" t="s">
        <v>575</v>
      </c>
      <c r="L229" s="1" t="s">
        <v>804</v>
      </c>
      <c r="M229" s="1" t="s">
        <v>847</v>
      </c>
      <c r="N229" s="4">
        <v>45952</v>
      </c>
      <c r="O229" s="4">
        <v>45977</v>
      </c>
      <c r="P229" s="1" t="s">
        <v>852</v>
      </c>
      <c r="Q229" s="1" t="s">
        <v>854</v>
      </c>
      <c r="R229" s="1" t="s">
        <v>860</v>
      </c>
      <c r="S229" s="1" t="s">
        <v>866</v>
      </c>
      <c r="T229" s="6">
        <v>1614.19</v>
      </c>
      <c r="U229" s="1">
        <f>YEAR(tblshipments[[#This Row],[Date]])</f>
        <v>2025</v>
      </c>
      <c r="V229" s="1" t="str">
        <f>TEXT(tblshipments[[#This Row],[Date]],"mmm")</f>
        <v>Oct</v>
      </c>
      <c r="W229" s="6">
        <f>tblshipments[[#This Row],[Freight_Cost_USD]]+tblshipments[[#This Row],[Customs_Duties_USD]]</f>
        <v>17631.989999999998</v>
      </c>
      <c r="X229" s="1">
        <f>IF(AND(tblshipments[[#This Row],[Departure_Date]]&lt;&gt;"",tblshipments[[#This Row],[Arrival_Date]]&lt;&gt;""),INT(tblshipments[[#This Row],[Arrival_Date]]-tblshipments[[#This Row],[Departure_Date]]),"Null")</f>
        <v>25</v>
      </c>
      <c r="Y229" s="8">
        <f>IFERROR(tblshipments[[#This Row],[Total_Cost_USD]]/tblshipments[[#This Row],[Weight_kg]],"")</f>
        <v>2.8185028293743404</v>
      </c>
      <c r="Z229" s="8">
        <f>IFERROR(tblshipments[[#This Row],[Total_Cost_USD]]/tblshipments[[#This Row],[Units]],"")</f>
        <v>49.667577464788728</v>
      </c>
      <c r="AA229" s="1" t="str">
        <f>IF(tblshipments[[#This Row],[Transit_Days]]&lt;= VLOOKUP(tblshipments[[#This Row],[Transport_Mode]],tblTargets[#All],2,FALSE),"On Time","Late")</f>
        <v>On Time</v>
      </c>
      <c r="AB229" s="1">
        <f>MONTH(tblshipments[[#This Row],[Date]])</f>
        <v>10</v>
      </c>
      <c r="AC229" s="4">
        <f>DATE(tblshipments[[#This Row],[Year]],tblshipments[[#This Row],[MonthNum]],1)</f>
        <v>45931</v>
      </c>
    </row>
    <row r="230" spans="1:29" x14ac:dyDescent="0.2">
      <c r="A230" s="1" t="s">
        <v>248</v>
      </c>
      <c r="B230" s="4">
        <v>45989</v>
      </c>
      <c r="C230" s="1" t="s">
        <v>291</v>
      </c>
      <c r="D230" s="1" t="s">
        <v>295</v>
      </c>
      <c r="E230" s="1" t="s">
        <v>294</v>
      </c>
      <c r="F230" s="1" t="s">
        <v>525</v>
      </c>
      <c r="G230" s="1" t="s">
        <v>568</v>
      </c>
      <c r="H230" s="10">
        <v>102</v>
      </c>
      <c r="I230" s="8">
        <v>5492.86</v>
      </c>
      <c r="J230" s="6">
        <v>1010.67</v>
      </c>
      <c r="K230" s="1" t="s">
        <v>577</v>
      </c>
      <c r="L230" s="1" t="s">
        <v>805</v>
      </c>
      <c r="M230" s="1" t="s">
        <v>847</v>
      </c>
      <c r="N230" s="4">
        <v>45994</v>
      </c>
      <c r="O230" s="4">
        <v>46000</v>
      </c>
      <c r="P230" s="1" t="s">
        <v>852</v>
      </c>
      <c r="Q230" s="1" t="s">
        <v>854</v>
      </c>
      <c r="R230" s="1" t="s">
        <v>858</v>
      </c>
      <c r="S230" s="1" t="s">
        <v>866</v>
      </c>
      <c r="T230" s="6">
        <v>4220.1400000000003</v>
      </c>
      <c r="U230" s="1">
        <f>YEAR(tblshipments[[#This Row],[Date]])</f>
        <v>2025</v>
      </c>
      <c r="V230" s="1" t="str">
        <f>TEXT(tblshipments[[#This Row],[Date]],"mmm")</f>
        <v>Nov</v>
      </c>
      <c r="W230" s="6">
        <f>tblshipments[[#This Row],[Freight_Cost_USD]]+tblshipments[[#This Row],[Customs_Duties_USD]]</f>
        <v>5230.8100000000004</v>
      </c>
      <c r="X230" s="1">
        <f>IF(AND(tblshipments[[#This Row],[Departure_Date]]&lt;&gt;"",tblshipments[[#This Row],[Arrival_Date]]&lt;&gt;""),INT(tblshipments[[#This Row],[Arrival_Date]]-tblshipments[[#This Row],[Departure_Date]]),"Null")</f>
        <v>6</v>
      </c>
      <c r="Y230" s="8">
        <f>IFERROR(tblshipments[[#This Row],[Total_Cost_USD]]/tblshipments[[#This Row],[Weight_kg]],"")</f>
        <v>0.95229261259161901</v>
      </c>
      <c r="Z230" s="8">
        <f>IFERROR(tblshipments[[#This Row],[Total_Cost_USD]]/tblshipments[[#This Row],[Units]],"")</f>
        <v>51.282450980392163</v>
      </c>
      <c r="AA230" s="1" t="str">
        <f>IF(tblshipments[[#This Row],[Transit_Days]]&lt;= VLOOKUP(tblshipments[[#This Row],[Transport_Mode]],tblTargets[#All],2,FALSE),"On Time","Late")</f>
        <v>On Time</v>
      </c>
      <c r="AB230" s="1">
        <f>MONTH(tblshipments[[#This Row],[Date]])</f>
        <v>11</v>
      </c>
      <c r="AC230" s="4">
        <f>DATE(tblshipments[[#This Row],[Year]],tblshipments[[#This Row],[MonthNum]],1)</f>
        <v>45962</v>
      </c>
    </row>
    <row r="231" spans="1:29" x14ac:dyDescent="0.2">
      <c r="A231" s="1" t="s">
        <v>249</v>
      </c>
      <c r="B231" s="4">
        <v>45336</v>
      </c>
      <c r="C231" s="1" t="s">
        <v>291</v>
      </c>
      <c r="D231" s="1" t="s">
        <v>296</v>
      </c>
      <c r="E231" s="1" t="s">
        <v>296</v>
      </c>
      <c r="F231" s="1" t="s">
        <v>526</v>
      </c>
      <c r="G231" s="1" t="s">
        <v>573</v>
      </c>
      <c r="H231" s="10">
        <v>456</v>
      </c>
      <c r="I231" s="8">
        <v>3360.54</v>
      </c>
      <c r="J231" s="6">
        <v>16620.96</v>
      </c>
      <c r="K231" s="1" t="s">
        <v>574</v>
      </c>
      <c r="L231" s="1" t="s">
        <v>806</v>
      </c>
      <c r="M231" s="1" t="s">
        <v>850</v>
      </c>
      <c r="N231" s="4">
        <v>45337</v>
      </c>
      <c r="O231" s="4">
        <v>45346</v>
      </c>
      <c r="P231" s="1" t="s">
        <v>851</v>
      </c>
      <c r="Q231" s="1" t="s">
        <v>855</v>
      </c>
      <c r="R231" s="1" t="s">
        <v>863</v>
      </c>
      <c r="S231" s="1" t="s">
        <v>864</v>
      </c>
      <c r="T231" s="6">
        <v>4864.6499999999996</v>
      </c>
      <c r="U231" s="1">
        <f>YEAR(tblshipments[[#This Row],[Date]])</f>
        <v>2024</v>
      </c>
      <c r="V231" s="1" t="str">
        <f>TEXT(tblshipments[[#This Row],[Date]],"mmm")</f>
        <v>Feb</v>
      </c>
      <c r="W231" s="6">
        <f>tblshipments[[#This Row],[Freight_Cost_USD]]+tblshipments[[#This Row],[Customs_Duties_USD]]</f>
        <v>21485.61</v>
      </c>
      <c r="X231" s="1">
        <f>IF(AND(tblshipments[[#This Row],[Departure_Date]]&lt;&gt;"",tblshipments[[#This Row],[Arrival_Date]]&lt;&gt;""),INT(tblshipments[[#This Row],[Arrival_Date]]-tblshipments[[#This Row],[Departure_Date]]),"Null")</f>
        <v>9</v>
      </c>
      <c r="Y231" s="8">
        <f>IFERROR(tblshipments[[#This Row],[Total_Cost_USD]]/tblshipments[[#This Row],[Weight_kg]],"")</f>
        <v>6.3934992590476529</v>
      </c>
      <c r="Z231" s="8">
        <f>IFERROR(tblshipments[[#This Row],[Total_Cost_USD]]/tblshipments[[#This Row],[Units]],"")</f>
        <v>47.117565789473687</v>
      </c>
      <c r="AA231" s="1" t="str">
        <f>IF(tblshipments[[#This Row],[Transit_Days]]&lt;= VLOOKUP(tblshipments[[#This Row],[Transport_Mode]],tblTargets[#All],2,FALSE),"On Time","Late")</f>
        <v>Late</v>
      </c>
      <c r="AB231" s="1">
        <f>MONTH(tblshipments[[#This Row],[Date]])</f>
        <v>2</v>
      </c>
      <c r="AC231" s="4">
        <f>DATE(tblshipments[[#This Row],[Year]],tblshipments[[#This Row],[MonthNum]],1)</f>
        <v>45323</v>
      </c>
    </row>
    <row r="232" spans="1:29" x14ac:dyDescent="0.2">
      <c r="A232" s="1" t="s">
        <v>250</v>
      </c>
      <c r="B232" s="4">
        <v>45564</v>
      </c>
      <c r="C232" s="1" t="s">
        <v>290</v>
      </c>
      <c r="D232" s="1" t="s">
        <v>292</v>
      </c>
      <c r="E232" s="1" t="s">
        <v>297</v>
      </c>
      <c r="F232" s="1" t="s">
        <v>527</v>
      </c>
      <c r="G232" s="1" t="s">
        <v>573</v>
      </c>
      <c r="H232" s="10">
        <v>250</v>
      </c>
      <c r="I232" s="8">
        <v>7350.32</v>
      </c>
      <c r="J232" s="6">
        <v>17654.22</v>
      </c>
      <c r="K232" s="1" t="s">
        <v>574</v>
      </c>
      <c r="L232" s="1" t="s">
        <v>807</v>
      </c>
      <c r="M232" s="1" t="s">
        <v>850</v>
      </c>
      <c r="N232" s="4">
        <v>45564</v>
      </c>
      <c r="O232" s="4">
        <v>45582</v>
      </c>
      <c r="P232" s="1" t="s">
        <v>852</v>
      </c>
      <c r="Q232" s="1" t="s">
        <v>856</v>
      </c>
      <c r="R232" s="1" t="s">
        <v>861</v>
      </c>
      <c r="S232" s="1" t="s">
        <v>865</v>
      </c>
      <c r="T232" s="6">
        <v>4981.47</v>
      </c>
      <c r="U232" s="1">
        <f>YEAR(tblshipments[[#This Row],[Date]])</f>
        <v>2024</v>
      </c>
      <c r="V232" s="1" t="str">
        <f>TEXT(tblshipments[[#This Row],[Date]],"mmm")</f>
        <v>Sep</v>
      </c>
      <c r="W232" s="6">
        <f>tblshipments[[#This Row],[Freight_Cost_USD]]+tblshipments[[#This Row],[Customs_Duties_USD]]</f>
        <v>22635.690000000002</v>
      </c>
      <c r="X232" s="1">
        <f>IF(AND(tblshipments[[#This Row],[Departure_Date]]&lt;&gt;"",tblshipments[[#This Row],[Arrival_Date]]&lt;&gt;""),INT(tblshipments[[#This Row],[Arrival_Date]]-tblshipments[[#This Row],[Departure_Date]]),"Null")</f>
        <v>18</v>
      </c>
      <c r="Y232" s="8">
        <f>IFERROR(tblshipments[[#This Row],[Total_Cost_USD]]/tblshipments[[#This Row],[Weight_kg]],"")</f>
        <v>3.0795516385681174</v>
      </c>
      <c r="Z232" s="8">
        <f>IFERROR(tblshipments[[#This Row],[Total_Cost_USD]]/tblshipments[[#This Row],[Units]],"")</f>
        <v>90.542760000000015</v>
      </c>
      <c r="AA232" s="1" t="str">
        <f>IF(tblshipments[[#This Row],[Transit_Days]]&lt;= VLOOKUP(tblshipments[[#This Row],[Transport_Mode]],tblTargets[#All],2,FALSE),"On Time","Late")</f>
        <v>On Time</v>
      </c>
      <c r="AB232" s="1">
        <f>MONTH(tblshipments[[#This Row],[Date]])</f>
        <v>9</v>
      </c>
      <c r="AC232" s="4">
        <f>DATE(tblshipments[[#This Row],[Year]],tblshipments[[#This Row],[MonthNum]],1)</f>
        <v>45536</v>
      </c>
    </row>
    <row r="233" spans="1:29" x14ac:dyDescent="0.2">
      <c r="A233" s="1" t="s">
        <v>251</v>
      </c>
      <c r="B233" s="4">
        <v>45626</v>
      </c>
      <c r="C233" s="1" t="s">
        <v>291</v>
      </c>
      <c r="D233" s="1" t="s">
        <v>292</v>
      </c>
      <c r="E233" s="1" t="s">
        <v>294</v>
      </c>
      <c r="F233" s="1" t="s">
        <v>528</v>
      </c>
      <c r="G233" s="1" t="s">
        <v>567</v>
      </c>
      <c r="H233" s="10">
        <v>140</v>
      </c>
      <c r="I233" s="8">
        <v>6762.28</v>
      </c>
      <c r="J233" s="6">
        <v>4352.3100000000004</v>
      </c>
      <c r="K233" s="1" t="s">
        <v>575</v>
      </c>
      <c r="L233" s="1" t="s">
        <v>808</v>
      </c>
      <c r="M233" s="1" t="s">
        <v>848</v>
      </c>
      <c r="N233" s="4">
        <v>45630</v>
      </c>
      <c r="O233" s="4">
        <v>45651</v>
      </c>
      <c r="P233" s="1" t="s">
        <v>853</v>
      </c>
      <c r="Q233" s="1" t="s">
        <v>857</v>
      </c>
      <c r="R233" s="1" t="s">
        <v>861</v>
      </c>
      <c r="S233" s="1" t="s">
        <v>866</v>
      </c>
      <c r="T233" s="6">
        <v>3759.37</v>
      </c>
      <c r="U233" s="1">
        <f>YEAR(tblshipments[[#This Row],[Date]])</f>
        <v>2024</v>
      </c>
      <c r="V233" s="1" t="str">
        <f>TEXT(tblshipments[[#This Row],[Date]],"mmm")</f>
        <v>Nov</v>
      </c>
      <c r="W233" s="6">
        <f>tblshipments[[#This Row],[Freight_Cost_USD]]+tblshipments[[#This Row],[Customs_Duties_USD]]</f>
        <v>8111.68</v>
      </c>
      <c r="X233" s="1">
        <f>IF(AND(tblshipments[[#This Row],[Departure_Date]]&lt;&gt;"",tblshipments[[#This Row],[Arrival_Date]]&lt;&gt;""),INT(tblshipments[[#This Row],[Arrival_Date]]-tblshipments[[#This Row],[Departure_Date]]),"Null")</f>
        <v>21</v>
      </c>
      <c r="Y233" s="8">
        <f>IFERROR(tblshipments[[#This Row],[Total_Cost_USD]]/tblshipments[[#This Row],[Weight_kg]],"")</f>
        <v>1.1995480814163271</v>
      </c>
      <c r="Z233" s="8">
        <f>IFERROR(tblshipments[[#This Row],[Total_Cost_USD]]/tblshipments[[#This Row],[Units]],"")</f>
        <v>57.940571428571431</v>
      </c>
      <c r="AA233" s="1" t="str">
        <f>IF(tblshipments[[#This Row],[Transit_Days]]&lt;= VLOOKUP(tblshipments[[#This Row],[Transport_Mode]],tblTargets[#All],2,FALSE),"On Time","Late")</f>
        <v>Late</v>
      </c>
      <c r="AB233" s="1">
        <f>MONTH(tblshipments[[#This Row],[Date]])</f>
        <v>11</v>
      </c>
      <c r="AC233" s="4">
        <f>DATE(tblshipments[[#This Row],[Year]],tblshipments[[#This Row],[MonthNum]],1)</f>
        <v>45597</v>
      </c>
    </row>
    <row r="234" spans="1:29" x14ac:dyDescent="0.2">
      <c r="A234" s="1" t="s">
        <v>252</v>
      </c>
      <c r="B234" s="4">
        <v>45428</v>
      </c>
      <c r="C234" s="1" t="s">
        <v>291</v>
      </c>
      <c r="D234" s="1" t="s">
        <v>297</v>
      </c>
      <c r="E234" s="1" t="s">
        <v>294</v>
      </c>
      <c r="F234" s="1" t="s">
        <v>529</v>
      </c>
      <c r="G234" s="1" t="s">
        <v>567</v>
      </c>
      <c r="H234" s="10">
        <v>24</v>
      </c>
      <c r="I234" s="8">
        <v>4504.0600000000004</v>
      </c>
      <c r="J234" s="6">
        <v>14404.52</v>
      </c>
      <c r="K234" s="1" t="s">
        <v>575</v>
      </c>
      <c r="L234" s="1" t="s">
        <v>809</v>
      </c>
      <c r="M234" s="1" t="s">
        <v>847</v>
      </c>
      <c r="N234" s="4">
        <v>45430</v>
      </c>
      <c r="O234" s="4">
        <v>45436</v>
      </c>
      <c r="P234" s="1" t="s">
        <v>575</v>
      </c>
      <c r="Q234" s="1" t="s">
        <v>857</v>
      </c>
      <c r="R234" s="1" t="s">
        <v>858</v>
      </c>
      <c r="S234" s="1" t="s">
        <v>865</v>
      </c>
      <c r="T234" s="6">
        <v>2286.21</v>
      </c>
      <c r="U234" s="1">
        <f>YEAR(tblshipments[[#This Row],[Date]])</f>
        <v>2024</v>
      </c>
      <c r="V234" s="1" t="str">
        <f>TEXT(tblshipments[[#This Row],[Date]],"mmm")</f>
        <v>May</v>
      </c>
      <c r="W234" s="6">
        <f>tblshipments[[#This Row],[Freight_Cost_USD]]+tblshipments[[#This Row],[Customs_Duties_USD]]</f>
        <v>16690.73</v>
      </c>
      <c r="X234" s="1">
        <f>IF(AND(tblshipments[[#This Row],[Departure_Date]]&lt;&gt;"",tblshipments[[#This Row],[Arrival_Date]]&lt;&gt;""),INT(tblshipments[[#This Row],[Arrival_Date]]-tblshipments[[#This Row],[Departure_Date]]),"Null")</f>
        <v>6</v>
      </c>
      <c r="Y234" s="8">
        <f>IFERROR(tblshipments[[#This Row],[Total_Cost_USD]]/tblshipments[[#This Row],[Weight_kg]],"")</f>
        <v>3.7057077392397075</v>
      </c>
      <c r="Z234" s="8">
        <f>IFERROR(tblshipments[[#This Row],[Total_Cost_USD]]/tblshipments[[#This Row],[Units]],"")</f>
        <v>695.44708333333335</v>
      </c>
      <c r="AA234" s="1" t="str">
        <f>IF(tblshipments[[#This Row],[Transit_Days]]&lt;= VLOOKUP(tblshipments[[#This Row],[Transport_Mode]],tblTargets[#All],2,FALSE),"On Time","Late")</f>
        <v>On Time</v>
      </c>
      <c r="AB234" s="1">
        <f>MONTH(tblshipments[[#This Row],[Date]])</f>
        <v>5</v>
      </c>
      <c r="AC234" s="4">
        <f>DATE(tblshipments[[#This Row],[Year]],tblshipments[[#This Row],[MonthNum]],1)</f>
        <v>45413</v>
      </c>
    </row>
    <row r="235" spans="1:29" x14ac:dyDescent="0.2">
      <c r="A235" s="1" t="s">
        <v>253</v>
      </c>
      <c r="B235" s="4">
        <v>46010</v>
      </c>
      <c r="C235" s="1" t="s">
        <v>290</v>
      </c>
      <c r="D235" s="1" t="s">
        <v>296</v>
      </c>
      <c r="E235" s="1" t="s">
        <v>298</v>
      </c>
      <c r="F235" s="1" t="s">
        <v>530</v>
      </c>
      <c r="G235" s="1" t="s">
        <v>570</v>
      </c>
      <c r="H235" s="10">
        <v>123</v>
      </c>
      <c r="I235" s="8">
        <v>4210.91</v>
      </c>
      <c r="J235" s="6">
        <v>12529.2</v>
      </c>
      <c r="K235" s="1" t="s">
        <v>575</v>
      </c>
      <c r="L235" s="1" t="s">
        <v>810</v>
      </c>
      <c r="M235" s="1" t="s">
        <v>847</v>
      </c>
      <c r="N235" s="4">
        <v>46011</v>
      </c>
      <c r="O235" s="4">
        <v>46019</v>
      </c>
      <c r="P235" s="1" t="s">
        <v>851</v>
      </c>
      <c r="Q235" s="1" t="s">
        <v>857</v>
      </c>
      <c r="R235" s="1" t="s">
        <v>862</v>
      </c>
      <c r="S235" s="1" t="s">
        <v>865</v>
      </c>
      <c r="T235" s="6">
        <v>1515.18</v>
      </c>
      <c r="U235" s="1">
        <f>YEAR(tblshipments[[#This Row],[Date]])</f>
        <v>2025</v>
      </c>
      <c r="V235" s="1" t="str">
        <f>TEXT(tblshipments[[#This Row],[Date]],"mmm")</f>
        <v>Dec</v>
      </c>
      <c r="W235" s="6">
        <f>tblshipments[[#This Row],[Freight_Cost_USD]]+tblshipments[[#This Row],[Customs_Duties_USD]]</f>
        <v>14044.380000000001</v>
      </c>
      <c r="X235" s="1">
        <f>IF(AND(tblshipments[[#This Row],[Departure_Date]]&lt;&gt;"",tblshipments[[#This Row],[Arrival_Date]]&lt;&gt;""),INT(tblshipments[[#This Row],[Arrival_Date]]-tblshipments[[#This Row],[Departure_Date]]),"Null")</f>
        <v>8</v>
      </c>
      <c r="Y235" s="8">
        <f>IFERROR(tblshipments[[#This Row],[Total_Cost_USD]]/tblshipments[[#This Row],[Weight_kg]],"")</f>
        <v>3.3352363265897398</v>
      </c>
      <c r="Z235" s="8">
        <f>IFERROR(tblshipments[[#This Row],[Total_Cost_USD]]/tblshipments[[#This Row],[Units]],"")</f>
        <v>114.1819512195122</v>
      </c>
      <c r="AA235" s="1" t="str">
        <f>IF(tblshipments[[#This Row],[Transit_Days]]&lt;= VLOOKUP(tblshipments[[#This Row],[Transport_Mode]],tblTargets[#All],2,FALSE),"On Time","Late")</f>
        <v>Late</v>
      </c>
      <c r="AB235" s="1">
        <f>MONTH(tblshipments[[#This Row],[Date]])</f>
        <v>12</v>
      </c>
      <c r="AC235" s="4">
        <f>DATE(tblshipments[[#This Row],[Year]],tblshipments[[#This Row],[MonthNum]],1)</f>
        <v>45992</v>
      </c>
    </row>
    <row r="236" spans="1:29" x14ac:dyDescent="0.2">
      <c r="A236" s="1" t="s">
        <v>254</v>
      </c>
      <c r="B236" s="4">
        <v>45693</v>
      </c>
      <c r="C236" s="1" t="s">
        <v>291</v>
      </c>
      <c r="D236" s="1" t="s">
        <v>296</v>
      </c>
      <c r="E236" s="1" t="s">
        <v>298</v>
      </c>
      <c r="F236" s="1" t="s">
        <v>531</v>
      </c>
      <c r="G236" s="1" t="s">
        <v>571</v>
      </c>
      <c r="H236" s="10">
        <v>420</v>
      </c>
      <c r="I236" s="8">
        <v>5816.04</v>
      </c>
      <c r="J236" s="6">
        <v>14506.67</v>
      </c>
      <c r="K236" s="1" t="s">
        <v>577</v>
      </c>
      <c r="L236" s="1" t="s">
        <v>811</v>
      </c>
      <c r="M236" s="1" t="s">
        <v>847</v>
      </c>
      <c r="N236" s="4">
        <v>45693</v>
      </c>
      <c r="O236" s="4">
        <v>45704</v>
      </c>
      <c r="P236" s="1" t="s">
        <v>575</v>
      </c>
      <c r="Q236" s="1" t="s">
        <v>857</v>
      </c>
      <c r="R236" s="1" t="s">
        <v>858</v>
      </c>
      <c r="S236" s="1" t="s">
        <v>865</v>
      </c>
      <c r="T236" s="6">
        <v>960.88</v>
      </c>
      <c r="U236" s="1">
        <f>YEAR(tblshipments[[#This Row],[Date]])</f>
        <v>2025</v>
      </c>
      <c r="V236" s="1" t="str">
        <f>TEXT(tblshipments[[#This Row],[Date]],"mmm")</f>
        <v>Feb</v>
      </c>
      <c r="W236" s="6">
        <f>tblshipments[[#This Row],[Freight_Cost_USD]]+tblshipments[[#This Row],[Customs_Duties_USD]]</f>
        <v>15467.55</v>
      </c>
      <c r="X236" s="1">
        <f>IF(AND(tblshipments[[#This Row],[Departure_Date]]&lt;&gt;"",tblshipments[[#This Row],[Arrival_Date]]&lt;&gt;""),INT(tblshipments[[#This Row],[Arrival_Date]]-tblshipments[[#This Row],[Departure_Date]]),"Null")</f>
        <v>11</v>
      </c>
      <c r="Y236" s="8">
        <f>IFERROR(tblshipments[[#This Row],[Total_Cost_USD]]/tblshipments[[#This Row],[Weight_kg]],"")</f>
        <v>2.6594641714981329</v>
      </c>
      <c r="Z236" s="8">
        <f>IFERROR(tblshipments[[#This Row],[Total_Cost_USD]]/tblshipments[[#This Row],[Units]],"")</f>
        <v>36.827500000000001</v>
      </c>
      <c r="AA236" s="1" t="str">
        <f>IF(tblshipments[[#This Row],[Transit_Days]]&lt;= VLOOKUP(tblshipments[[#This Row],[Transport_Mode]],tblTargets[#All],2,FALSE),"On Time","Late")</f>
        <v>On Time</v>
      </c>
      <c r="AB236" s="1">
        <f>MONTH(tblshipments[[#This Row],[Date]])</f>
        <v>2</v>
      </c>
      <c r="AC236" s="4">
        <f>DATE(tblshipments[[#This Row],[Year]],tblshipments[[#This Row],[MonthNum]],1)</f>
        <v>45689</v>
      </c>
    </row>
    <row r="237" spans="1:29" x14ac:dyDescent="0.2">
      <c r="A237" s="1" t="s">
        <v>255</v>
      </c>
      <c r="B237" s="4">
        <v>45340</v>
      </c>
      <c r="C237" s="1" t="s">
        <v>291</v>
      </c>
      <c r="D237" s="1" t="s">
        <v>295</v>
      </c>
      <c r="E237" s="1" t="s">
        <v>298</v>
      </c>
      <c r="F237" s="1" t="s">
        <v>532</v>
      </c>
      <c r="G237" s="1" t="s">
        <v>572</v>
      </c>
      <c r="H237" s="10">
        <v>418</v>
      </c>
      <c r="I237" s="8">
        <v>2051.81</v>
      </c>
      <c r="J237" s="6">
        <v>10266.1</v>
      </c>
      <c r="K237" s="1" t="s">
        <v>574</v>
      </c>
      <c r="L237" s="1" t="s">
        <v>812</v>
      </c>
      <c r="M237" s="1" t="s">
        <v>850</v>
      </c>
      <c r="N237" s="4">
        <v>45344</v>
      </c>
      <c r="O237" s="4">
        <v>45355</v>
      </c>
      <c r="P237" s="1" t="s">
        <v>851</v>
      </c>
      <c r="Q237" s="1" t="s">
        <v>856</v>
      </c>
      <c r="R237" s="1" t="s">
        <v>859</v>
      </c>
      <c r="S237" s="1" t="s">
        <v>865</v>
      </c>
      <c r="T237" s="6">
        <v>4142.18</v>
      </c>
      <c r="U237" s="1">
        <f>YEAR(tblshipments[[#This Row],[Date]])</f>
        <v>2024</v>
      </c>
      <c r="V237" s="1" t="str">
        <f>TEXT(tblshipments[[#This Row],[Date]],"mmm")</f>
        <v>Feb</v>
      </c>
      <c r="W237" s="6">
        <f>tblshipments[[#This Row],[Freight_Cost_USD]]+tblshipments[[#This Row],[Customs_Duties_USD]]</f>
        <v>14408.28</v>
      </c>
      <c r="X237" s="1">
        <f>IF(AND(tblshipments[[#This Row],[Departure_Date]]&lt;&gt;"",tblshipments[[#This Row],[Arrival_Date]]&lt;&gt;""),INT(tblshipments[[#This Row],[Arrival_Date]]-tblshipments[[#This Row],[Departure_Date]]),"Null")</f>
        <v>11</v>
      </c>
      <c r="Y237" s="8">
        <f>IFERROR(tblshipments[[#This Row],[Total_Cost_USD]]/tblshipments[[#This Row],[Weight_kg]],"")</f>
        <v>7.0222291537715487</v>
      </c>
      <c r="Z237" s="8">
        <f>IFERROR(tblshipments[[#This Row],[Total_Cost_USD]]/tblshipments[[#This Row],[Units]],"")</f>
        <v>34.469569377990432</v>
      </c>
      <c r="AA237" s="1" t="str">
        <f>IF(tblshipments[[#This Row],[Transit_Days]]&lt;= VLOOKUP(tblshipments[[#This Row],[Transport_Mode]],tblTargets[#All],2,FALSE),"On Time","Late")</f>
        <v>Late</v>
      </c>
      <c r="AB237" s="1">
        <f>MONTH(tblshipments[[#This Row],[Date]])</f>
        <v>2</v>
      </c>
      <c r="AC237" s="4">
        <f>DATE(tblshipments[[#This Row],[Year]],tblshipments[[#This Row],[MonthNum]],1)</f>
        <v>45323</v>
      </c>
    </row>
    <row r="238" spans="1:29" x14ac:dyDescent="0.2">
      <c r="A238" s="1" t="s">
        <v>256</v>
      </c>
      <c r="B238" s="4">
        <v>45292</v>
      </c>
      <c r="C238" s="1" t="s">
        <v>291</v>
      </c>
      <c r="D238" s="1" t="s">
        <v>293</v>
      </c>
      <c r="E238" s="1" t="s">
        <v>298</v>
      </c>
      <c r="F238" s="1" t="s">
        <v>533</v>
      </c>
      <c r="G238" s="1" t="s">
        <v>568</v>
      </c>
      <c r="H238" s="10">
        <v>71</v>
      </c>
      <c r="I238" s="8">
        <v>4255.9799999999996</v>
      </c>
      <c r="J238" s="6">
        <v>18808.28</v>
      </c>
      <c r="K238" s="1" t="s">
        <v>577</v>
      </c>
      <c r="L238" s="1" t="s">
        <v>813</v>
      </c>
      <c r="M238" s="1" t="s">
        <v>847</v>
      </c>
      <c r="N238" s="4">
        <v>45295</v>
      </c>
      <c r="O238" s="4">
        <v>45303</v>
      </c>
      <c r="P238" s="1" t="s">
        <v>852</v>
      </c>
      <c r="Q238" s="1" t="s">
        <v>856</v>
      </c>
      <c r="R238" s="1" t="s">
        <v>860</v>
      </c>
      <c r="S238" s="1" t="s">
        <v>865</v>
      </c>
      <c r="T238" s="6">
        <v>3067.59</v>
      </c>
      <c r="U238" s="1">
        <f>YEAR(tblshipments[[#This Row],[Date]])</f>
        <v>2024</v>
      </c>
      <c r="V238" s="1" t="str">
        <f>TEXT(tblshipments[[#This Row],[Date]],"mmm")</f>
        <v>Jan</v>
      </c>
      <c r="W238" s="6">
        <f>tblshipments[[#This Row],[Freight_Cost_USD]]+tblshipments[[#This Row],[Customs_Duties_USD]]</f>
        <v>21875.87</v>
      </c>
      <c r="X238" s="1">
        <f>IF(AND(tblshipments[[#This Row],[Departure_Date]]&lt;&gt;"",tblshipments[[#This Row],[Arrival_Date]]&lt;&gt;""),INT(tblshipments[[#This Row],[Arrival_Date]]-tblshipments[[#This Row],[Departure_Date]]),"Null")</f>
        <v>8</v>
      </c>
      <c r="Y238" s="8">
        <f>IFERROR(tblshipments[[#This Row],[Total_Cost_USD]]/tblshipments[[#This Row],[Weight_kg]],"")</f>
        <v>5.1400312031541509</v>
      </c>
      <c r="Z238" s="8">
        <f>IFERROR(tblshipments[[#This Row],[Total_Cost_USD]]/tblshipments[[#This Row],[Units]],"")</f>
        <v>308.1108450704225</v>
      </c>
      <c r="AA238" s="1" t="str">
        <f>IF(tblshipments[[#This Row],[Transit_Days]]&lt;= VLOOKUP(tblshipments[[#This Row],[Transport_Mode]],tblTargets[#All],2,FALSE),"On Time","Late")</f>
        <v>On Time</v>
      </c>
      <c r="AB238" s="1">
        <f>MONTH(tblshipments[[#This Row],[Date]])</f>
        <v>1</v>
      </c>
      <c r="AC238" s="4">
        <f>DATE(tblshipments[[#This Row],[Year]],tblshipments[[#This Row],[MonthNum]],1)</f>
        <v>45292</v>
      </c>
    </row>
    <row r="239" spans="1:29" x14ac:dyDescent="0.2">
      <c r="A239" s="1" t="s">
        <v>257</v>
      </c>
      <c r="B239" s="4">
        <v>45781</v>
      </c>
      <c r="C239" s="1" t="s">
        <v>290</v>
      </c>
      <c r="D239" s="1" t="s">
        <v>295</v>
      </c>
      <c r="E239" s="1" t="s">
        <v>300</v>
      </c>
      <c r="F239" s="1" t="s">
        <v>534</v>
      </c>
      <c r="G239" s="1" t="s">
        <v>570</v>
      </c>
      <c r="H239" s="10">
        <v>261</v>
      </c>
      <c r="I239" s="8">
        <v>9637.64</v>
      </c>
      <c r="J239" s="6">
        <v>15522.65</v>
      </c>
      <c r="K239" s="1" t="s">
        <v>577</v>
      </c>
      <c r="L239" s="1" t="s">
        <v>814</v>
      </c>
      <c r="M239" s="1" t="s">
        <v>849</v>
      </c>
      <c r="N239" s="4">
        <v>45785</v>
      </c>
      <c r="O239" s="4">
        <v>45793</v>
      </c>
      <c r="P239" s="1" t="s">
        <v>853</v>
      </c>
      <c r="Q239" s="1" t="s">
        <v>857</v>
      </c>
      <c r="R239" s="1" t="s">
        <v>863</v>
      </c>
      <c r="S239" s="1" t="s">
        <v>864</v>
      </c>
      <c r="T239" s="6">
        <v>4991.68</v>
      </c>
      <c r="U239" s="1">
        <f>YEAR(tblshipments[[#This Row],[Date]])</f>
        <v>2025</v>
      </c>
      <c r="V239" s="1" t="str">
        <f>TEXT(tblshipments[[#This Row],[Date]],"mmm")</f>
        <v>May</v>
      </c>
      <c r="W239" s="6">
        <f>tblshipments[[#This Row],[Freight_Cost_USD]]+tblshipments[[#This Row],[Customs_Duties_USD]]</f>
        <v>20514.330000000002</v>
      </c>
      <c r="X239" s="1">
        <f>IF(AND(tblshipments[[#This Row],[Departure_Date]]&lt;&gt;"",tblshipments[[#This Row],[Arrival_Date]]&lt;&gt;""),INT(tblshipments[[#This Row],[Arrival_Date]]-tblshipments[[#This Row],[Departure_Date]]),"Null")</f>
        <v>8</v>
      </c>
      <c r="Y239" s="8">
        <f>IFERROR(tblshipments[[#This Row],[Total_Cost_USD]]/tblshipments[[#This Row],[Weight_kg]],"")</f>
        <v>2.1285636317604726</v>
      </c>
      <c r="Z239" s="8">
        <f>IFERROR(tblshipments[[#This Row],[Total_Cost_USD]]/tblshipments[[#This Row],[Units]],"")</f>
        <v>78.598965517241382</v>
      </c>
      <c r="AA239" s="1" t="str">
        <f>IF(tblshipments[[#This Row],[Transit_Days]]&lt;= VLOOKUP(tblshipments[[#This Row],[Transport_Mode]],tblTargets[#All],2,FALSE),"On Time","Late")</f>
        <v>On Time</v>
      </c>
      <c r="AB239" s="1">
        <f>MONTH(tblshipments[[#This Row],[Date]])</f>
        <v>5</v>
      </c>
      <c r="AC239" s="4">
        <f>DATE(tblshipments[[#This Row],[Year]],tblshipments[[#This Row],[MonthNum]],1)</f>
        <v>45778</v>
      </c>
    </row>
    <row r="240" spans="1:29" x14ac:dyDescent="0.2">
      <c r="A240" s="1" t="s">
        <v>258</v>
      </c>
      <c r="B240" s="4">
        <v>45318</v>
      </c>
      <c r="C240" s="1" t="s">
        <v>291</v>
      </c>
      <c r="D240" s="1" t="s">
        <v>295</v>
      </c>
      <c r="E240" s="1" t="s">
        <v>297</v>
      </c>
      <c r="F240" s="1" t="s">
        <v>535</v>
      </c>
      <c r="G240" s="1" t="s">
        <v>570</v>
      </c>
      <c r="H240" s="10">
        <v>79</v>
      </c>
      <c r="I240" s="8">
        <v>6821.56</v>
      </c>
      <c r="J240" s="6">
        <v>10609.64</v>
      </c>
      <c r="K240" s="1" t="s">
        <v>575</v>
      </c>
      <c r="L240" s="1" t="s">
        <v>815</v>
      </c>
      <c r="M240" s="1" t="s">
        <v>850</v>
      </c>
      <c r="N240" s="4">
        <v>45323</v>
      </c>
      <c r="O240" s="4">
        <v>45345</v>
      </c>
      <c r="P240" s="1" t="s">
        <v>851</v>
      </c>
      <c r="Q240" s="1" t="s">
        <v>855</v>
      </c>
      <c r="R240" s="1" t="s">
        <v>863</v>
      </c>
      <c r="S240" s="1" t="s">
        <v>864</v>
      </c>
      <c r="T240" s="6">
        <v>4092.78</v>
      </c>
      <c r="U240" s="1">
        <f>YEAR(tblshipments[[#This Row],[Date]])</f>
        <v>2024</v>
      </c>
      <c r="V240" s="1" t="str">
        <f>TEXT(tblshipments[[#This Row],[Date]],"mmm")</f>
        <v>Jan</v>
      </c>
      <c r="W240" s="6">
        <f>tblshipments[[#This Row],[Freight_Cost_USD]]+tblshipments[[#This Row],[Customs_Duties_USD]]</f>
        <v>14702.42</v>
      </c>
      <c r="X240" s="1">
        <f>IF(AND(tblshipments[[#This Row],[Departure_Date]]&lt;&gt;"",tblshipments[[#This Row],[Arrival_Date]]&lt;&gt;""),INT(tblshipments[[#This Row],[Arrival_Date]]-tblshipments[[#This Row],[Departure_Date]]),"Null")</f>
        <v>22</v>
      </c>
      <c r="Y240" s="8">
        <f>IFERROR(tblshipments[[#This Row],[Total_Cost_USD]]/tblshipments[[#This Row],[Weight_kg]],"")</f>
        <v>2.1552870604377885</v>
      </c>
      <c r="Z240" s="8">
        <f>IFERROR(tblshipments[[#This Row],[Total_Cost_USD]]/tblshipments[[#This Row],[Units]],"")</f>
        <v>186.106582278481</v>
      </c>
      <c r="AA240" s="1" t="str">
        <f>IF(tblshipments[[#This Row],[Transit_Days]]&lt;= VLOOKUP(tblshipments[[#This Row],[Transport_Mode]],tblTargets[#All],2,FALSE),"On Time","Late")</f>
        <v>Late</v>
      </c>
      <c r="AB240" s="1">
        <f>MONTH(tblshipments[[#This Row],[Date]])</f>
        <v>1</v>
      </c>
      <c r="AC240" s="4">
        <f>DATE(tblshipments[[#This Row],[Year]],tblshipments[[#This Row],[MonthNum]],1)</f>
        <v>45292</v>
      </c>
    </row>
    <row r="241" spans="1:29" x14ac:dyDescent="0.2">
      <c r="A241" s="1" t="s">
        <v>259</v>
      </c>
      <c r="B241" s="4">
        <v>45747</v>
      </c>
      <c r="C241" s="1" t="s">
        <v>290</v>
      </c>
      <c r="D241" s="1" t="s">
        <v>296</v>
      </c>
      <c r="E241" s="1" t="s">
        <v>294</v>
      </c>
      <c r="F241" s="1" t="s">
        <v>536</v>
      </c>
      <c r="G241" s="1" t="s">
        <v>566</v>
      </c>
      <c r="H241" s="10">
        <v>63</v>
      </c>
      <c r="I241" s="8">
        <v>5342.47</v>
      </c>
      <c r="J241" s="6">
        <v>12053.05</v>
      </c>
      <c r="K241" s="1" t="s">
        <v>574</v>
      </c>
      <c r="L241" s="1" t="s">
        <v>816</v>
      </c>
      <c r="M241" s="1" t="s">
        <v>849</v>
      </c>
      <c r="N241" s="4">
        <v>45747</v>
      </c>
      <c r="O241" s="4">
        <v>45761</v>
      </c>
      <c r="P241" s="1" t="s">
        <v>851</v>
      </c>
      <c r="Q241" s="1" t="s">
        <v>854</v>
      </c>
      <c r="R241" s="1" t="s">
        <v>859</v>
      </c>
      <c r="S241" s="1" t="s">
        <v>866</v>
      </c>
      <c r="T241" s="6">
        <v>3518.77</v>
      </c>
      <c r="U241" s="1">
        <f>YEAR(tblshipments[[#This Row],[Date]])</f>
        <v>2025</v>
      </c>
      <c r="V241" s="1" t="str">
        <f>TEXT(tblshipments[[#This Row],[Date]],"mmm")</f>
        <v>Mar</v>
      </c>
      <c r="W241" s="6">
        <f>tblshipments[[#This Row],[Freight_Cost_USD]]+tblshipments[[#This Row],[Customs_Duties_USD]]</f>
        <v>15571.82</v>
      </c>
      <c r="X241" s="1">
        <f>IF(AND(tblshipments[[#This Row],[Departure_Date]]&lt;&gt;"",tblshipments[[#This Row],[Arrival_Date]]&lt;&gt;""),INT(tblshipments[[#This Row],[Arrival_Date]]-tblshipments[[#This Row],[Departure_Date]]),"Null")</f>
        <v>14</v>
      </c>
      <c r="Y241" s="8">
        <f>IFERROR(tblshipments[[#This Row],[Total_Cost_USD]]/tblshipments[[#This Row],[Weight_kg]],"")</f>
        <v>2.9147229652202071</v>
      </c>
      <c r="Z241" s="8">
        <f>IFERROR(tblshipments[[#This Row],[Total_Cost_USD]]/tblshipments[[#This Row],[Units]],"")</f>
        <v>247.17174603174604</v>
      </c>
      <c r="AA241" s="1" t="str">
        <f>IF(tblshipments[[#This Row],[Transit_Days]]&lt;= VLOOKUP(tblshipments[[#This Row],[Transport_Mode]],tblTargets[#All],2,FALSE),"On Time","Late")</f>
        <v>Late</v>
      </c>
      <c r="AB241" s="1">
        <f>MONTH(tblshipments[[#This Row],[Date]])</f>
        <v>3</v>
      </c>
      <c r="AC241" s="4">
        <f>DATE(tblshipments[[#This Row],[Year]],tblshipments[[#This Row],[MonthNum]],1)</f>
        <v>45717</v>
      </c>
    </row>
    <row r="242" spans="1:29" x14ac:dyDescent="0.2">
      <c r="A242" s="1" t="s">
        <v>260</v>
      </c>
      <c r="B242" s="4">
        <v>45373</v>
      </c>
      <c r="C242" s="1" t="s">
        <v>291</v>
      </c>
      <c r="D242" s="1" t="s">
        <v>292</v>
      </c>
      <c r="E242" s="1" t="s">
        <v>297</v>
      </c>
      <c r="F242" s="1" t="s">
        <v>537</v>
      </c>
      <c r="G242" s="1" t="s">
        <v>567</v>
      </c>
      <c r="H242" s="10">
        <v>301</v>
      </c>
      <c r="I242" s="8">
        <v>2343.94</v>
      </c>
      <c r="J242" s="6">
        <v>14971.99</v>
      </c>
      <c r="K242" s="1" t="s">
        <v>574</v>
      </c>
      <c r="L242" s="1" t="s">
        <v>817</v>
      </c>
      <c r="M242" s="1" t="s">
        <v>850</v>
      </c>
      <c r="N242" s="4">
        <v>45374</v>
      </c>
      <c r="O242" s="4">
        <v>45391</v>
      </c>
      <c r="P242" s="1" t="s">
        <v>851</v>
      </c>
      <c r="Q242" s="1" t="s">
        <v>857</v>
      </c>
      <c r="R242" s="1" t="s">
        <v>858</v>
      </c>
      <c r="S242" s="1" t="s">
        <v>866</v>
      </c>
      <c r="T242" s="6">
        <v>1643.98</v>
      </c>
      <c r="U242" s="1">
        <f>YEAR(tblshipments[[#This Row],[Date]])</f>
        <v>2024</v>
      </c>
      <c r="V242" s="1" t="str">
        <f>TEXT(tblshipments[[#This Row],[Date]],"mmm")</f>
        <v>Mar</v>
      </c>
      <c r="W242" s="6">
        <f>tblshipments[[#This Row],[Freight_Cost_USD]]+tblshipments[[#This Row],[Customs_Duties_USD]]</f>
        <v>16615.97</v>
      </c>
      <c r="X242" s="1">
        <f>IF(AND(tblshipments[[#This Row],[Departure_Date]]&lt;&gt;"",tblshipments[[#This Row],[Arrival_Date]]&lt;&gt;""),INT(tblshipments[[#This Row],[Arrival_Date]]-tblshipments[[#This Row],[Departure_Date]]),"Null")</f>
        <v>17</v>
      </c>
      <c r="Y242" s="8">
        <f>IFERROR(tblshipments[[#This Row],[Total_Cost_USD]]/tblshipments[[#This Row],[Weight_kg]],"")</f>
        <v>7.0889058593650009</v>
      </c>
      <c r="Z242" s="8">
        <f>IFERROR(tblshipments[[#This Row],[Total_Cost_USD]]/tblshipments[[#This Row],[Units]],"")</f>
        <v>55.202558139534887</v>
      </c>
      <c r="AA242" s="1" t="str">
        <f>IF(tblshipments[[#This Row],[Transit_Days]]&lt;= VLOOKUP(tblshipments[[#This Row],[Transport_Mode]],tblTargets[#All],2,FALSE),"On Time","Late")</f>
        <v>Late</v>
      </c>
      <c r="AB242" s="1">
        <f>MONTH(tblshipments[[#This Row],[Date]])</f>
        <v>3</v>
      </c>
      <c r="AC242" s="4">
        <f>DATE(tblshipments[[#This Row],[Year]],tblshipments[[#This Row],[MonthNum]],1)</f>
        <v>45352</v>
      </c>
    </row>
    <row r="243" spans="1:29" x14ac:dyDescent="0.2">
      <c r="A243" s="1" t="s">
        <v>261</v>
      </c>
      <c r="B243" s="4">
        <v>45966</v>
      </c>
      <c r="C243" s="1" t="s">
        <v>291</v>
      </c>
      <c r="D243" s="1" t="s">
        <v>296</v>
      </c>
      <c r="E243" s="1" t="s">
        <v>299</v>
      </c>
      <c r="F243" s="1" t="s">
        <v>538</v>
      </c>
      <c r="G243" s="1" t="s">
        <v>567</v>
      </c>
      <c r="H243" s="10">
        <v>173</v>
      </c>
      <c r="I243" s="8">
        <v>2152.9499999999998</v>
      </c>
      <c r="J243" s="6">
        <v>1103.3699999999999</v>
      </c>
      <c r="K243" s="1" t="s">
        <v>576</v>
      </c>
      <c r="L243" s="1" t="s">
        <v>818</v>
      </c>
      <c r="M243" s="1" t="s">
        <v>847</v>
      </c>
      <c r="N243" s="4">
        <v>45968</v>
      </c>
      <c r="O243" s="4">
        <v>45989</v>
      </c>
      <c r="P243" s="1" t="s">
        <v>853</v>
      </c>
      <c r="Q243" s="1" t="s">
        <v>854</v>
      </c>
      <c r="R243" s="1" t="s">
        <v>861</v>
      </c>
      <c r="S243" s="1" t="s">
        <v>866</v>
      </c>
      <c r="T243" s="6">
        <v>1235.58</v>
      </c>
      <c r="U243" s="1">
        <f>YEAR(tblshipments[[#This Row],[Date]])</f>
        <v>2025</v>
      </c>
      <c r="V243" s="1" t="str">
        <f>TEXT(tblshipments[[#This Row],[Date]],"mmm")</f>
        <v>Nov</v>
      </c>
      <c r="W243" s="6">
        <f>tblshipments[[#This Row],[Freight_Cost_USD]]+tblshipments[[#This Row],[Customs_Duties_USD]]</f>
        <v>2338.9499999999998</v>
      </c>
      <c r="X243" s="1">
        <f>IF(AND(tblshipments[[#This Row],[Departure_Date]]&lt;&gt;"",tblshipments[[#This Row],[Arrival_Date]]&lt;&gt;""),INT(tblshipments[[#This Row],[Arrival_Date]]-tblshipments[[#This Row],[Departure_Date]]),"Null")</f>
        <v>21</v>
      </c>
      <c r="Y243" s="8">
        <f>IFERROR(tblshipments[[#This Row],[Total_Cost_USD]]/tblshipments[[#This Row],[Weight_kg]],"")</f>
        <v>1.0863930885529158</v>
      </c>
      <c r="Z243" s="8">
        <f>IFERROR(tblshipments[[#This Row],[Total_Cost_USD]]/tblshipments[[#This Row],[Units]],"")</f>
        <v>13.51994219653179</v>
      </c>
      <c r="AA243" s="1" t="str">
        <f>IF(tblshipments[[#This Row],[Transit_Days]]&lt;= VLOOKUP(tblshipments[[#This Row],[Transport_Mode]],tblTargets[#All],2,FALSE),"On Time","Late")</f>
        <v>Late</v>
      </c>
      <c r="AB243" s="1">
        <f>MONTH(tblshipments[[#This Row],[Date]])</f>
        <v>11</v>
      </c>
      <c r="AC243" s="4">
        <f>DATE(tblshipments[[#This Row],[Year]],tblshipments[[#This Row],[MonthNum]],1)</f>
        <v>45962</v>
      </c>
    </row>
    <row r="244" spans="1:29" x14ac:dyDescent="0.2">
      <c r="A244" s="1" t="s">
        <v>262</v>
      </c>
      <c r="B244" s="4">
        <v>45327</v>
      </c>
      <c r="C244" s="1" t="s">
        <v>291</v>
      </c>
      <c r="D244" s="1" t="s">
        <v>294</v>
      </c>
      <c r="E244" s="1" t="s">
        <v>294</v>
      </c>
      <c r="F244" s="1" t="s">
        <v>539</v>
      </c>
      <c r="G244" s="1" t="s">
        <v>573</v>
      </c>
      <c r="H244" s="10">
        <v>97</v>
      </c>
      <c r="I244" s="8">
        <v>3450.34</v>
      </c>
      <c r="J244" s="6">
        <v>1868.13</v>
      </c>
      <c r="K244" s="1" t="s">
        <v>576</v>
      </c>
      <c r="L244" s="1" t="s">
        <v>819</v>
      </c>
      <c r="M244" s="1" t="s">
        <v>850</v>
      </c>
      <c r="N244" s="4">
        <v>45327</v>
      </c>
      <c r="O244" s="4">
        <v>45332</v>
      </c>
      <c r="P244" s="1" t="s">
        <v>575</v>
      </c>
      <c r="Q244" s="1" t="s">
        <v>857</v>
      </c>
      <c r="R244" s="1" t="s">
        <v>863</v>
      </c>
      <c r="S244" s="1" t="s">
        <v>864</v>
      </c>
      <c r="T244" s="6">
        <v>2635.41</v>
      </c>
      <c r="U244" s="1">
        <f>YEAR(tblshipments[[#This Row],[Date]])</f>
        <v>2024</v>
      </c>
      <c r="V244" s="1" t="str">
        <f>TEXT(tblshipments[[#This Row],[Date]],"mmm")</f>
        <v>Feb</v>
      </c>
      <c r="W244" s="6">
        <f>tblshipments[[#This Row],[Freight_Cost_USD]]+tblshipments[[#This Row],[Customs_Duties_USD]]</f>
        <v>4503.54</v>
      </c>
      <c r="X244" s="1">
        <f>IF(AND(tblshipments[[#This Row],[Departure_Date]]&lt;&gt;"",tblshipments[[#This Row],[Arrival_Date]]&lt;&gt;""),INT(tblshipments[[#This Row],[Arrival_Date]]-tblshipments[[#This Row],[Departure_Date]]),"Null")</f>
        <v>5</v>
      </c>
      <c r="Y244" s="8">
        <f>IFERROR(tblshipments[[#This Row],[Total_Cost_USD]]/tblshipments[[#This Row],[Weight_kg]],"")</f>
        <v>1.305245280175287</v>
      </c>
      <c r="Z244" s="8">
        <f>IFERROR(tblshipments[[#This Row],[Total_Cost_USD]]/tblshipments[[#This Row],[Units]],"")</f>
        <v>46.428247422680414</v>
      </c>
      <c r="AA244" s="1" t="str">
        <f>IF(tblshipments[[#This Row],[Transit_Days]]&lt;= VLOOKUP(tblshipments[[#This Row],[Transport_Mode]],tblTargets[#All],2,FALSE),"On Time","Late")</f>
        <v>On Time</v>
      </c>
      <c r="AB244" s="1">
        <f>MONTH(tblshipments[[#This Row],[Date]])</f>
        <v>2</v>
      </c>
      <c r="AC244" s="4">
        <f>DATE(tblshipments[[#This Row],[Year]],tblshipments[[#This Row],[MonthNum]],1)</f>
        <v>45323</v>
      </c>
    </row>
    <row r="245" spans="1:29" x14ac:dyDescent="0.2">
      <c r="A245" s="1" t="s">
        <v>263</v>
      </c>
      <c r="B245" s="4">
        <v>45871</v>
      </c>
      <c r="C245" s="1" t="s">
        <v>291</v>
      </c>
      <c r="D245" s="1" t="s">
        <v>292</v>
      </c>
      <c r="E245" s="1" t="s">
        <v>299</v>
      </c>
      <c r="F245" s="1" t="s">
        <v>540</v>
      </c>
      <c r="G245" s="1" t="s">
        <v>566</v>
      </c>
      <c r="H245" s="10">
        <v>459</v>
      </c>
      <c r="I245" s="8">
        <v>4609.51</v>
      </c>
      <c r="J245" s="6">
        <v>15185.64</v>
      </c>
      <c r="K245" s="1" t="s">
        <v>577</v>
      </c>
      <c r="L245" s="1" t="s">
        <v>820</v>
      </c>
      <c r="M245" s="1" t="s">
        <v>847</v>
      </c>
      <c r="N245" s="4">
        <v>45872</v>
      </c>
      <c r="O245" s="4">
        <v>45894</v>
      </c>
      <c r="P245" s="1" t="s">
        <v>851</v>
      </c>
      <c r="Q245" s="1" t="s">
        <v>855</v>
      </c>
      <c r="R245" s="1" t="s">
        <v>858</v>
      </c>
      <c r="S245" s="1" t="s">
        <v>866</v>
      </c>
      <c r="T245" s="6">
        <v>1580.13</v>
      </c>
      <c r="U245" s="1">
        <f>YEAR(tblshipments[[#This Row],[Date]])</f>
        <v>2025</v>
      </c>
      <c r="V245" s="1" t="str">
        <f>TEXT(tblshipments[[#This Row],[Date]],"mmm")</f>
        <v>Aug</v>
      </c>
      <c r="W245" s="6">
        <f>tblshipments[[#This Row],[Freight_Cost_USD]]+tblshipments[[#This Row],[Customs_Duties_USD]]</f>
        <v>16765.77</v>
      </c>
      <c r="X245" s="1">
        <f>IF(AND(tblshipments[[#This Row],[Departure_Date]]&lt;&gt;"",tblshipments[[#This Row],[Arrival_Date]]&lt;&gt;""),INT(tblshipments[[#This Row],[Arrival_Date]]-tblshipments[[#This Row],[Departure_Date]]),"Null")</f>
        <v>22</v>
      </c>
      <c r="Y245" s="8">
        <f>IFERROR(tblshipments[[#This Row],[Total_Cost_USD]]/tblshipments[[#This Row],[Weight_kg]],"")</f>
        <v>3.6372130660308795</v>
      </c>
      <c r="Z245" s="8">
        <f>IFERROR(tblshipments[[#This Row],[Total_Cost_USD]]/tblshipments[[#This Row],[Units]],"")</f>
        <v>36.52673202614379</v>
      </c>
      <c r="AA245" s="1" t="str">
        <f>IF(tblshipments[[#This Row],[Transit_Days]]&lt;= VLOOKUP(tblshipments[[#This Row],[Transport_Mode]],tblTargets[#All],2,FALSE),"On Time","Late")</f>
        <v>Late</v>
      </c>
      <c r="AB245" s="1">
        <f>MONTH(tblshipments[[#This Row],[Date]])</f>
        <v>8</v>
      </c>
      <c r="AC245" s="4">
        <f>DATE(tblshipments[[#This Row],[Year]],tblshipments[[#This Row],[MonthNum]],1)</f>
        <v>45870</v>
      </c>
    </row>
    <row r="246" spans="1:29" x14ac:dyDescent="0.2">
      <c r="A246" s="1" t="s">
        <v>264</v>
      </c>
      <c r="B246" s="4">
        <v>45572</v>
      </c>
      <c r="C246" s="1" t="s">
        <v>291</v>
      </c>
      <c r="D246" s="1" t="s">
        <v>296</v>
      </c>
      <c r="E246" s="1" t="s">
        <v>300</v>
      </c>
      <c r="F246" s="1" t="s">
        <v>541</v>
      </c>
      <c r="G246" s="1" t="s">
        <v>572</v>
      </c>
      <c r="H246" s="10">
        <v>237</v>
      </c>
      <c r="I246" s="8">
        <v>6847.79</v>
      </c>
      <c r="J246" s="6">
        <v>5032.53</v>
      </c>
      <c r="K246" s="1" t="s">
        <v>574</v>
      </c>
      <c r="L246" s="1" t="s">
        <v>821</v>
      </c>
      <c r="M246" s="1" t="s">
        <v>847</v>
      </c>
      <c r="N246" s="4">
        <v>45574</v>
      </c>
      <c r="O246" s="4">
        <v>45588</v>
      </c>
      <c r="P246" s="1" t="s">
        <v>852</v>
      </c>
      <c r="Q246" s="1" t="s">
        <v>856</v>
      </c>
      <c r="R246" s="1" t="s">
        <v>860</v>
      </c>
      <c r="S246" s="1" t="s">
        <v>866</v>
      </c>
      <c r="T246" s="6">
        <v>3889.37</v>
      </c>
      <c r="U246" s="1">
        <f>YEAR(tblshipments[[#This Row],[Date]])</f>
        <v>2024</v>
      </c>
      <c r="V246" s="1" t="str">
        <f>TEXT(tblshipments[[#This Row],[Date]],"mmm")</f>
        <v>Oct</v>
      </c>
      <c r="W246" s="6">
        <f>tblshipments[[#This Row],[Freight_Cost_USD]]+tblshipments[[#This Row],[Customs_Duties_USD]]</f>
        <v>8921.9</v>
      </c>
      <c r="X246" s="1">
        <f>IF(AND(tblshipments[[#This Row],[Departure_Date]]&lt;&gt;"",tblshipments[[#This Row],[Arrival_Date]]&lt;&gt;""),INT(tblshipments[[#This Row],[Arrival_Date]]-tblshipments[[#This Row],[Departure_Date]]),"Null")</f>
        <v>14</v>
      </c>
      <c r="Y246" s="8">
        <f>IFERROR(tblshipments[[#This Row],[Total_Cost_USD]]/tblshipments[[#This Row],[Weight_kg]],"")</f>
        <v>1.3028875009309573</v>
      </c>
      <c r="Z246" s="8">
        <f>IFERROR(tblshipments[[#This Row],[Total_Cost_USD]]/tblshipments[[#This Row],[Units]],"")</f>
        <v>37.645147679324893</v>
      </c>
      <c r="AA246" s="1" t="str">
        <f>IF(tblshipments[[#This Row],[Transit_Days]]&lt;= VLOOKUP(tblshipments[[#This Row],[Transport_Mode]],tblTargets[#All],2,FALSE),"On Time","Late")</f>
        <v>On Time</v>
      </c>
      <c r="AB246" s="1">
        <f>MONTH(tblshipments[[#This Row],[Date]])</f>
        <v>10</v>
      </c>
      <c r="AC246" s="4">
        <f>DATE(tblshipments[[#This Row],[Year]],tblshipments[[#This Row],[MonthNum]],1)</f>
        <v>45566</v>
      </c>
    </row>
    <row r="247" spans="1:29" x14ac:dyDescent="0.2">
      <c r="A247" s="1" t="s">
        <v>265</v>
      </c>
      <c r="B247" s="4">
        <v>45423</v>
      </c>
      <c r="C247" s="1" t="s">
        <v>291</v>
      </c>
      <c r="D247" s="1" t="s">
        <v>292</v>
      </c>
      <c r="E247" s="1" t="s">
        <v>296</v>
      </c>
      <c r="F247" s="1" t="s">
        <v>542</v>
      </c>
      <c r="G247" s="1" t="s">
        <v>566</v>
      </c>
      <c r="H247" s="10">
        <v>343</v>
      </c>
      <c r="I247" s="8">
        <v>6217.79</v>
      </c>
      <c r="J247" s="6">
        <v>19669.560000000001</v>
      </c>
      <c r="K247" s="1" t="s">
        <v>576</v>
      </c>
      <c r="L247" s="1" t="s">
        <v>822</v>
      </c>
      <c r="M247" s="1" t="s">
        <v>849</v>
      </c>
      <c r="N247" s="4">
        <v>45427</v>
      </c>
      <c r="O247" s="4">
        <v>45451</v>
      </c>
      <c r="P247" s="1" t="s">
        <v>851</v>
      </c>
      <c r="Q247" s="1" t="s">
        <v>857</v>
      </c>
      <c r="R247" s="1" t="s">
        <v>858</v>
      </c>
      <c r="S247" s="1" t="s">
        <v>866</v>
      </c>
      <c r="T247" s="6">
        <v>4899.08</v>
      </c>
      <c r="U247" s="1">
        <f>YEAR(tblshipments[[#This Row],[Date]])</f>
        <v>2024</v>
      </c>
      <c r="V247" s="1" t="str">
        <f>TEXT(tblshipments[[#This Row],[Date]],"mmm")</f>
        <v>May</v>
      </c>
      <c r="W247" s="6">
        <f>tblshipments[[#This Row],[Freight_Cost_USD]]+tblshipments[[#This Row],[Customs_Duties_USD]]</f>
        <v>24568.639999999999</v>
      </c>
      <c r="X247" s="1">
        <f>IF(AND(tblshipments[[#This Row],[Departure_Date]]&lt;&gt;"",tblshipments[[#This Row],[Arrival_Date]]&lt;&gt;""),INT(tblshipments[[#This Row],[Arrival_Date]]-tblshipments[[#This Row],[Departure_Date]]),"Null")</f>
        <v>24</v>
      </c>
      <c r="Y247" s="8">
        <f>IFERROR(tblshipments[[#This Row],[Total_Cost_USD]]/tblshipments[[#This Row],[Weight_kg]],"")</f>
        <v>3.9513460570395589</v>
      </c>
      <c r="Z247" s="8">
        <f>IFERROR(tblshipments[[#This Row],[Total_Cost_USD]]/tblshipments[[#This Row],[Units]],"")</f>
        <v>71.628688046647227</v>
      </c>
      <c r="AA247" s="1" t="str">
        <f>IF(tblshipments[[#This Row],[Transit_Days]]&lt;= VLOOKUP(tblshipments[[#This Row],[Transport_Mode]],tblTargets[#All],2,FALSE),"On Time","Late")</f>
        <v>Late</v>
      </c>
      <c r="AB247" s="1">
        <f>MONTH(tblshipments[[#This Row],[Date]])</f>
        <v>5</v>
      </c>
      <c r="AC247" s="4">
        <f>DATE(tblshipments[[#This Row],[Year]],tblshipments[[#This Row],[MonthNum]],1)</f>
        <v>45413</v>
      </c>
    </row>
    <row r="248" spans="1:29" x14ac:dyDescent="0.2">
      <c r="A248" s="1" t="s">
        <v>266</v>
      </c>
      <c r="B248" s="4">
        <v>45601</v>
      </c>
      <c r="C248" s="1" t="s">
        <v>290</v>
      </c>
      <c r="D248" s="1" t="s">
        <v>297</v>
      </c>
      <c r="E248" s="1" t="s">
        <v>298</v>
      </c>
      <c r="F248" s="1" t="s">
        <v>543</v>
      </c>
      <c r="G248" s="1" t="s">
        <v>566</v>
      </c>
      <c r="H248" s="10">
        <v>312</v>
      </c>
      <c r="I248" s="8">
        <v>8617.7999999999993</v>
      </c>
      <c r="J248" s="6">
        <v>11752.26</v>
      </c>
      <c r="K248" s="1" t="s">
        <v>577</v>
      </c>
      <c r="L248" s="1" t="s">
        <v>823</v>
      </c>
      <c r="M248" s="1" t="s">
        <v>850</v>
      </c>
      <c r="N248" s="4">
        <v>45603</v>
      </c>
      <c r="O248" s="4">
        <v>45617</v>
      </c>
      <c r="P248" s="1" t="s">
        <v>853</v>
      </c>
      <c r="Q248" s="1" t="s">
        <v>856</v>
      </c>
      <c r="R248" s="1" t="s">
        <v>862</v>
      </c>
      <c r="S248" s="1" t="s">
        <v>864</v>
      </c>
      <c r="T248" s="6">
        <v>3238.58</v>
      </c>
      <c r="U248" s="1">
        <f>YEAR(tblshipments[[#This Row],[Date]])</f>
        <v>2024</v>
      </c>
      <c r="V248" s="1" t="str">
        <f>TEXT(tblshipments[[#This Row],[Date]],"mmm")</f>
        <v>Nov</v>
      </c>
      <c r="W248" s="6">
        <f>tblshipments[[#This Row],[Freight_Cost_USD]]+tblshipments[[#This Row],[Customs_Duties_USD]]</f>
        <v>14990.84</v>
      </c>
      <c r="X248" s="1">
        <f>IF(AND(tblshipments[[#This Row],[Departure_Date]]&lt;&gt;"",tblshipments[[#This Row],[Arrival_Date]]&lt;&gt;""),INT(tblshipments[[#This Row],[Arrival_Date]]-tblshipments[[#This Row],[Departure_Date]]),"Null")</f>
        <v>14</v>
      </c>
      <c r="Y248" s="8">
        <f>IFERROR(tblshipments[[#This Row],[Total_Cost_USD]]/tblshipments[[#This Row],[Weight_kg]],"")</f>
        <v>1.7395205272807446</v>
      </c>
      <c r="Z248" s="8">
        <f>IFERROR(tblshipments[[#This Row],[Total_Cost_USD]]/tblshipments[[#This Row],[Units]],"")</f>
        <v>48.047564102564102</v>
      </c>
      <c r="AA248" s="1" t="str">
        <f>IF(tblshipments[[#This Row],[Transit_Days]]&lt;= VLOOKUP(tblshipments[[#This Row],[Transport_Mode]],tblTargets[#All],2,FALSE),"On Time","Late")</f>
        <v>Late</v>
      </c>
      <c r="AB248" s="1">
        <f>MONTH(tblshipments[[#This Row],[Date]])</f>
        <v>11</v>
      </c>
      <c r="AC248" s="4">
        <f>DATE(tblshipments[[#This Row],[Year]],tblshipments[[#This Row],[MonthNum]],1)</f>
        <v>45597</v>
      </c>
    </row>
    <row r="249" spans="1:29" x14ac:dyDescent="0.2">
      <c r="A249" s="1" t="s">
        <v>267</v>
      </c>
      <c r="B249" s="4">
        <v>45616</v>
      </c>
      <c r="C249" s="1" t="s">
        <v>291</v>
      </c>
      <c r="D249" s="1" t="s">
        <v>296</v>
      </c>
      <c r="E249" s="1" t="s">
        <v>300</v>
      </c>
      <c r="F249" s="1" t="s">
        <v>544</v>
      </c>
      <c r="G249" s="1" t="s">
        <v>571</v>
      </c>
      <c r="H249" s="10">
        <v>321</v>
      </c>
      <c r="I249" s="8">
        <v>3881.75</v>
      </c>
      <c r="J249" s="6">
        <v>15333.89</v>
      </c>
      <c r="K249" s="1" t="s">
        <v>574</v>
      </c>
      <c r="L249" s="1" t="s">
        <v>824</v>
      </c>
      <c r="M249" s="1" t="s">
        <v>849</v>
      </c>
      <c r="N249" s="4">
        <v>45616</v>
      </c>
      <c r="O249" s="4">
        <v>45625</v>
      </c>
      <c r="P249" s="1" t="s">
        <v>853</v>
      </c>
      <c r="Q249" s="1" t="s">
        <v>856</v>
      </c>
      <c r="R249" s="1" t="s">
        <v>862</v>
      </c>
      <c r="S249" s="1" t="s">
        <v>866</v>
      </c>
      <c r="T249" s="6">
        <v>1956.93</v>
      </c>
      <c r="U249" s="1">
        <f>YEAR(tblshipments[[#This Row],[Date]])</f>
        <v>2024</v>
      </c>
      <c r="V249" s="1" t="str">
        <f>TEXT(tblshipments[[#This Row],[Date]],"mmm")</f>
        <v>Nov</v>
      </c>
      <c r="W249" s="6">
        <f>tblshipments[[#This Row],[Freight_Cost_USD]]+tblshipments[[#This Row],[Customs_Duties_USD]]</f>
        <v>17290.82</v>
      </c>
      <c r="X249" s="1">
        <f>IF(AND(tblshipments[[#This Row],[Departure_Date]]&lt;&gt;"",tblshipments[[#This Row],[Arrival_Date]]&lt;&gt;""),INT(tblshipments[[#This Row],[Arrival_Date]]-tblshipments[[#This Row],[Departure_Date]]),"Null")</f>
        <v>9</v>
      </c>
      <c r="Y249" s="8">
        <f>IFERROR(tblshipments[[#This Row],[Total_Cost_USD]]/tblshipments[[#This Row],[Weight_kg]],"")</f>
        <v>4.4543878405358406</v>
      </c>
      <c r="Z249" s="8">
        <f>IFERROR(tblshipments[[#This Row],[Total_Cost_USD]]/tblshipments[[#This Row],[Units]],"")</f>
        <v>53.865482866043614</v>
      </c>
      <c r="AA249" s="1" t="str">
        <f>IF(tblshipments[[#This Row],[Transit_Days]]&lt;= VLOOKUP(tblshipments[[#This Row],[Transport_Mode]],tblTargets[#All],2,FALSE),"On Time","Late")</f>
        <v>On Time</v>
      </c>
      <c r="AB249" s="1">
        <f>MONTH(tblshipments[[#This Row],[Date]])</f>
        <v>11</v>
      </c>
      <c r="AC249" s="4">
        <f>DATE(tblshipments[[#This Row],[Year]],tblshipments[[#This Row],[MonthNum]],1)</f>
        <v>45597</v>
      </c>
    </row>
    <row r="250" spans="1:29" x14ac:dyDescent="0.2">
      <c r="A250" s="1" t="s">
        <v>268</v>
      </c>
      <c r="B250" s="4">
        <v>45994</v>
      </c>
      <c r="C250" s="1" t="s">
        <v>291</v>
      </c>
      <c r="D250" s="1" t="s">
        <v>293</v>
      </c>
      <c r="E250" s="1" t="s">
        <v>298</v>
      </c>
      <c r="F250" s="1" t="s">
        <v>524</v>
      </c>
      <c r="G250" s="1" t="s">
        <v>568</v>
      </c>
      <c r="H250" s="10">
        <v>185</v>
      </c>
      <c r="I250" s="8">
        <v>7907.91</v>
      </c>
      <c r="J250" s="6">
        <v>17383.36</v>
      </c>
      <c r="K250" s="1" t="s">
        <v>575</v>
      </c>
      <c r="L250" s="1" t="s">
        <v>825</v>
      </c>
      <c r="M250" s="1" t="s">
        <v>850</v>
      </c>
      <c r="N250" s="4">
        <v>45996</v>
      </c>
      <c r="O250" s="4">
        <v>46001</v>
      </c>
      <c r="P250" s="1" t="s">
        <v>852</v>
      </c>
      <c r="Q250" s="1" t="s">
        <v>855</v>
      </c>
      <c r="R250" s="1" t="s">
        <v>859</v>
      </c>
      <c r="S250" s="1" t="s">
        <v>866</v>
      </c>
      <c r="T250" s="6">
        <v>3025.62</v>
      </c>
      <c r="U250" s="1">
        <f>YEAR(tblshipments[[#This Row],[Date]])</f>
        <v>2025</v>
      </c>
      <c r="V250" s="1" t="str">
        <f>TEXT(tblshipments[[#This Row],[Date]],"mmm")</f>
        <v>Dec</v>
      </c>
      <c r="W250" s="6">
        <f>tblshipments[[#This Row],[Freight_Cost_USD]]+tblshipments[[#This Row],[Customs_Duties_USD]]</f>
        <v>20408.98</v>
      </c>
      <c r="X250" s="1">
        <f>IF(AND(tblshipments[[#This Row],[Departure_Date]]&lt;&gt;"",tblshipments[[#This Row],[Arrival_Date]]&lt;&gt;""),INT(tblshipments[[#This Row],[Arrival_Date]]-tblshipments[[#This Row],[Departure_Date]]),"Null")</f>
        <v>5</v>
      </c>
      <c r="Y250" s="8">
        <f>IFERROR(tblshipments[[#This Row],[Total_Cost_USD]]/tblshipments[[#This Row],[Weight_kg]],"")</f>
        <v>2.580831091906711</v>
      </c>
      <c r="Z250" s="8">
        <f>IFERROR(tblshipments[[#This Row],[Total_Cost_USD]]/tblshipments[[#This Row],[Units]],"")</f>
        <v>110.3188108108108</v>
      </c>
      <c r="AA250" s="1" t="str">
        <f>IF(tblshipments[[#This Row],[Transit_Days]]&lt;= VLOOKUP(tblshipments[[#This Row],[Transport_Mode]],tblTargets[#All],2,FALSE),"On Time","Late")</f>
        <v>On Time</v>
      </c>
      <c r="AB250" s="1">
        <f>MONTH(tblshipments[[#This Row],[Date]])</f>
        <v>12</v>
      </c>
      <c r="AC250" s="4">
        <f>DATE(tblshipments[[#This Row],[Year]],tblshipments[[#This Row],[MonthNum]],1)</f>
        <v>45992</v>
      </c>
    </row>
    <row r="251" spans="1:29" x14ac:dyDescent="0.2">
      <c r="A251" s="1" t="s">
        <v>269</v>
      </c>
      <c r="B251" s="4">
        <v>45385</v>
      </c>
      <c r="C251" s="1" t="s">
        <v>290</v>
      </c>
      <c r="D251" s="1" t="s">
        <v>295</v>
      </c>
      <c r="E251" s="1" t="s">
        <v>300</v>
      </c>
      <c r="F251" s="1" t="s">
        <v>545</v>
      </c>
      <c r="G251" s="1" t="s">
        <v>567</v>
      </c>
      <c r="H251" s="10">
        <v>404</v>
      </c>
      <c r="I251" s="8">
        <v>6786.75</v>
      </c>
      <c r="J251" s="6">
        <v>16530.689999999999</v>
      </c>
      <c r="K251" s="1" t="s">
        <v>575</v>
      </c>
      <c r="L251" s="1" t="s">
        <v>826</v>
      </c>
      <c r="M251" s="1" t="s">
        <v>849</v>
      </c>
      <c r="N251" s="4">
        <v>45386</v>
      </c>
      <c r="O251" s="4">
        <v>45403</v>
      </c>
      <c r="P251" s="1" t="s">
        <v>851</v>
      </c>
      <c r="Q251" s="1" t="s">
        <v>855</v>
      </c>
      <c r="R251" s="1" t="s">
        <v>862</v>
      </c>
      <c r="S251" s="1" t="s">
        <v>865</v>
      </c>
      <c r="T251" s="6">
        <v>4089.67</v>
      </c>
      <c r="U251" s="1">
        <f>YEAR(tblshipments[[#This Row],[Date]])</f>
        <v>2024</v>
      </c>
      <c r="V251" s="1" t="str">
        <f>TEXT(tblshipments[[#This Row],[Date]],"mmm")</f>
        <v>Apr</v>
      </c>
      <c r="W251" s="6">
        <f>tblshipments[[#This Row],[Freight_Cost_USD]]+tblshipments[[#This Row],[Customs_Duties_USD]]</f>
        <v>20620.36</v>
      </c>
      <c r="X251" s="1">
        <f>IF(AND(tblshipments[[#This Row],[Departure_Date]]&lt;&gt;"",tblshipments[[#This Row],[Arrival_Date]]&lt;&gt;""),INT(tblshipments[[#This Row],[Arrival_Date]]-tblshipments[[#This Row],[Departure_Date]]),"Null")</f>
        <v>17</v>
      </c>
      <c r="Y251" s="8">
        <f>IFERROR(tblshipments[[#This Row],[Total_Cost_USD]]/tblshipments[[#This Row],[Weight_kg]],"")</f>
        <v>3.0383261502191772</v>
      </c>
      <c r="Z251" s="8">
        <f>IFERROR(tblshipments[[#This Row],[Total_Cost_USD]]/tblshipments[[#This Row],[Units]],"")</f>
        <v>51.040495049504955</v>
      </c>
      <c r="AA251" s="1" t="str">
        <f>IF(tblshipments[[#This Row],[Transit_Days]]&lt;= VLOOKUP(tblshipments[[#This Row],[Transport_Mode]],tblTargets[#All],2,FALSE),"On Time","Late")</f>
        <v>Late</v>
      </c>
      <c r="AB251" s="1">
        <f>MONTH(tblshipments[[#This Row],[Date]])</f>
        <v>4</v>
      </c>
      <c r="AC251" s="4">
        <f>DATE(tblshipments[[#This Row],[Year]],tblshipments[[#This Row],[MonthNum]],1)</f>
        <v>45383</v>
      </c>
    </row>
    <row r="252" spans="1:29" x14ac:dyDescent="0.2">
      <c r="A252" s="1" t="s">
        <v>270</v>
      </c>
      <c r="B252" s="4">
        <v>45450</v>
      </c>
      <c r="C252" s="1" t="s">
        <v>291</v>
      </c>
      <c r="D252" s="1" t="s">
        <v>294</v>
      </c>
      <c r="E252" s="1" t="s">
        <v>300</v>
      </c>
      <c r="F252" s="1" t="s">
        <v>546</v>
      </c>
      <c r="G252" s="1" t="s">
        <v>566</v>
      </c>
      <c r="H252" s="10">
        <v>194</v>
      </c>
      <c r="I252" s="8">
        <v>3397.01</v>
      </c>
      <c r="J252" s="6">
        <v>19931.07</v>
      </c>
      <c r="K252" s="1" t="s">
        <v>576</v>
      </c>
      <c r="L252" s="1" t="s">
        <v>827</v>
      </c>
      <c r="M252" s="1" t="s">
        <v>850</v>
      </c>
      <c r="N252" s="4">
        <v>45453</v>
      </c>
      <c r="O252" s="4">
        <v>45461</v>
      </c>
      <c r="P252" s="1" t="s">
        <v>851</v>
      </c>
      <c r="Q252" s="1" t="s">
        <v>856</v>
      </c>
      <c r="R252" s="1" t="s">
        <v>859</v>
      </c>
      <c r="S252" s="1" t="s">
        <v>866</v>
      </c>
      <c r="T252" s="6">
        <v>1326.83</v>
      </c>
      <c r="U252" s="1">
        <f>YEAR(tblshipments[[#This Row],[Date]])</f>
        <v>2024</v>
      </c>
      <c r="V252" s="1" t="str">
        <f>TEXT(tblshipments[[#This Row],[Date]],"mmm")</f>
        <v>Jun</v>
      </c>
      <c r="W252" s="6">
        <f>tblshipments[[#This Row],[Freight_Cost_USD]]+tblshipments[[#This Row],[Customs_Duties_USD]]</f>
        <v>21257.9</v>
      </c>
      <c r="X252" s="1">
        <f>IF(AND(tblshipments[[#This Row],[Departure_Date]]&lt;&gt;"",tblshipments[[#This Row],[Arrival_Date]]&lt;&gt;""),INT(tblshipments[[#This Row],[Arrival_Date]]-tblshipments[[#This Row],[Departure_Date]]),"Null")</f>
        <v>8</v>
      </c>
      <c r="Y252" s="8">
        <f>IFERROR(tblshipments[[#This Row],[Total_Cost_USD]]/tblshipments[[#This Row],[Weight_kg]],"")</f>
        <v>6.257826735864775</v>
      </c>
      <c r="Z252" s="8">
        <f>IFERROR(tblshipments[[#This Row],[Total_Cost_USD]]/tblshipments[[#This Row],[Units]],"")</f>
        <v>109.57680412371134</v>
      </c>
      <c r="AA252" s="1" t="str">
        <f>IF(tblshipments[[#This Row],[Transit_Days]]&lt;= VLOOKUP(tblshipments[[#This Row],[Transport_Mode]],tblTargets[#All],2,FALSE),"On Time","Late")</f>
        <v>Late</v>
      </c>
      <c r="AB252" s="1">
        <f>MONTH(tblshipments[[#This Row],[Date]])</f>
        <v>6</v>
      </c>
      <c r="AC252" s="4">
        <f>DATE(tblshipments[[#This Row],[Year]],tblshipments[[#This Row],[MonthNum]],1)</f>
        <v>45444</v>
      </c>
    </row>
    <row r="253" spans="1:29" x14ac:dyDescent="0.2">
      <c r="A253" s="1" t="s">
        <v>271</v>
      </c>
      <c r="B253" s="4">
        <v>45793</v>
      </c>
      <c r="C253" s="1" t="s">
        <v>291</v>
      </c>
      <c r="D253" s="1" t="s">
        <v>293</v>
      </c>
      <c r="E253" s="1" t="s">
        <v>300</v>
      </c>
      <c r="F253" s="1" t="s">
        <v>547</v>
      </c>
      <c r="G253" s="1" t="s">
        <v>570</v>
      </c>
      <c r="H253" s="10">
        <v>166</v>
      </c>
      <c r="I253" s="8">
        <v>2005.31</v>
      </c>
      <c r="J253" s="6">
        <v>11412.4</v>
      </c>
      <c r="K253" s="1" t="s">
        <v>577</v>
      </c>
      <c r="L253" s="1" t="s">
        <v>828</v>
      </c>
      <c r="M253" s="1" t="s">
        <v>850</v>
      </c>
      <c r="N253" s="4">
        <v>45797</v>
      </c>
      <c r="O253" s="4">
        <v>45822</v>
      </c>
      <c r="P253" s="1" t="s">
        <v>853</v>
      </c>
      <c r="Q253" s="1" t="s">
        <v>854</v>
      </c>
      <c r="R253" s="1" t="s">
        <v>863</v>
      </c>
      <c r="S253" s="1" t="s">
        <v>866</v>
      </c>
      <c r="T253" s="6">
        <v>1229.6600000000001</v>
      </c>
      <c r="U253" s="1">
        <f>YEAR(tblshipments[[#This Row],[Date]])</f>
        <v>2025</v>
      </c>
      <c r="V253" s="1" t="str">
        <f>TEXT(tblshipments[[#This Row],[Date]],"mmm")</f>
        <v>May</v>
      </c>
      <c r="W253" s="6">
        <f>tblshipments[[#This Row],[Freight_Cost_USD]]+tblshipments[[#This Row],[Customs_Duties_USD]]</f>
        <v>12642.06</v>
      </c>
      <c r="X253" s="1">
        <f>IF(AND(tblshipments[[#This Row],[Departure_Date]]&lt;&gt;"",tblshipments[[#This Row],[Arrival_Date]]&lt;&gt;""),INT(tblshipments[[#This Row],[Arrival_Date]]-tblshipments[[#This Row],[Departure_Date]]),"Null")</f>
        <v>25</v>
      </c>
      <c r="Y253" s="8">
        <f>IFERROR(tblshipments[[#This Row],[Total_Cost_USD]]/tblshipments[[#This Row],[Weight_kg]],"")</f>
        <v>6.3042921044626512</v>
      </c>
      <c r="Z253" s="8">
        <f>IFERROR(tblshipments[[#This Row],[Total_Cost_USD]]/tblshipments[[#This Row],[Units]],"")</f>
        <v>76.156987951807224</v>
      </c>
      <c r="AA253" s="1" t="str">
        <f>IF(tblshipments[[#This Row],[Transit_Days]]&lt;= VLOOKUP(tblshipments[[#This Row],[Transport_Mode]],tblTargets[#All],2,FALSE),"On Time","Late")</f>
        <v>Late</v>
      </c>
      <c r="AB253" s="1">
        <f>MONTH(tblshipments[[#This Row],[Date]])</f>
        <v>5</v>
      </c>
      <c r="AC253" s="4">
        <f>DATE(tblshipments[[#This Row],[Year]],tblshipments[[#This Row],[MonthNum]],1)</f>
        <v>45778</v>
      </c>
    </row>
    <row r="254" spans="1:29" x14ac:dyDescent="0.2">
      <c r="A254" s="1" t="s">
        <v>272</v>
      </c>
      <c r="B254" s="4">
        <v>45373</v>
      </c>
      <c r="C254" s="1" t="s">
        <v>290</v>
      </c>
      <c r="D254" s="1" t="s">
        <v>296</v>
      </c>
      <c r="E254" s="1" t="s">
        <v>300</v>
      </c>
      <c r="F254" s="1" t="s">
        <v>548</v>
      </c>
      <c r="G254" s="1" t="s">
        <v>572</v>
      </c>
      <c r="H254" s="10">
        <v>227</v>
      </c>
      <c r="I254" s="8">
        <v>4618.3</v>
      </c>
      <c r="J254" s="6">
        <v>6761.12</v>
      </c>
      <c r="K254" s="1" t="s">
        <v>575</v>
      </c>
      <c r="L254" s="1" t="s">
        <v>829</v>
      </c>
      <c r="M254" s="1" t="s">
        <v>847</v>
      </c>
      <c r="N254" s="4">
        <v>45377</v>
      </c>
      <c r="O254" s="4">
        <v>45397</v>
      </c>
      <c r="P254" s="1" t="s">
        <v>852</v>
      </c>
      <c r="Q254" s="1" t="s">
        <v>857</v>
      </c>
      <c r="R254" s="1" t="s">
        <v>859</v>
      </c>
      <c r="S254" s="1" t="s">
        <v>864</v>
      </c>
      <c r="T254" s="6">
        <v>2594.94</v>
      </c>
      <c r="U254" s="1">
        <f>YEAR(tblshipments[[#This Row],[Date]])</f>
        <v>2024</v>
      </c>
      <c r="V254" s="1" t="str">
        <f>TEXT(tblshipments[[#This Row],[Date]],"mmm")</f>
        <v>Mar</v>
      </c>
      <c r="W254" s="6">
        <f>tblshipments[[#This Row],[Freight_Cost_USD]]+tblshipments[[#This Row],[Customs_Duties_USD]]</f>
        <v>9356.06</v>
      </c>
      <c r="X254" s="1">
        <f>IF(AND(tblshipments[[#This Row],[Departure_Date]]&lt;&gt;"",tblshipments[[#This Row],[Arrival_Date]]&lt;&gt;""),INT(tblshipments[[#This Row],[Arrival_Date]]-tblshipments[[#This Row],[Departure_Date]]),"Null")</f>
        <v>20</v>
      </c>
      <c r="Y254" s="8">
        <f>IFERROR(tblshipments[[#This Row],[Total_Cost_USD]]/tblshipments[[#This Row],[Weight_kg]],"")</f>
        <v>2.025866660892536</v>
      </c>
      <c r="Z254" s="8">
        <f>IFERROR(tblshipments[[#This Row],[Total_Cost_USD]]/tblshipments[[#This Row],[Units]],"")</f>
        <v>41.216123348017618</v>
      </c>
      <c r="AA254" s="1" t="str">
        <f>IF(tblshipments[[#This Row],[Transit_Days]]&lt;= VLOOKUP(tblshipments[[#This Row],[Transport_Mode]],tblTargets[#All],2,FALSE),"On Time","Late")</f>
        <v>On Time</v>
      </c>
      <c r="AB254" s="1">
        <f>MONTH(tblshipments[[#This Row],[Date]])</f>
        <v>3</v>
      </c>
      <c r="AC254" s="4">
        <f>DATE(tblshipments[[#This Row],[Year]],tblshipments[[#This Row],[MonthNum]],1)</f>
        <v>45352</v>
      </c>
    </row>
    <row r="255" spans="1:29" x14ac:dyDescent="0.2">
      <c r="A255" s="1" t="s">
        <v>273</v>
      </c>
      <c r="B255" s="4">
        <v>45545</v>
      </c>
      <c r="C255" s="1" t="s">
        <v>291</v>
      </c>
      <c r="D255" s="1" t="s">
        <v>293</v>
      </c>
      <c r="E255" s="1" t="s">
        <v>294</v>
      </c>
      <c r="F255" s="1" t="s">
        <v>549</v>
      </c>
      <c r="G255" s="1" t="s">
        <v>571</v>
      </c>
      <c r="H255" s="10">
        <v>182</v>
      </c>
      <c r="I255" s="8">
        <v>8847.4500000000007</v>
      </c>
      <c r="J255" s="6">
        <v>16511.77</v>
      </c>
      <c r="K255" s="1" t="s">
        <v>576</v>
      </c>
      <c r="L255" s="1" t="s">
        <v>830</v>
      </c>
      <c r="M255" s="1" t="s">
        <v>848</v>
      </c>
      <c r="N255" s="4">
        <v>45549</v>
      </c>
      <c r="O255" s="4">
        <v>45559</v>
      </c>
      <c r="P255" s="1" t="s">
        <v>852</v>
      </c>
      <c r="Q255" s="1" t="s">
        <v>856</v>
      </c>
      <c r="R255" s="1" t="s">
        <v>863</v>
      </c>
      <c r="S255" s="1" t="s">
        <v>864</v>
      </c>
      <c r="T255" s="6">
        <v>3670.39</v>
      </c>
      <c r="U255" s="1">
        <f>YEAR(tblshipments[[#This Row],[Date]])</f>
        <v>2024</v>
      </c>
      <c r="V255" s="1" t="str">
        <f>TEXT(tblshipments[[#This Row],[Date]],"mmm")</f>
        <v>Sep</v>
      </c>
      <c r="W255" s="6">
        <f>tblshipments[[#This Row],[Freight_Cost_USD]]+tblshipments[[#This Row],[Customs_Duties_USD]]</f>
        <v>20182.16</v>
      </c>
      <c r="X255" s="1">
        <f>IF(AND(tblshipments[[#This Row],[Departure_Date]]&lt;&gt;"",tblshipments[[#This Row],[Arrival_Date]]&lt;&gt;""),INT(tblshipments[[#This Row],[Arrival_Date]]-tblshipments[[#This Row],[Departure_Date]]),"Null")</f>
        <v>10</v>
      </c>
      <c r="Y255" s="8">
        <f>IFERROR(tblshipments[[#This Row],[Total_Cost_USD]]/tblshipments[[#This Row],[Weight_kg]],"")</f>
        <v>2.281127330473752</v>
      </c>
      <c r="Z255" s="8">
        <f>IFERROR(tblshipments[[#This Row],[Total_Cost_USD]]/tblshipments[[#This Row],[Units]],"")</f>
        <v>110.89098901098902</v>
      </c>
      <c r="AA255" s="1" t="str">
        <f>IF(tblshipments[[#This Row],[Transit_Days]]&lt;= VLOOKUP(tblshipments[[#This Row],[Transport_Mode]],tblTargets[#All],2,FALSE),"On Time","Late")</f>
        <v>On Time</v>
      </c>
      <c r="AB255" s="1">
        <f>MONTH(tblshipments[[#This Row],[Date]])</f>
        <v>9</v>
      </c>
      <c r="AC255" s="4">
        <f>DATE(tblshipments[[#This Row],[Year]],tblshipments[[#This Row],[MonthNum]],1)</f>
        <v>45536</v>
      </c>
    </row>
    <row r="256" spans="1:29" x14ac:dyDescent="0.2">
      <c r="A256" s="1" t="s">
        <v>274</v>
      </c>
      <c r="B256" s="4">
        <v>45841</v>
      </c>
      <c r="C256" s="1" t="s">
        <v>290</v>
      </c>
      <c r="D256" s="1" t="s">
        <v>292</v>
      </c>
      <c r="E256" s="1" t="s">
        <v>297</v>
      </c>
      <c r="F256" s="1" t="s">
        <v>550</v>
      </c>
      <c r="G256" s="1" t="s">
        <v>571</v>
      </c>
      <c r="H256" s="10">
        <v>347</v>
      </c>
      <c r="I256" s="8">
        <v>2581.23</v>
      </c>
      <c r="J256" s="6">
        <v>8563.4599999999991</v>
      </c>
      <c r="K256" s="1" t="s">
        <v>575</v>
      </c>
      <c r="L256" s="1" t="s">
        <v>831</v>
      </c>
      <c r="M256" s="1" t="s">
        <v>848</v>
      </c>
      <c r="N256" s="4">
        <v>45842</v>
      </c>
      <c r="O256" s="4">
        <v>45853</v>
      </c>
      <c r="P256" s="1" t="s">
        <v>852</v>
      </c>
      <c r="Q256" s="1" t="s">
        <v>856</v>
      </c>
      <c r="R256" s="1" t="s">
        <v>861</v>
      </c>
      <c r="S256" s="1" t="s">
        <v>865</v>
      </c>
      <c r="T256" s="6">
        <v>4816.72</v>
      </c>
      <c r="U256" s="1">
        <f>YEAR(tblshipments[[#This Row],[Date]])</f>
        <v>2025</v>
      </c>
      <c r="V256" s="1" t="str">
        <f>TEXT(tblshipments[[#This Row],[Date]],"mmm")</f>
        <v>Jul</v>
      </c>
      <c r="W256" s="6">
        <f>tblshipments[[#This Row],[Freight_Cost_USD]]+tblshipments[[#This Row],[Customs_Duties_USD]]</f>
        <v>13380.18</v>
      </c>
      <c r="X256" s="1">
        <f>IF(AND(tblshipments[[#This Row],[Departure_Date]]&lt;&gt;"",tblshipments[[#This Row],[Arrival_Date]]&lt;&gt;""),INT(tblshipments[[#This Row],[Arrival_Date]]-tblshipments[[#This Row],[Departure_Date]]),"Null")</f>
        <v>11</v>
      </c>
      <c r="Y256" s="8">
        <f>IFERROR(tblshipments[[#This Row],[Total_Cost_USD]]/tblshipments[[#This Row],[Weight_kg]],"")</f>
        <v>5.1836450064504129</v>
      </c>
      <c r="Z256" s="8">
        <f>IFERROR(tblshipments[[#This Row],[Total_Cost_USD]]/tblshipments[[#This Row],[Units]],"")</f>
        <v>38.559596541786746</v>
      </c>
      <c r="AA256" s="1" t="str">
        <f>IF(tblshipments[[#This Row],[Transit_Days]]&lt;= VLOOKUP(tblshipments[[#This Row],[Transport_Mode]],tblTargets[#All],2,FALSE),"On Time","Late")</f>
        <v>On Time</v>
      </c>
      <c r="AB256" s="1">
        <f>MONTH(tblshipments[[#This Row],[Date]])</f>
        <v>7</v>
      </c>
      <c r="AC256" s="4">
        <f>DATE(tblshipments[[#This Row],[Year]],tblshipments[[#This Row],[MonthNum]],1)</f>
        <v>45839</v>
      </c>
    </row>
    <row r="257" spans="1:29" x14ac:dyDescent="0.2">
      <c r="A257" s="1" t="s">
        <v>275</v>
      </c>
      <c r="B257" s="4">
        <v>45341</v>
      </c>
      <c r="C257" s="1" t="s">
        <v>290</v>
      </c>
      <c r="D257" s="1" t="s">
        <v>295</v>
      </c>
      <c r="E257" s="1" t="s">
        <v>297</v>
      </c>
      <c r="F257" s="1" t="s">
        <v>551</v>
      </c>
      <c r="G257" s="1" t="s">
        <v>573</v>
      </c>
      <c r="H257" s="10">
        <v>21</v>
      </c>
      <c r="I257" s="8">
        <v>4018.84</v>
      </c>
      <c r="J257" s="6">
        <v>4103.67</v>
      </c>
      <c r="K257" s="1" t="s">
        <v>576</v>
      </c>
      <c r="L257" s="1" t="s">
        <v>832</v>
      </c>
      <c r="M257" s="1" t="s">
        <v>849</v>
      </c>
      <c r="N257" s="4">
        <v>45342</v>
      </c>
      <c r="O257" s="4">
        <v>45356</v>
      </c>
      <c r="P257" s="1" t="s">
        <v>852</v>
      </c>
      <c r="Q257" s="1" t="s">
        <v>856</v>
      </c>
      <c r="R257" s="1" t="s">
        <v>863</v>
      </c>
      <c r="S257" s="1" t="s">
        <v>864</v>
      </c>
      <c r="T257" s="6">
        <v>165.34</v>
      </c>
      <c r="U257" s="1">
        <f>YEAR(tblshipments[[#This Row],[Date]])</f>
        <v>2024</v>
      </c>
      <c r="V257" s="1" t="str">
        <f>TEXT(tblshipments[[#This Row],[Date]],"mmm")</f>
        <v>Feb</v>
      </c>
      <c r="W257" s="6">
        <f>tblshipments[[#This Row],[Freight_Cost_USD]]+tblshipments[[#This Row],[Customs_Duties_USD]]</f>
        <v>4269.01</v>
      </c>
      <c r="X257" s="1">
        <f>IF(AND(tblshipments[[#This Row],[Departure_Date]]&lt;&gt;"",tblshipments[[#This Row],[Arrival_Date]]&lt;&gt;""),INT(tblshipments[[#This Row],[Arrival_Date]]-tblshipments[[#This Row],[Departure_Date]]),"Null")</f>
        <v>14</v>
      </c>
      <c r="Y257" s="8">
        <f>IFERROR(tblshipments[[#This Row],[Total_Cost_USD]]/tblshipments[[#This Row],[Weight_kg]],"")</f>
        <v>1.0622493057698241</v>
      </c>
      <c r="Z257" s="8">
        <f>IFERROR(tblshipments[[#This Row],[Total_Cost_USD]]/tblshipments[[#This Row],[Units]],"")</f>
        <v>203.28619047619048</v>
      </c>
      <c r="AA257" s="1" t="str">
        <f>IF(tblshipments[[#This Row],[Transit_Days]]&lt;= VLOOKUP(tblshipments[[#This Row],[Transport_Mode]],tblTargets[#All],2,FALSE),"On Time","Late")</f>
        <v>On Time</v>
      </c>
      <c r="AB257" s="1">
        <f>MONTH(tblshipments[[#This Row],[Date]])</f>
        <v>2</v>
      </c>
      <c r="AC257" s="4">
        <f>DATE(tblshipments[[#This Row],[Year]],tblshipments[[#This Row],[MonthNum]],1)</f>
        <v>45323</v>
      </c>
    </row>
    <row r="258" spans="1:29" x14ac:dyDescent="0.2">
      <c r="A258" s="1" t="s">
        <v>276</v>
      </c>
      <c r="B258" s="4">
        <v>45714</v>
      </c>
      <c r="C258" s="1" t="s">
        <v>290</v>
      </c>
      <c r="D258" s="1" t="s">
        <v>295</v>
      </c>
      <c r="E258" s="1" t="s">
        <v>294</v>
      </c>
      <c r="F258" s="1" t="s">
        <v>552</v>
      </c>
      <c r="G258" s="1" t="s">
        <v>571</v>
      </c>
      <c r="H258" s="10">
        <v>363</v>
      </c>
      <c r="I258" s="8">
        <v>8166.54</v>
      </c>
      <c r="J258" s="6">
        <v>14703.34</v>
      </c>
      <c r="K258" s="1" t="s">
        <v>577</v>
      </c>
      <c r="L258" s="1" t="s">
        <v>833</v>
      </c>
      <c r="M258" s="1" t="s">
        <v>850</v>
      </c>
      <c r="N258" s="4">
        <v>45718</v>
      </c>
      <c r="O258" s="4">
        <v>45740</v>
      </c>
      <c r="P258" s="1" t="s">
        <v>853</v>
      </c>
      <c r="Q258" s="1" t="s">
        <v>857</v>
      </c>
      <c r="R258" s="1" t="s">
        <v>861</v>
      </c>
      <c r="S258" s="1" t="s">
        <v>866</v>
      </c>
      <c r="T258" s="6">
        <v>2826.19</v>
      </c>
      <c r="U258" s="1">
        <f>YEAR(tblshipments[[#This Row],[Date]])</f>
        <v>2025</v>
      </c>
      <c r="V258" s="1" t="str">
        <f>TEXT(tblshipments[[#This Row],[Date]],"mmm")</f>
        <v>Feb</v>
      </c>
      <c r="W258" s="6">
        <f>tblshipments[[#This Row],[Freight_Cost_USD]]+tblshipments[[#This Row],[Customs_Duties_USD]]</f>
        <v>17529.53</v>
      </c>
      <c r="X258" s="1">
        <f>IF(AND(tblshipments[[#This Row],[Departure_Date]]&lt;&gt;"",tblshipments[[#This Row],[Arrival_Date]]&lt;&gt;""),INT(tblshipments[[#This Row],[Arrival_Date]]-tblshipments[[#This Row],[Departure_Date]]),"Null")</f>
        <v>22</v>
      </c>
      <c r="Y258" s="8">
        <f>IFERROR(tblshipments[[#This Row],[Total_Cost_USD]]/tblshipments[[#This Row],[Weight_kg]],"")</f>
        <v>2.1465063539761022</v>
      </c>
      <c r="Z258" s="8">
        <f>IFERROR(tblshipments[[#This Row],[Total_Cost_USD]]/tblshipments[[#This Row],[Units]],"")</f>
        <v>48.29071625344352</v>
      </c>
      <c r="AA258" s="1" t="str">
        <f>IF(tblshipments[[#This Row],[Transit_Days]]&lt;= VLOOKUP(tblshipments[[#This Row],[Transport_Mode]],tblTargets[#All],2,FALSE),"On Time","Late")</f>
        <v>Late</v>
      </c>
      <c r="AB258" s="1">
        <f>MONTH(tblshipments[[#This Row],[Date]])</f>
        <v>2</v>
      </c>
      <c r="AC258" s="4">
        <f>DATE(tblshipments[[#This Row],[Year]],tblshipments[[#This Row],[MonthNum]],1)</f>
        <v>45689</v>
      </c>
    </row>
    <row r="259" spans="1:29" x14ac:dyDescent="0.2">
      <c r="A259" s="1" t="s">
        <v>277</v>
      </c>
      <c r="B259" s="4">
        <v>45775</v>
      </c>
      <c r="C259" s="1" t="s">
        <v>290</v>
      </c>
      <c r="D259" s="1" t="s">
        <v>294</v>
      </c>
      <c r="E259" s="1" t="s">
        <v>297</v>
      </c>
      <c r="F259" s="1" t="s">
        <v>553</v>
      </c>
      <c r="G259" s="1" t="s">
        <v>572</v>
      </c>
      <c r="H259" s="10">
        <v>111</v>
      </c>
      <c r="I259" s="8">
        <v>547.16</v>
      </c>
      <c r="J259" s="6">
        <v>10319.049999999999</v>
      </c>
      <c r="K259" s="1" t="s">
        <v>577</v>
      </c>
      <c r="L259" s="1" t="s">
        <v>834</v>
      </c>
      <c r="M259" s="1" t="s">
        <v>850</v>
      </c>
      <c r="N259" s="4">
        <v>45778</v>
      </c>
      <c r="O259" s="4">
        <v>45798</v>
      </c>
      <c r="P259" s="1" t="s">
        <v>851</v>
      </c>
      <c r="Q259" s="1" t="s">
        <v>857</v>
      </c>
      <c r="R259" s="1" t="s">
        <v>858</v>
      </c>
      <c r="S259" s="1" t="s">
        <v>865</v>
      </c>
      <c r="T259" s="6">
        <v>2222.7600000000002</v>
      </c>
      <c r="U259" s="1">
        <f>YEAR(tblshipments[[#This Row],[Date]])</f>
        <v>2025</v>
      </c>
      <c r="V259" s="1" t="str">
        <f>TEXT(tblshipments[[#This Row],[Date]],"mmm")</f>
        <v>Apr</v>
      </c>
      <c r="W259" s="6">
        <f>tblshipments[[#This Row],[Freight_Cost_USD]]+tblshipments[[#This Row],[Customs_Duties_USD]]</f>
        <v>12541.81</v>
      </c>
      <c r="X259" s="1">
        <f>IF(AND(tblshipments[[#This Row],[Departure_Date]]&lt;&gt;"",tblshipments[[#This Row],[Arrival_Date]]&lt;&gt;""),INT(tblshipments[[#This Row],[Arrival_Date]]-tblshipments[[#This Row],[Departure_Date]]),"Null")</f>
        <v>20</v>
      </c>
      <c r="Y259" s="8">
        <f>IFERROR(tblshipments[[#This Row],[Total_Cost_USD]]/tblshipments[[#This Row],[Weight_kg]],"")</f>
        <v>22.921649974413334</v>
      </c>
      <c r="Z259" s="8">
        <f>IFERROR(tblshipments[[#This Row],[Total_Cost_USD]]/tblshipments[[#This Row],[Units]],"")</f>
        <v>112.98927927927927</v>
      </c>
      <c r="AA259" s="1" t="str">
        <f>IF(tblshipments[[#This Row],[Transit_Days]]&lt;= VLOOKUP(tblshipments[[#This Row],[Transport_Mode]],tblTargets[#All],2,FALSE),"On Time","Late")</f>
        <v>Late</v>
      </c>
      <c r="AB259" s="1">
        <f>MONTH(tblshipments[[#This Row],[Date]])</f>
        <v>4</v>
      </c>
      <c r="AC259" s="4">
        <f>DATE(tblshipments[[#This Row],[Year]],tblshipments[[#This Row],[MonthNum]],1)</f>
        <v>45748</v>
      </c>
    </row>
    <row r="260" spans="1:29" x14ac:dyDescent="0.2">
      <c r="A260" s="1" t="s">
        <v>278</v>
      </c>
      <c r="B260" s="4">
        <v>45396</v>
      </c>
      <c r="C260" s="1" t="s">
        <v>290</v>
      </c>
      <c r="D260" s="1" t="s">
        <v>295</v>
      </c>
      <c r="E260" s="1" t="s">
        <v>296</v>
      </c>
      <c r="F260" s="1" t="s">
        <v>554</v>
      </c>
      <c r="G260" s="1" t="s">
        <v>568</v>
      </c>
      <c r="H260" s="10">
        <v>390</v>
      </c>
      <c r="I260" s="8">
        <v>9041.2199999999993</v>
      </c>
      <c r="J260" s="6">
        <v>686.38</v>
      </c>
      <c r="K260" s="1" t="s">
        <v>574</v>
      </c>
      <c r="L260" s="1" t="s">
        <v>835</v>
      </c>
      <c r="M260" s="1" t="s">
        <v>848</v>
      </c>
      <c r="N260" s="4">
        <v>45398</v>
      </c>
      <c r="O260" s="4">
        <v>45422</v>
      </c>
      <c r="P260" s="1" t="s">
        <v>853</v>
      </c>
      <c r="Q260" s="1" t="s">
        <v>857</v>
      </c>
      <c r="R260" s="1" t="s">
        <v>858</v>
      </c>
      <c r="S260" s="1" t="s">
        <v>864</v>
      </c>
      <c r="T260" s="6">
        <v>512.64</v>
      </c>
      <c r="U260" s="1">
        <f>YEAR(tblshipments[[#This Row],[Date]])</f>
        <v>2024</v>
      </c>
      <c r="V260" s="1" t="str">
        <f>TEXT(tblshipments[[#This Row],[Date]],"mmm")</f>
        <v>Apr</v>
      </c>
      <c r="W260" s="6">
        <f>tblshipments[[#This Row],[Freight_Cost_USD]]+tblshipments[[#This Row],[Customs_Duties_USD]]</f>
        <v>1199.02</v>
      </c>
      <c r="X260" s="1">
        <f>IF(AND(tblshipments[[#This Row],[Departure_Date]]&lt;&gt;"",tblshipments[[#This Row],[Arrival_Date]]&lt;&gt;""),INT(tblshipments[[#This Row],[Arrival_Date]]-tblshipments[[#This Row],[Departure_Date]]),"Null")</f>
        <v>24</v>
      </c>
      <c r="Y260" s="8">
        <f>IFERROR(tblshipments[[#This Row],[Total_Cost_USD]]/tblshipments[[#This Row],[Weight_kg]],"")</f>
        <v>0.13261705831735099</v>
      </c>
      <c r="Z260" s="8">
        <f>IFERROR(tblshipments[[#This Row],[Total_Cost_USD]]/tblshipments[[#This Row],[Units]],"")</f>
        <v>3.0744102564102564</v>
      </c>
      <c r="AA260" s="1" t="str">
        <f>IF(tblshipments[[#This Row],[Transit_Days]]&lt;= VLOOKUP(tblshipments[[#This Row],[Transport_Mode]],tblTargets[#All],2,FALSE),"On Time","Late")</f>
        <v>Late</v>
      </c>
      <c r="AB260" s="1">
        <f>MONTH(tblshipments[[#This Row],[Date]])</f>
        <v>4</v>
      </c>
      <c r="AC260" s="4">
        <f>DATE(tblshipments[[#This Row],[Year]],tblshipments[[#This Row],[MonthNum]],1)</f>
        <v>45383</v>
      </c>
    </row>
    <row r="261" spans="1:29" x14ac:dyDescent="0.2">
      <c r="A261" s="1" t="s">
        <v>279</v>
      </c>
      <c r="B261" s="4">
        <v>45706</v>
      </c>
      <c r="C261" s="1" t="s">
        <v>290</v>
      </c>
      <c r="D261" s="1" t="s">
        <v>292</v>
      </c>
      <c r="E261" s="1" t="s">
        <v>297</v>
      </c>
      <c r="F261" s="1" t="s">
        <v>555</v>
      </c>
      <c r="G261" s="1" t="s">
        <v>571</v>
      </c>
      <c r="H261" s="10">
        <v>142</v>
      </c>
      <c r="I261" s="8">
        <v>6711.66</v>
      </c>
      <c r="J261" s="6">
        <v>4993.1099999999997</v>
      </c>
      <c r="K261" s="1" t="s">
        <v>577</v>
      </c>
      <c r="L261" s="1" t="s">
        <v>836</v>
      </c>
      <c r="M261" s="1" t="s">
        <v>847</v>
      </c>
      <c r="N261" s="4">
        <v>45711</v>
      </c>
      <c r="O261" s="4">
        <v>45732</v>
      </c>
      <c r="P261" s="1" t="s">
        <v>852</v>
      </c>
      <c r="Q261" s="1" t="s">
        <v>854</v>
      </c>
      <c r="R261" s="1" t="s">
        <v>860</v>
      </c>
      <c r="S261" s="1" t="s">
        <v>865</v>
      </c>
      <c r="T261" s="6">
        <v>1129.3699999999999</v>
      </c>
      <c r="U261" s="1">
        <f>YEAR(tblshipments[[#This Row],[Date]])</f>
        <v>2025</v>
      </c>
      <c r="V261" s="1" t="str">
        <f>TEXT(tblshipments[[#This Row],[Date]],"mmm")</f>
        <v>Feb</v>
      </c>
      <c r="W261" s="6">
        <f>tblshipments[[#This Row],[Freight_Cost_USD]]+tblshipments[[#This Row],[Customs_Duties_USD]]</f>
        <v>6122.48</v>
      </c>
      <c r="X261" s="1">
        <f>IF(AND(tblshipments[[#This Row],[Departure_Date]]&lt;&gt;"",tblshipments[[#This Row],[Arrival_Date]]&lt;&gt;""),INT(tblshipments[[#This Row],[Arrival_Date]]-tblshipments[[#This Row],[Departure_Date]]),"Null")</f>
        <v>21</v>
      </c>
      <c r="Y261" s="8">
        <f>IFERROR(tblshipments[[#This Row],[Total_Cost_USD]]/tblshipments[[#This Row],[Weight_kg]],"")</f>
        <v>0.91221545787480296</v>
      </c>
      <c r="Z261" s="8">
        <f>IFERROR(tblshipments[[#This Row],[Total_Cost_USD]]/tblshipments[[#This Row],[Units]],"")</f>
        <v>43.116056338028166</v>
      </c>
      <c r="AA261" s="1" t="str">
        <f>IF(tblshipments[[#This Row],[Transit_Days]]&lt;= VLOOKUP(tblshipments[[#This Row],[Transport_Mode]],tblTargets[#All],2,FALSE),"On Time","Late")</f>
        <v>On Time</v>
      </c>
      <c r="AB261" s="1">
        <f>MONTH(tblshipments[[#This Row],[Date]])</f>
        <v>2</v>
      </c>
      <c r="AC261" s="4">
        <f>DATE(tblshipments[[#This Row],[Year]],tblshipments[[#This Row],[MonthNum]],1)</f>
        <v>45689</v>
      </c>
    </row>
    <row r="262" spans="1:29" x14ac:dyDescent="0.2">
      <c r="A262" s="1" t="s">
        <v>280</v>
      </c>
      <c r="B262" s="4">
        <v>45619</v>
      </c>
      <c r="C262" s="1" t="s">
        <v>291</v>
      </c>
      <c r="D262" s="1" t="s">
        <v>296</v>
      </c>
      <c r="E262" s="1" t="s">
        <v>297</v>
      </c>
      <c r="F262" s="1" t="s">
        <v>556</v>
      </c>
      <c r="G262" s="1" t="s">
        <v>571</v>
      </c>
      <c r="H262" s="10">
        <v>256</v>
      </c>
      <c r="I262" s="8">
        <v>5366.66</v>
      </c>
      <c r="J262" s="6">
        <v>16107.54</v>
      </c>
      <c r="K262" s="1" t="s">
        <v>574</v>
      </c>
      <c r="L262" s="1" t="s">
        <v>837</v>
      </c>
      <c r="M262" s="1" t="s">
        <v>850</v>
      </c>
      <c r="N262" s="4">
        <v>45623</v>
      </c>
      <c r="O262" s="4">
        <v>45638</v>
      </c>
      <c r="P262" s="1" t="s">
        <v>853</v>
      </c>
      <c r="Q262" s="1" t="s">
        <v>855</v>
      </c>
      <c r="R262" s="1" t="s">
        <v>863</v>
      </c>
      <c r="S262" s="1" t="s">
        <v>866</v>
      </c>
      <c r="T262" s="6">
        <v>4344.33</v>
      </c>
      <c r="U262" s="1">
        <f>YEAR(tblshipments[[#This Row],[Date]])</f>
        <v>2024</v>
      </c>
      <c r="V262" s="1" t="str">
        <f>TEXT(tblshipments[[#This Row],[Date]],"mmm")</f>
        <v>Nov</v>
      </c>
      <c r="W262" s="6">
        <f>tblshipments[[#This Row],[Freight_Cost_USD]]+tblshipments[[#This Row],[Customs_Duties_USD]]</f>
        <v>20451.870000000003</v>
      </c>
      <c r="X262" s="1">
        <f>IF(AND(tblshipments[[#This Row],[Departure_Date]]&lt;&gt;"",tblshipments[[#This Row],[Arrival_Date]]&lt;&gt;""),INT(tblshipments[[#This Row],[Arrival_Date]]-tblshipments[[#This Row],[Departure_Date]]),"Null")</f>
        <v>15</v>
      </c>
      <c r="Y262" s="8">
        <f>IFERROR(tblshipments[[#This Row],[Total_Cost_USD]]/tblshipments[[#This Row],[Weight_kg]],"")</f>
        <v>3.8109121874685563</v>
      </c>
      <c r="Z262" s="8">
        <f>IFERROR(tblshipments[[#This Row],[Total_Cost_USD]]/tblshipments[[#This Row],[Units]],"")</f>
        <v>79.89011718750001</v>
      </c>
      <c r="AA262" s="1" t="str">
        <f>IF(tblshipments[[#This Row],[Transit_Days]]&lt;= VLOOKUP(tblshipments[[#This Row],[Transport_Mode]],tblTargets[#All],2,FALSE),"On Time","Late")</f>
        <v>Late</v>
      </c>
      <c r="AB262" s="1">
        <f>MONTH(tblshipments[[#This Row],[Date]])</f>
        <v>11</v>
      </c>
      <c r="AC262" s="4">
        <f>DATE(tblshipments[[#This Row],[Year]],tblshipments[[#This Row],[MonthNum]],1)</f>
        <v>45597</v>
      </c>
    </row>
    <row r="263" spans="1:29" x14ac:dyDescent="0.2">
      <c r="A263" s="1" t="s">
        <v>281</v>
      </c>
      <c r="B263" s="4">
        <v>45528</v>
      </c>
      <c r="C263" s="1" t="s">
        <v>291</v>
      </c>
      <c r="D263" s="1" t="s">
        <v>297</v>
      </c>
      <c r="E263" s="1" t="s">
        <v>294</v>
      </c>
      <c r="F263" s="1" t="s">
        <v>557</v>
      </c>
      <c r="G263" s="1" t="s">
        <v>568</v>
      </c>
      <c r="H263" s="10">
        <v>19</v>
      </c>
      <c r="I263" s="8">
        <v>9262.51</v>
      </c>
      <c r="J263" s="6">
        <v>1024.5999999999999</v>
      </c>
      <c r="K263" s="1" t="s">
        <v>577</v>
      </c>
      <c r="L263" s="1" t="s">
        <v>838</v>
      </c>
      <c r="M263" s="1" t="s">
        <v>849</v>
      </c>
      <c r="N263" s="4">
        <v>45528</v>
      </c>
      <c r="O263" s="4">
        <v>45535</v>
      </c>
      <c r="P263" s="1" t="s">
        <v>851</v>
      </c>
      <c r="Q263" s="1" t="s">
        <v>854</v>
      </c>
      <c r="R263" s="1" t="s">
        <v>862</v>
      </c>
      <c r="S263" s="1" t="s">
        <v>865</v>
      </c>
      <c r="T263" s="6">
        <v>1210.98</v>
      </c>
      <c r="U263" s="1">
        <f>YEAR(tblshipments[[#This Row],[Date]])</f>
        <v>2024</v>
      </c>
      <c r="V263" s="1" t="str">
        <f>TEXT(tblshipments[[#This Row],[Date]],"mmm")</f>
        <v>Aug</v>
      </c>
      <c r="W263" s="6">
        <f>tblshipments[[#This Row],[Freight_Cost_USD]]+tblshipments[[#This Row],[Customs_Duties_USD]]</f>
        <v>2235.58</v>
      </c>
      <c r="X263" s="1">
        <f>IF(AND(tblshipments[[#This Row],[Departure_Date]]&lt;&gt;"",tblshipments[[#This Row],[Arrival_Date]]&lt;&gt;""),INT(tblshipments[[#This Row],[Arrival_Date]]-tblshipments[[#This Row],[Departure_Date]]),"Null")</f>
        <v>7</v>
      </c>
      <c r="Y263" s="8">
        <f>IFERROR(tblshipments[[#This Row],[Total_Cost_USD]]/tblshipments[[#This Row],[Weight_kg]],"")</f>
        <v>0.24135790406704014</v>
      </c>
      <c r="Z263" s="8">
        <f>IFERROR(tblshipments[[#This Row],[Total_Cost_USD]]/tblshipments[[#This Row],[Units]],"")</f>
        <v>117.6621052631579</v>
      </c>
      <c r="AA263" s="1" t="str">
        <f>IF(tblshipments[[#This Row],[Transit_Days]]&lt;= VLOOKUP(tblshipments[[#This Row],[Transport_Mode]],tblTargets[#All],2,FALSE),"On Time","Late")</f>
        <v>On Time</v>
      </c>
      <c r="AB263" s="1">
        <f>MONTH(tblshipments[[#This Row],[Date]])</f>
        <v>8</v>
      </c>
      <c r="AC263" s="4">
        <f>DATE(tblshipments[[#This Row],[Year]],tblshipments[[#This Row],[MonthNum]],1)</f>
        <v>45505</v>
      </c>
    </row>
    <row r="264" spans="1:29" x14ac:dyDescent="0.2">
      <c r="A264" s="1" t="s">
        <v>282</v>
      </c>
      <c r="B264" s="4">
        <v>45553</v>
      </c>
      <c r="C264" s="1" t="s">
        <v>291</v>
      </c>
      <c r="D264" s="1" t="s">
        <v>295</v>
      </c>
      <c r="E264" s="1" t="s">
        <v>294</v>
      </c>
      <c r="F264" s="1" t="s">
        <v>558</v>
      </c>
      <c r="G264" s="1" t="s">
        <v>573</v>
      </c>
      <c r="H264" s="10">
        <v>331</v>
      </c>
      <c r="I264" s="8">
        <v>5072.87</v>
      </c>
      <c r="J264" s="6">
        <v>16695.16</v>
      </c>
      <c r="K264" s="1" t="s">
        <v>576</v>
      </c>
      <c r="L264" s="1" t="s">
        <v>839</v>
      </c>
      <c r="M264" s="1" t="s">
        <v>847</v>
      </c>
      <c r="N264" s="4">
        <v>45556</v>
      </c>
      <c r="O264" s="4">
        <v>45577</v>
      </c>
      <c r="P264" s="1" t="s">
        <v>853</v>
      </c>
      <c r="Q264" s="1" t="s">
        <v>854</v>
      </c>
      <c r="R264" s="1" t="s">
        <v>862</v>
      </c>
      <c r="S264" s="1" t="s">
        <v>864</v>
      </c>
      <c r="T264" s="6">
        <v>2794.25</v>
      </c>
      <c r="U264" s="1">
        <f>YEAR(tblshipments[[#This Row],[Date]])</f>
        <v>2024</v>
      </c>
      <c r="V264" s="1" t="str">
        <f>TEXT(tblshipments[[#This Row],[Date]],"mmm")</f>
        <v>Sep</v>
      </c>
      <c r="W264" s="6">
        <f>tblshipments[[#This Row],[Freight_Cost_USD]]+tblshipments[[#This Row],[Customs_Duties_USD]]</f>
        <v>19489.41</v>
      </c>
      <c r="X264" s="1">
        <f>IF(AND(tblshipments[[#This Row],[Departure_Date]]&lt;&gt;"",tblshipments[[#This Row],[Arrival_Date]]&lt;&gt;""),INT(tblshipments[[#This Row],[Arrival_Date]]-tblshipments[[#This Row],[Departure_Date]]),"Null")</f>
        <v>21</v>
      </c>
      <c r="Y264" s="8">
        <f>IFERROR(tblshipments[[#This Row],[Total_Cost_USD]]/tblshipments[[#This Row],[Weight_kg]],"")</f>
        <v>3.8418902909004173</v>
      </c>
      <c r="Z264" s="8">
        <f>IFERROR(tblshipments[[#This Row],[Total_Cost_USD]]/tblshipments[[#This Row],[Units]],"")</f>
        <v>58.880392749244713</v>
      </c>
      <c r="AA264" s="1" t="str">
        <f>IF(tblshipments[[#This Row],[Transit_Days]]&lt;= VLOOKUP(tblshipments[[#This Row],[Transport_Mode]],tblTargets[#All],2,FALSE),"On Time","Late")</f>
        <v>Late</v>
      </c>
      <c r="AB264" s="1">
        <f>MONTH(tblshipments[[#This Row],[Date]])</f>
        <v>9</v>
      </c>
      <c r="AC264" s="4">
        <f>DATE(tblshipments[[#This Row],[Year]],tblshipments[[#This Row],[MonthNum]],1)</f>
        <v>45536</v>
      </c>
    </row>
    <row r="265" spans="1:29" x14ac:dyDescent="0.2">
      <c r="A265" s="1" t="s">
        <v>283</v>
      </c>
      <c r="B265" s="4">
        <v>45927</v>
      </c>
      <c r="C265" s="1" t="s">
        <v>290</v>
      </c>
      <c r="D265" s="1" t="s">
        <v>293</v>
      </c>
      <c r="E265" s="1" t="s">
        <v>294</v>
      </c>
      <c r="F265" s="1" t="s">
        <v>559</v>
      </c>
      <c r="G265" s="1" t="s">
        <v>566</v>
      </c>
      <c r="H265" s="10">
        <v>272</v>
      </c>
      <c r="I265" s="8">
        <v>7494.43</v>
      </c>
      <c r="J265" s="6">
        <v>1791.7</v>
      </c>
      <c r="K265" s="1" t="s">
        <v>574</v>
      </c>
      <c r="L265" s="1" t="s">
        <v>840</v>
      </c>
      <c r="M265" s="1" t="s">
        <v>848</v>
      </c>
      <c r="N265" s="4">
        <v>45928</v>
      </c>
      <c r="O265" s="4">
        <v>45950</v>
      </c>
      <c r="P265" s="1" t="s">
        <v>575</v>
      </c>
      <c r="Q265" s="1" t="s">
        <v>855</v>
      </c>
      <c r="R265" s="1" t="s">
        <v>861</v>
      </c>
      <c r="S265" s="1" t="s">
        <v>865</v>
      </c>
      <c r="T265" s="6">
        <v>2832.44</v>
      </c>
      <c r="U265" s="1">
        <f>YEAR(tblshipments[[#This Row],[Date]])</f>
        <v>2025</v>
      </c>
      <c r="V265" s="1" t="str">
        <f>TEXT(tblshipments[[#This Row],[Date]],"mmm")</f>
        <v>Sep</v>
      </c>
      <c r="W265" s="6">
        <f>tblshipments[[#This Row],[Freight_Cost_USD]]+tblshipments[[#This Row],[Customs_Duties_USD]]</f>
        <v>4624.1400000000003</v>
      </c>
      <c r="X265" s="1">
        <f>IF(AND(tblshipments[[#This Row],[Departure_Date]]&lt;&gt;"",tblshipments[[#This Row],[Arrival_Date]]&lt;&gt;""),INT(tblshipments[[#This Row],[Arrival_Date]]-tblshipments[[#This Row],[Departure_Date]]),"Null")</f>
        <v>22</v>
      </c>
      <c r="Y265" s="8">
        <f>IFERROR(tblshipments[[#This Row],[Total_Cost_USD]]/tblshipments[[#This Row],[Weight_kg]],"")</f>
        <v>0.61701023293299162</v>
      </c>
      <c r="Z265" s="8">
        <f>IFERROR(tblshipments[[#This Row],[Total_Cost_USD]]/tblshipments[[#This Row],[Units]],"")</f>
        <v>17.000514705882352</v>
      </c>
      <c r="AA265" s="1" t="str">
        <f>IF(tblshipments[[#This Row],[Transit_Days]]&lt;= VLOOKUP(tblshipments[[#This Row],[Transport_Mode]],tblTargets[#All],2,FALSE),"On Time","Late")</f>
        <v>Late</v>
      </c>
      <c r="AB265" s="1">
        <f>MONTH(tblshipments[[#This Row],[Date]])</f>
        <v>9</v>
      </c>
      <c r="AC265" s="4">
        <f>DATE(tblshipments[[#This Row],[Year]],tblshipments[[#This Row],[MonthNum]],1)</f>
        <v>45901</v>
      </c>
    </row>
    <row r="266" spans="1:29" x14ac:dyDescent="0.2">
      <c r="A266" s="1" t="s">
        <v>284</v>
      </c>
      <c r="B266" s="4">
        <v>45373</v>
      </c>
      <c r="C266" s="1" t="s">
        <v>291</v>
      </c>
      <c r="D266" s="1" t="s">
        <v>294</v>
      </c>
      <c r="E266" s="1" t="s">
        <v>294</v>
      </c>
      <c r="F266" s="1" t="s">
        <v>560</v>
      </c>
      <c r="G266" s="1" t="s">
        <v>568</v>
      </c>
      <c r="H266" s="10">
        <v>79</v>
      </c>
      <c r="I266" s="8">
        <v>8985.7800000000007</v>
      </c>
      <c r="J266" s="6">
        <v>9515.1200000000008</v>
      </c>
      <c r="K266" s="1" t="s">
        <v>577</v>
      </c>
      <c r="L266" s="1" t="s">
        <v>841</v>
      </c>
      <c r="M266" s="1" t="s">
        <v>848</v>
      </c>
      <c r="N266" s="4">
        <v>45375</v>
      </c>
      <c r="O266" s="4">
        <v>45386</v>
      </c>
      <c r="P266" s="1" t="s">
        <v>853</v>
      </c>
      <c r="Q266" s="1" t="s">
        <v>855</v>
      </c>
      <c r="R266" s="1" t="s">
        <v>860</v>
      </c>
      <c r="S266" s="1" t="s">
        <v>865</v>
      </c>
      <c r="T266" s="6">
        <v>915.19</v>
      </c>
      <c r="U266" s="1">
        <f>YEAR(tblshipments[[#This Row],[Date]])</f>
        <v>2024</v>
      </c>
      <c r="V266" s="1" t="str">
        <f>TEXT(tblshipments[[#This Row],[Date]],"mmm")</f>
        <v>Mar</v>
      </c>
      <c r="W266" s="6">
        <f>tblshipments[[#This Row],[Freight_Cost_USD]]+tblshipments[[#This Row],[Customs_Duties_USD]]</f>
        <v>10430.310000000001</v>
      </c>
      <c r="X266" s="1">
        <f>IF(AND(tblshipments[[#This Row],[Departure_Date]]&lt;&gt;"",tblshipments[[#This Row],[Arrival_Date]]&lt;&gt;""),INT(tblshipments[[#This Row],[Arrival_Date]]-tblshipments[[#This Row],[Departure_Date]]),"Null")</f>
        <v>11</v>
      </c>
      <c r="Y266" s="8">
        <f>IFERROR(tblshipments[[#This Row],[Total_Cost_USD]]/tblshipments[[#This Row],[Weight_kg]],"")</f>
        <v>1.1607573299145986</v>
      </c>
      <c r="Z266" s="8">
        <f>IFERROR(tblshipments[[#This Row],[Total_Cost_USD]]/tblshipments[[#This Row],[Units]],"")</f>
        <v>132.02924050632913</v>
      </c>
      <c r="AA266" s="1" t="str">
        <f>IF(tblshipments[[#This Row],[Transit_Days]]&lt;= VLOOKUP(tblshipments[[#This Row],[Transport_Mode]],tblTargets[#All],2,FALSE),"On Time","Late")</f>
        <v>Late</v>
      </c>
      <c r="AB266" s="1">
        <f>MONTH(tblshipments[[#This Row],[Date]])</f>
        <v>3</v>
      </c>
      <c r="AC266" s="4">
        <f>DATE(tblshipments[[#This Row],[Year]],tblshipments[[#This Row],[MonthNum]],1)</f>
        <v>45352</v>
      </c>
    </row>
    <row r="267" spans="1:29" x14ac:dyDescent="0.2">
      <c r="A267" s="1" t="s">
        <v>285</v>
      </c>
      <c r="B267" s="4">
        <v>45702</v>
      </c>
      <c r="C267" s="1" t="s">
        <v>290</v>
      </c>
      <c r="D267" s="1" t="s">
        <v>292</v>
      </c>
      <c r="E267" s="1" t="s">
        <v>294</v>
      </c>
      <c r="F267" s="1" t="s">
        <v>561</v>
      </c>
      <c r="G267" s="1" t="s">
        <v>571</v>
      </c>
      <c r="H267" s="10">
        <v>329</v>
      </c>
      <c r="I267" s="8">
        <v>325.02999999999997</v>
      </c>
      <c r="J267" s="6">
        <v>1132.24</v>
      </c>
      <c r="K267" s="1" t="s">
        <v>577</v>
      </c>
      <c r="L267" s="1" t="s">
        <v>842</v>
      </c>
      <c r="M267" s="1" t="s">
        <v>848</v>
      </c>
      <c r="N267" s="4">
        <v>45707</v>
      </c>
      <c r="O267" s="4">
        <v>45719</v>
      </c>
      <c r="P267" s="1" t="s">
        <v>575</v>
      </c>
      <c r="Q267" s="1" t="s">
        <v>854</v>
      </c>
      <c r="R267" s="1" t="s">
        <v>862</v>
      </c>
      <c r="S267" s="1" t="s">
        <v>864</v>
      </c>
      <c r="T267" s="6">
        <v>3357.92</v>
      </c>
      <c r="U267" s="1">
        <f>YEAR(tblshipments[[#This Row],[Date]])</f>
        <v>2025</v>
      </c>
      <c r="V267" s="1" t="str">
        <f>TEXT(tblshipments[[#This Row],[Date]],"mmm")</f>
        <v>Feb</v>
      </c>
      <c r="W267" s="6">
        <f>tblshipments[[#This Row],[Freight_Cost_USD]]+tblshipments[[#This Row],[Customs_Duties_USD]]</f>
        <v>4490.16</v>
      </c>
      <c r="X267" s="1">
        <f>IF(AND(tblshipments[[#This Row],[Departure_Date]]&lt;&gt;"",tblshipments[[#This Row],[Arrival_Date]]&lt;&gt;""),INT(tblshipments[[#This Row],[Arrival_Date]]-tblshipments[[#This Row],[Departure_Date]]),"Null")</f>
        <v>12</v>
      </c>
      <c r="Y267" s="8">
        <f>IFERROR(tblshipments[[#This Row],[Total_Cost_USD]]/tblshipments[[#This Row],[Weight_kg]],"")</f>
        <v>13.814601729071164</v>
      </c>
      <c r="Z267" s="8">
        <f>IFERROR(tblshipments[[#This Row],[Total_Cost_USD]]/tblshipments[[#This Row],[Units]],"")</f>
        <v>13.64790273556231</v>
      </c>
      <c r="AA267" s="1" t="str">
        <f>IF(tblshipments[[#This Row],[Transit_Days]]&lt;= VLOOKUP(tblshipments[[#This Row],[Transport_Mode]],tblTargets[#All],2,FALSE),"On Time","Late")</f>
        <v>On Time</v>
      </c>
      <c r="AB267" s="1">
        <f>MONTH(tblshipments[[#This Row],[Date]])</f>
        <v>2</v>
      </c>
      <c r="AC267" s="4">
        <f>DATE(tblshipments[[#This Row],[Year]],tblshipments[[#This Row],[MonthNum]],1)</f>
        <v>45689</v>
      </c>
    </row>
    <row r="268" spans="1:29" x14ac:dyDescent="0.2">
      <c r="A268" s="1" t="s">
        <v>286</v>
      </c>
      <c r="B268" s="4">
        <v>45352</v>
      </c>
      <c r="C268" s="1" t="s">
        <v>291</v>
      </c>
      <c r="D268" s="1" t="s">
        <v>292</v>
      </c>
      <c r="E268" s="1" t="s">
        <v>294</v>
      </c>
      <c r="F268" s="1" t="s">
        <v>562</v>
      </c>
      <c r="G268" s="1" t="s">
        <v>566</v>
      </c>
      <c r="H268" s="10">
        <v>166</v>
      </c>
      <c r="I268" s="8">
        <v>7383.35</v>
      </c>
      <c r="J268" s="6">
        <v>13053.12</v>
      </c>
      <c r="K268" s="1" t="s">
        <v>576</v>
      </c>
      <c r="L268" s="1" t="s">
        <v>843</v>
      </c>
      <c r="M268" s="1" t="s">
        <v>850</v>
      </c>
      <c r="N268" s="4">
        <v>45353</v>
      </c>
      <c r="O268" s="4">
        <v>45362</v>
      </c>
      <c r="P268" s="1" t="s">
        <v>575</v>
      </c>
      <c r="Q268" s="1" t="s">
        <v>856</v>
      </c>
      <c r="R268" s="1" t="s">
        <v>863</v>
      </c>
      <c r="S268" s="1" t="s">
        <v>864</v>
      </c>
      <c r="T268" s="6">
        <v>2620.15</v>
      </c>
      <c r="U268" s="1">
        <f>YEAR(tblshipments[[#This Row],[Date]])</f>
        <v>2024</v>
      </c>
      <c r="V268" s="1" t="str">
        <f>TEXT(tblshipments[[#This Row],[Date]],"mmm")</f>
        <v>Mar</v>
      </c>
      <c r="W268" s="6">
        <f>tblshipments[[#This Row],[Freight_Cost_USD]]+tblshipments[[#This Row],[Customs_Duties_USD]]</f>
        <v>15673.27</v>
      </c>
      <c r="X268" s="1">
        <f>IF(AND(tblshipments[[#This Row],[Departure_Date]]&lt;&gt;"",tblshipments[[#This Row],[Arrival_Date]]&lt;&gt;""),INT(tblshipments[[#This Row],[Arrival_Date]]-tblshipments[[#This Row],[Departure_Date]]),"Null")</f>
        <v>9</v>
      </c>
      <c r="Y268" s="8">
        <f>IFERROR(tblshipments[[#This Row],[Total_Cost_USD]]/tblshipments[[#This Row],[Weight_kg]],"")</f>
        <v>2.1227857273459878</v>
      </c>
      <c r="Z268" s="8">
        <f>IFERROR(tblshipments[[#This Row],[Total_Cost_USD]]/tblshipments[[#This Row],[Units]],"")</f>
        <v>94.417289156626509</v>
      </c>
      <c r="AA268" s="1" t="str">
        <f>IF(tblshipments[[#This Row],[Transit_Days]]&lt;= VLOOKUP(tblshipments[[#This Row],[Transport_Mode]],tblTargets[#All],2,FALSE),"On Time","Late")</f>
        <v>On Time</v>
      </c>
      <c r="AB268" s="1">
        <f>MONTH(tblshipments[[#This Row],[Date]])</f>
        <v>3</v>
      </c>
      <c r="AC268" s="4">
        <f>DATE(tblshipments[[#This Row],[Year]],tblshipments[[#This Row],[MonthNum]],1)</f>
        <v>45352</v>
      </c>
    </row>
    <row r="269" spans="1:29" x14ac:dyDescent="0.2">
      <c r="A269" s="1" t="s">
        <v>287</v>
      </c>
      <c r="B269" s="4">
        <v>45941</v>
      </c>
      <c r="C269" s="1" t="s">
        <v>291</v>
      </c>
      <c r="D269" s="1" t="s">
        <v>295</v>
      </c>
      <c r="E269" s="1" t="s">
        <v>296</v>
      </c>
      <c r="F269" s="1" t="s">
        <v>563</v>
      </c>
      <c r="G269" s="1" t="s">
        <v>566</v>
      </c>
      <c r="H269" s="10">
        <v>150</v>
      </c>
      <c r="I269" s="8">
        <v>4940.8500000000004</v>
      </c>
      <c r="J269" s="6">
        <v>5281.92</v>
      </c>
      <c r="K269" s="1" t="s">
        <v>575</v>
      </c>
      <c r="L269" s="1" t="s">
        <v>844</v>
      </c>
      <c r="M269" s="1" t="s">
        <v>849</v>
      </c>
      <c r="N269" s="4">
        <v>45946</v>
      </c>
      <c r="O269" s="4">
        <v>45968</v>
      </c>
      <c r="P269" s="1" t="s">
        <v>852</v>
      </c>
      <c r="Q269" s="1" t="s">
        <v>854</v>
      </c>
      <c r="R269" s="1" t="s">
        <v>858</v>
      </c>
      <c r="S269" s="1" t="s">
        <v>865</v>
      </c>
      <c r="T269" s="6">
        <v>2204.81</v>
      </c>
      <c r="U269" s="1">
        <f>YEAR(tblshipments[[#This Row],[Date]])</f>
        <v>2025</v>
      </c>
      <c r="V269" s="1" t="str">
        <f>TEXT(tblshipments[[#This Row],[Date]],"mmm")</f>
        <v>Oct</v>
      </c>
      <c r="W269" s="6">
        <f>tblshipments[[#This Row],[Freight_Cost_USD]]+tblshipments[[#This Row],[Customs_Duties_USD]]</f>
        <v>7486.73</v>
      </c>
      <c r="X269" s="1">
        <f>IF(AND(tblshipments[[#This Row],[Departure_Date]]&lt;&gt;"",tblshipments[[#This Row],[Arrival_Date]]&lt;&gt;""),INT(tblshipments[[#This Row],[Arrival_Date]]-tblshipments[[#This Row],[Departure_Date]]),"Null")</f>
        <v>22</v>
      </c>
      <c r="Y269" s="8">
        <f>IFERROR(tblshipments[[#This Row],[Total_Cost_USD]]/tblshipments[[#This Row],[Weight_kg]],"")</f>
        <v>1.5152716637825474</v>
      </c>
      <c r="Z269" s="8">
        <f>IFERROR(tblshipments[[#This Row],[Total_Cost_USD]]/tblshipments[[#This Row],[Units]],"")</f>
        <v>49.911533333333331</v>
      </c>
      <c r="AA269" s="1" t="str">
        <f>IF(tblshipments[[#This Row],[Transit_Days]]&lt;= VLOOKUP(tblshipments[[#This Row],[Transport_Mode]],tblTargets[#All],2,FALSE),"On Time","Late")</f>
        <v>On Time</v>
      </c>
      <c r="AB269" s="1">
        <f>MONTH(tblshipments[[#This Row],[Date]])</f>
        <v>10</v>
      </c>
      <c r="AC269" s="4">
        <f>DATE(tblshipments[[#This Row],[Year]],tblshipments[[#This Row],[MonthNum]],1)</f>
        <v>45931</v>
      </c>
    </row>
    <row r="270" spans="1:29" x14ac:dyDescent="0.2">
      <c r="A270" s="1" t="s">
        <v>288</v>
      </c>
      <c r="B270" s="4">
        <v>45532</v>
      </c>
      <c r="C270" s="1" t="s">
        <v>291</v>
      </c>
      <c r="D270" s="1" t="s">
        <v>297</v>
      </c>
      <c r="E270" s="1" t="s">
        <v>294</v>
      </c>
      <c r="F270" s="1" t="s">
        <v>564</v>
      </c>
      <c r="G270" s="1" t="s">
        <v>570</v>
      </c>
      <c r="H270" s="10">
        <v>243</v>
      </c>
      <c r="I270" s="8">
        <v>287.45</v>
      </c>
      <c r="J270" s="6">
        <v>8745.3700000000008</v>
      </c>
      <c r="K270" s="1" t="s">
        <v>576</v>
      </c>
      <c r="L270" s="1" t="s">
        <v>845</v>
      </c>
      <c r="M270" s="1" t="s">
        <v>850</v>
      </c>
      <c r="N270" s="4">
        <v>45537</v>
      </c>
      <c r="O270" s="4">
        <v>45556</v>
      </c>
      <c r="P270" s="1" t="s">
        <v>853</v>
      </c>
      <c r="Q270" s="1" t="s">
        <v>857</v>
      </c>
      <c r="R270" s="1" t="s">
        <v>859</v>
      </c>
      <c r="S270" s="1" t="s">
        <v>864</v>
      </c>
      <c r="T270" s="6">
        <v>1729.45</v>
      </c>
      <c r="U270" s="1">
        <f>YEAR(tblshipments[[#This Row],[Date]])</f>
        <v>2024</v>
      </c>
      <c r="V270" s="1" t="str">
        <f>TEXT(tblshipments[[#This Row],[Date]],"mmm")</f>
        <v>Aug</v>
      </c>
      <c r="W270" s="6">
        <f>tblshipments[[#This Row],[Freight_Cost_USD]]+tblshipments[[#This Row],[Customs_Duties_USD]]</f>
        <v>10474.820000000002</v>
      </c>
      <c r="X270" s="1">
        <f>IF(AND(tblshipments[[#This Row],[Departure_Date]]&lt;&gt;"",tblshipments[[#This Row],[Arrival_Date]]&lt;&gt;""),INT(tblshipments[[#This Row],[Arrival_Date]]-tblshipments[[#This Row],[Departure_Date]]),"Null")</f>
        <v>19</v>
      </c>
      <c r="Y270" s="8">
        <f>IFERROR(tblshipments[[#This Row],[Total_Cost_USD]]/tblshipments[[#This Row],[Weight_kg]],"")</f>
        <v>36.440493998956349</v>
      </c>
      <c r="Z270" s="8">
        <f>IFERROR(tblshipments[[#This Row],[Total_Cost_USD]]/tblshipments[[#This Row],[Units]],"")</f>
        <v>43.106255144032929</v>
      </c>
      <c r="AA270" s="1" t="str">
        <f>IF(tblshipments[[#This Row],[Transit_Days]]&lt;= VLOOKUP(tblshipments[[#This Row],[Transport_Mode]],tblTargets[#All],2,FALSE),"On Time","Late")</f>
        <v>Late</v>
      </c>
      <c r="AB270" s="1">
        <f>MONTH(tblshipments[[#This Row],[Date]])</f>
        <v>8</v>
      </c>
      <c r="AC270" s="4">
        <f>DATE(tblshipments[[#This Row],[Year]],tblshipments[[#This Row],[MonthNum]],1)</f>
        <v>45505</v>
      </c>
    </row>
    <row r="271" spans="1:29" x14ac:dyDescent="0.2">
      <c r="A271" s="1" t="s">
        <v>289</v>
      </c>
      <c r="B271" s="4">
        <v>45383</v>
      </c>
      <c r="C271" s="1" t="s">
        <v>291</v>
      </c>
      <c r="D271" s="1" t="s">
        <v>293</v>
      </c>
      <c r="E271" s="1" t="s">
        <v>299</v>
      </c>
      <c r="F271" s="1" t="s">
        <v>565</v>
      </c>
      <c r="G271" s="1" t="s">
        <v>572</v>
      </c>
      <c r="H271" s="10">
        <v>488</v>
      </c>
      <c r="I271" s="8">
        <v>4304.33</v>
      </c>
      <c r="J271" s="6">
        <v>9809.84</v>
      </c>
      <c r="K271" s="1" t="s">
        <v>575</v>
      </c>
      <c r="L271" s="1" t="s">
        <v>846</v>
      </c>
      <c r="M271" s="1" t="s">
        <v>850</v>
      </c>
      <c r="N271" s="4">
        <v>45386</v>
      </c>
      <c r="O271" s="4">
        <v>45406</v>
      </c>
      <c r="P271" s="1" t="s">
        <v>851</v>
      </c>
      <c r="Q271" s="1" t="s">
        <v>857</v>
      </c>
      <c r="R271" s="1" t="s">
        <v>863</v>
      </c>
      <c r="S271" s="1" t="s">
        <v>865</v>
      </c>
      <c r="T271" s="6">
        <v>2976.09</v>
      </c>
      <c r="U271" s="1">
        <f>YEAR(tblshipments[[#This Row],[Date]])</f>
        <v>2024</v>
      </c>
      <c r="V271" s="1" t="str">
        <f>TEXT(tblshipments[[#This Row],[Date]],"mmm")</f>
        <v>Apr</v>
      </c>
      <c r="W271" s="6">
        <f>tblshipments[[#This Row],[Freight_Cost_USD]]+tblshipments[[#This Row],[Customs_Duties_USD]]</f>
        <v>12785.93</v>
      </c>
      <c r="X271" s="1">
        <f>IF(AND(tblshipments[[#This Row],[Departure_Date]]&lt;&gt;"",tblshipments[[#This Row],[Arrival_Date]]&lt;&gt;""),INT(tblshipments[[#This Row],[Arrival_Date]]-tblshipments[[#This Row],[Departure_Date]]),"Null")</f>
        <v>20</v>
      </c>
      <c r="Y271" s="8">
        <f>IFERROR(tblshipments[[#This Row],[Total_Cost_USD]]/tblshipments[[#This Row],[Weight_kg]],"")</f>
        <v>2.9704808878501416</v>
      </c>
      <c r="Z271" s="8">
        <f>IFERROR(tblshipments[[#This Row],[Total_Cost_USD]]/tblshipments[[#This Row],[Units]],"")</f>
        <v>26.200676229508197</v>
      </c>
      <c r="AA271" s="1" t="str">
        <f>IF(tblshipments[[#This Row],[Transit_Days]]&lt;= VLOOKUP(tblshipments[[#This Row],[Transport_Mode]],tblTargets[#All],2,FALSE),"On Time","Late")</f>
        <v>Late</v>
      </c>
      <c r="AB271" s="1">
        <f>MONTH(tblshipments[[#This Row],[Date]])</f>
        <v>4</v>
      </c>
      <c r="AC271" s="4">
        <f>DATE(tblshipments[[#This Row],[Year]],tblshipments[[#This Row],[MonthNum]],1)</f>
        <v>45383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768E-2756-4670-8402-F94133892BAB}">
  <dimension ref="A1:B5"/>
  <sheetViews>
    <sheetView workbookViewId="0">
      <selection activeCell="A5" sqref="A5"/>
    </sheetView>
  </sheetViews>
  <sheetFormatPr defaultRowHeight="14.25" x14ac:dyDescent="0.2"/>
  <cols>
    <col min="1" max="1" width="17.75" customWidth="1"/>
    <col min="2" max="2" width="11" customWidth="1"/>
  </cols>
  <sheetData>
    <row r="1" spans="1:2" x14ac:dyDescent="0.2">
      <c r="A1" t="s">
        <v>15</v>
      </c>
      <c r="B1" t="s">
        <v>873</v>
      </c>
    </row>
    <row r="2" spans="1:2" x14ac:dyDescent="0.2">
      <c r="A2" t="s">
        <v>851</v>
      </c>
      <c r="B2">
        <v>7</v>
      </c>
    </row>
    <row r="3" spans="1:2" x14ac:dyDescent="0.2">
      <c r="A3" t="s">
        <v>853</v>
      </c>
      <c r="B3">
        <v>10</v>
      </c>
    </row>
    <row r="4" spans="1:2" x14ac:dyDescent="0.2">
      <c r="A4" t="s">
        <v>575</v>
      </c>
      <c r="B4">
        <v>15</v>
      </c>
    </row>
    <row r="5" spans="1:2" x14ac:dyDescent="0.2">
      <c r="A5" t="s">
        <v>852</v>
      </c>
      <c r="B5">
        <v>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A9BCA69D-3A30-4506-AEFF-0F4DFC4D575F}">
  <ds:schemaRefs/>
</ds:datastoreItem>
</file>

<file path=customXml/itemProps2.xml><?xml version="1.0" encoding="utf-8"?>
<ds:datastoreItem xmlns:ds="http://schemas.openxmlformats.org/officeDocument/2006/customXml" ds:itemID="{9B2BB6B4-F4C6-46E2-A6A7-2E8CA0CEC7F7}">
  <ds:schemaRefs/>
</ds:datastoreItem>
</file>

<file path=customXml/itemProps3.xml><?xml version="1.0" encoding="utf-8"?>
<ds:datastoreItem xmlns:ds="http://schemas.openxmlformats.org/officeDocument/2006/customXml" ds:itemID="{B4549797-177B-420B-99ED-2AB93EF3AE9D}">
  <ds:schemaRefs/>
</ds:datastoreItem>
</file>

<file path=customXml/itemProps4.xml><?xml version="1.0" encoding="utf-8"?>
<ds:datastoreItem xmlns:ds="http://schemas.openxmlformats.org/officeDocument/2006/customXml" ds:itemID="{DF401CF5-D83C-459C-88F2-02B21A789A91}">
  <ds:schemaRefs/>
</ds:datastoreItem>
</file>

<file path=customXml/itemProps5.xml><?xml version="1.0" encoding="utf-8"?>
<ds:datastoreItem xmlns:ds="http://schemas.openxmlformats.org/officeDocument/2006/customXml" ds:itemID="{ACB91DDB-873E-4D4B-8671-A71FB6E45D6E}">
  <ds:schemaRefs/>
</ds:datastoreItem>
</file>

<file path=customXml/itemProps6.xml><?xml version="1.0" encoding="utf-8"?>
<ds:datastoreItem xmlns:ds="http://schemas.openxmlformats.org/officeDocument/2006/customXml" ds:itemID="{2AD47274-4E41-4765-BC83-9572470A9F1D}">
  <ds:schemaRefs/>
</ds:datastoreItem>
</file>

<file path=customXml/itemProps7.xml><?xml version="1.0" encoding="utf-8"?>
<ds:datastoreItem xmlns:ds="http://schemas.openxmlformats.org/officeDocument/2006/customXml" ds:itemID="{D21A81FC-0233-4C92-9B37-7FC703A33D27}">
  <ds:schemaRefs/>
</ds:datastoreItem>
</file>

<file path=customXml/itemProps8.xml><?xml version="1.0" encoding="utf-8"?>
<ds:datastoreItem xmlns:ds="http://schemas.openxmlformats.org/officeDocument/2006/customXml" ds:itemID="{2DD8B83D-6566-4E9D-A203-04F4B9490DD6}">
  <ds:schemaRefs/>
</ds:datastoreItem>
</file>

<file path=customXml/itemProps9.xml><?xml version="1.0" encoding="utf-8"?>
<ds:datastoreItem xmlns:ds="http://schemas.openxmlformats.org/officeDocument/2006/customXml" ds:itemID="{5398DD0A-8DEA-4EAB-B995-0BACFC269D5A}">
  <ds:schemaRefs/>
</ds:datastoreItem>
</file>

<file path=customXml/itemProps10.xml><?xml version="1.0" encoding="utf-8"?>
<ds:datastoreItem xmlns:ds="http://schemas.openxmlformats.org/officeDocument/2006/customXml" ds:itemID="{54C7CC1D-1CF2-4B0D-A143-6717E9E90800}">
  <ds:schemaRefs/>
</ds:datastoreItem>
</file>

<file path=customXml/itemProps11.xml><?xml version="1.0" encoding="utf-8"?>
<ds:datastoreItem xmlns:ds="http://schemas.openxmlformats.org/officeDocument/2006/customXml" ds:itemID="{33D304A1-10D7-49ED-B79A-5B55EB643B23}">
  <ds:schemaRefs/>
</ds:datastoreItem>
</file>

<file path=customXml/itemProps12.xml><?xml version="1.0" encoding="utf-8"?>
<ds:datastoreItem xmlns:ds="http://schemas.openxmlformats.org/officeDocument/2006/customXml" ds:itemID="{1E551F51-F62E-4CB6-892D-F80AE4961ECB}">
  <ds:schemaRefs/>
</ds:datastoreItem>
</file>

<file path=customXml/itemProps13.xml><?xml version="1.0" encoding="utf-8"?>
<ds:datastoreItem xmlns:ds="http://schemas.openxmlformats.org/officeDocument/2006/customXml" ds:itemID="{F1315B4B-BB51-4F08-97BD-FF8C4FA86943}">
  <ds:schemaRefs/>
</ds:datastoreItem>
</file>

<file path=customXml/itemProps14.xml><?xml version="1.0" encoding="utf-8"?>
<ds:datastoreItem xmlns:ds="http://schemas.openxmlformats.org/officeDocument/2006/customXml" ds:itemID="{F0E08D74-298B-45A3-B10A-D4FC1CC81441}">
  <ds:schemaRefs/>
</ds:datastoreItem>
</file>

<file path=customXml/itemProps15.xml><?xml version="1.0" encoding="utf-8"?>
<ds:datastoreItem xmlns:ds="http://schemas.openxmlformats.org/officeDocument/2006/customXml" ds:itemID="{B5C77ADC-819B-491D-A028-E7A2C5D962F2}">
  <ds:schemaRefs/>
</ds:datastoreItem>
</file>

<file path=customXml/itemProps16.xml><?xml version="1.0" encoding="utf-8"?>
<ds:datastoreItem xmlns:ds="http://schemas.openxmlformats.org/officeDocument/2006/customXml" ds:itemID="{5DBA8002-9C1D-4F28-BE41-0DEC4A7B7BF9}">
  <ds:schemaRefs/>
</ds:datastoreItem>
</file>

<file path=customXml/itemProps17.xml><?xml version="1.0" encoding="utf-8"?>
<ds:datastoreItem xmlns:ds="http://schemas.openxmlformats.org/officeDocument/2006/customXml" ds:itemID="{EB3C3EE0-8806-4A51-B705-B40237AA4F5C}">
  <ds:schemaRefs/>
</ds:datastoreItem>
</file>

<file path=customXml/itemProps18.xml><?xml version="1.0" encoding="utf-8"?>
<ds:datastoreItem xmlns:ds="http://schemas.openxmlformats.org/officeDocument/2006/customXml" ds:itemID="{4B9B6400-FB65-4B7A-B6DD-8CFA82C9D021}">
  <ds:schemaRefs/>
</ds:datastoreItem>
</file>

<file path=customXml/itemProps19.xml><?xml version="1.0" encoding="utf-8"?>
<ds:datastoreItem xmlns:ds="http://schemas.openxmlformats.org/officeDocument/2006/customXml" ds:itemID="{1F79C252-AA17-4768-A523-3B046CA9DD28}">
  <ds:schemaRefs/>
</ds:datastoreItem>
</file>

<file path=customXml/itemProps20.xml><?xml version="1.0" encoding="utf-8"?>
<ds:datastoreItem xmlns:ds="http://schemas.openxmlformats.org/officeDocument/2006/customXml" ds:itemID="{3DE48742-CBC7-4EFF-9AAA-A0BB15E271E7}">
  <ds:schemaRefs/>
</ds:datastoreItem>
</file>

<file path=customXml/itemProps21.xml><?xml version="1.0" encoding="utf-8"?>
<ds:datastoreItem xmlns:ds="http://schemas.openxmlformats.org/officeDocument/2006/customXml" ds:itemID="{B7EFC3B7-0D7E-4630-A4C2-BBEBA5AAD111}">
  <ds:schemaRefs/>
</ds:datastoreItem>
</file>

<file path=customXml/itemProps22.xml><?xml version="1.0" encoding="utf-8"?>
<ds:datastoreItem xmlns:ds="http://schemas.openxmlformats.org/officeDocument/2006/customXml" ds:itemID="{E36281C5-9619-4431-BDA1-6B764FD5E640}">
  <ds:schemaRefs/>
</ds:datastoreItem>
</file>

<file path=customXml/itemProps23.xml><?xml version="1.0" encoding="utf-8"?>
<ds:datastoreItem xmlns:ds="http://schemas.openxmlformats.org/officeDocument/2006/customXml" ds:itemID="{118B8F6E-4865-4C27-9484-0E6FEEDA0517}">
  <ds:schemaRefs/>
</ds:datastoreItem>
</file>

<file path=customXml/itemProps24.xml><?xml version="1.0" encoding="utf-8"?>
<ds:datastoreItem xmlns:ds="http://schemas.openxmlformats.org/officeDocument/2006/customXml" ds:itemID="{2A5276E0-B62D-4AB3-9A52-61EC92BADBE7}">
  <ds:schemaRefs/>
</ds:datastoreItem>
</file>

<file path=customXml/itemProps25.xml><?xml version="1.0" encoding="utf-8"?>
<ds:datastoreItem xmlns:ds="http://schemas.openxmlformats.org/officeDocument/2006/customXml" ds:itemID="{46E8C3FB-623D-4B1C-9E97-1810587ABBDA}">
  <ds:schemaRefs/>
</ds:datastoreItem>
</file>

<file path=customXml/itemProps26.xml><?xml version="1.0" encoding="utf-8"?>
<ds:datastoreItem xmlns:ds="http://schemas.openxmlformats.org/officeDocument/2006/customXml" ds:itemID="{7782704F-C446-47D0-8AB2-22A5A2D9EB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summary</vt:lpstr>
      <vt:lpstr>Dashboard</vt:lpstr>
      <vt:lpstr>Main Data</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c:creator>
  <cp:lastModifiedBy>Devendra Changra</cp:lastModifiedBy>
  <dcterms:created xsi:type="dcterms:W3CDTF">2025-09-18T14:32:25Z</dcterms:created>
  <dcterms:modified xsi:type="dcterms:W3CDTF">2026-04-15T16:19:21Z</dcterms:modified>
</cp:coreProperties>
</file>