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defaultThemeVersion="124226"/>
  <bookViews>
    <workbookView xWindow="240" yWindow="105" windowWidth="14805" windowHeight="8010" activeTab="4"/>
  </bookViews>
  <sheets>
    <sheet name="Cover Page" sheetId="7" r:id="rId1"/>
    <sheet name="Letter" sheetId="14" r:id="rId2"/>
    <sheet name="Report 1st ins" sheetId="2" state="hidden" r:id="rId3"/>
    <sheet name="Report of 1st" sheetId="6" state="hidden" r:id="rId4"/>
    <sheet name="Report" sheetId="13" r:id="rId5"/>
    <sheet name="Photos" sheetId="11" r:id="rId6"/>
    <sheet name="Building Rate" sheetId="12" r:id="rId7"/>
    <sheet name="Tech. Letter" sheetId="15" r:id="rId8"/>
  </sheets>
  <externalReferences>
    <externalReference r:id="rId9"/>
    <externalReference r:id="rId10"/>
    <externalReference r:id="rId11"/>
    <externalReference r:id="rId12"/>
  </externalReferences>
  <definedNames>
    <definedName name="P_name" localSheetId="7">'[1]Elegibility Check'!$A$9</definedName>
    <definedName name="P_name">'[2]Elegibility Check'!$A$9</definedName>
    <definedName name="_xlnm.Print_Area" localSheetId="1">Letter!$A$1:$J$55</definedName>
    <definedName name="_xlnm.Print_Area" localSheetId="5">Photos!$B$1:$W$45</definedName>
    <definedName name="_xlnm.Print_Area" localSheetId="4">Report!$A$1:$L$230</definedName>
    <definedName name="_xlnm.Print_Area" localSheetId="2">'Report 1st ins'!$A$1:$R$228</definedName>
    <definedName name="_xlnm.Print_Area" localSheetId="3">'Report of 1st'!$A$1:$Q$237</definedName>
    <definedName name="_xlnm.Print_Area" localSheetId="7">'Tech. Letter'!$A$1:$A$18</definedName>
  </definedNames>
  <calcPr calcId="124519" concurrentCalc="0"/>
</workbook>
</file>

<file path=xl/calcChain.xml><?xml version="1.0" encoding="utf-8"?>
<calcChain xmlns="http://schemas.openxmlformats.org/spreadsheetml/2006/main">
  <c r="N210" i="13"/>
  <c r="N93"/>
  <c r="N208"/>
  <c r="B95"/>
  <c r="E95"/>
  <c r="H95"/>
  <c r="D105"/>
  <c r="H105"/>
  <c r="E91"/>
  <c r="H91"/>
  <c r="D104"/>
  <c r="H104"/>
  <c r="C61"/>
  <c r="G173"/>
  <c r="G172"/>
  <c r="J169"/>
  <c r="E169"/>
  <c r="D169"/>
  <c r="C169"/>
  <c r="D168"/>
  <c r="E168"/>
  <c r="C168"/>
  <c r="B25" i="14"/>
  <c r="B21"/>
  <c r="H5" l="1"/>
  <c r="D191" i="13"/>
  <c r="E191"/>
  <c r="F191"/>
  <c r="H191"/>
  <c r="J191"/>
  <c r="D192"/>
  <c r="E192"/>
  <c r="F192"/>
  <c r="H192"/>
  <c r="J192"/>
  <c r="D193"/>
  <c r="E193"/>
  <c r="F193"/>
  <c r="H193"/>
  <c r="J193"/>
  <c r="J194"/>
  <c r="G199"/>
  <c r="F168"/>
  <c r="H168"/>
  <c r="J168"/>
  <c r="F169"/>
  <c r="H169"/>
  <c r="E179"/>
  <c r="I106"/>
  <c r="H99"/>
  <c r="J179"/>
  <c r="L179"/>
  <c r="C198"/>
  <c r="G198"/>
  <c r="G200"/>
  <c r="C200"/>
  <c r="H179"/>
  <c r="F179"/>
  <c r="E173"/>
  <c r="J173"/>
  <c r="E172"/>
  <c r="E174"/>
  <c r="J174"/>
  <c r="J172"/>
  <c r="H170"/>
  <c r="J167"/>
  <c r="J166"/>
  <c r="E167"/>
  <c r="D167"/>
  <c r="C167"/>
  <c r="F167"/>
  <c r="F166"/>
  <c r="H167"/>
  <c r="H166"/>
  <c r="E166"/>
  <c r="D166"/>
  <c r="C166"/>
  <c r="F155"/>
  <c r="F154"/>
  <c r="F153"/>
  <c r="E99"/>
  <c r="B99"/>
  <c r="C60"/>
  <c r="G58"/>
  <c r="I28"/>
  <c r="I27"/>
  <c r="C191"/>
  <c r="C192"/>
  <c r="C193"/>
  <c r="I214"/>
  <c r="D215"/>
  <c r="I210"/>
  <c r="D211"/>
  <c r="G201"/>
  <c r="I206"/>
  <c r="D207"/>
  <c r="C201"/>
  <c r="I203"/>
  <c r="D204"/>
  <c r="N96"/>
  <c r="N97" l="1"/>
  <c r="O92"/>
  <c r="E2" i="11"/>
  <c r="O2"/>
  <c r="AA2"/>
  <c r="A230" i="13"/>
  <c r="A11" i="15"/>
  <c r="B9" i="7"/>
  <c r="G22" i="13"/>
  <c r="B18" i="7"/>
  <c r="B17"/>
  <c r="D11"/>
  <c r="D29" i="14"/>
  <c r="D32"/>
  <c r="I31"/>
  <c r="I28"/>
  <c r="F13"/>
  <c r="G31" i="13"/>
  <c r="G43"/>
  <c r="F18" i="14"/>
  <c r="F17"/>
  <c r="F16"/>
  <c r="F14"/>
  <c r="E209" i="6"/>
  <c r="E212"/>
  <c r="N193"/>
  <c r="N194"/>
  <c r="N192"/>
  <c r="L193"/>
  <c r="L194"/>
  <c r="L192"/>
  <c r="J193"/>
  <c r="J194"/>
  <c r="J192"/>
  <c r="C194" i="13"/>
  <c r="A71"/>
  <c r="D179"/>
  <c r="A179"/>
  <c r="G174"/>
  <c r="M162" i="6"/>
  <c r="F156" i="13"/>
  <c r="E143"/>
  <c r="G129"/>
  <c r="G132"/>
  <c r="G133"/>
  <c r="G134"/>
  <c r="G135"/>
  <c r="G136"/>
  <c r="G137"/>
  <c r="J120"/>
  <c r="L120"/>
  <c r="I120"/>
  <c r="J119"/>
  <c r="L119"/>
  <c r="I115"/>
  <c r="I116"/>
  <c r="I119"/>
  <c r="J118"/>
  <c r="L118"/>
  <c r="J117"/>
  <c r="L117"/>
  <c r="J116"/>
  <c r="L116"/>
  <c r="J115"/>
  <c r="L115"/>
  <c r="J114"/>
  <c r="L114"/>
  <c r="G44"/>
  <c r="G34"/>
  <c r="G37"/>
  <c r="G21"/>
  <c r="G20"/>
  <c r="G19"/>
  <c r="K162" i="6"/>
  <c r="Q158"/>
  <c r="Q95"/>
  <c r="Q94"/>
  <c r="F193"/>
  <c r="F192"/>
  <c r="G151"/>
  <c r="G150"/>
  <c r="G149"/>
  <c r="H166"/>
  <c r="M112"/>
  <c r="M113"/>
  <c r="M114"/>
  <c r="M115"/>
  <c r="M116"/>
  <c r="M117"/>
  <c r="M111"/>
  <c r="D193"/>
  <c r="H193"/>
  <c r="D194"/>
  <c r="F194"/>
  <c r="H194"/>
  <c r="D192"/>
  <c r="H192"/>
  <c r="N199"/>
  <c r="H198"/>
  <c r="E204"/>
  <c r="K204"/>
  <c r="G93"/>
  <c r="K93"/>
  <c r="I102"/>
  <c r="G89"/>
  <c r="K89"/>
  <c r="I101"/>
  <c r="I103"/>
  <c r="L173"/>
  <c r="J162"/>
  <c r="O162"/>
  <c r="J163"/>
  <c r="M163"/>
  <c r="O163"/>
  <c r="J164"/>
  <c r="M164"/>
  <c r="O164"/>
  <c r="O165"/>
  <c r="H168"/>
  <c r="F173"/>
  <c r="N173"/>
  <c r="E203"/>
  <c r="K203"/>
  <c r="K205"/>
  <c r="K206"/>
  <c r="L211"/>
  <c r="J55"/>
  <c r="H22"/>
  <c r="H31"/>
  <c r="H21"/>
  <c r="H20"/>
  <c r="H19"/>
  <c r="E205"/>
  <c r="E206"/>
  <c r="L208"/>
  <c r="H18"/>
  <c r="F10" i="7"/>
  <c r="H40" i="6"/>
  <c r="L219"/>
  <c r="E220"/>
  <c r="L216"/>
  <c r="E217"/>
  <c r="D199"/>
  <c r="N174"/>
  <c r="J173"/>
  <c r="H173"/>
  <c r="B55"/>
  <c r="B69"/>
  <c r="E173"/>
  <c r="B173"/>
  <c r="D58"/>
  <c r="H167"/>
  <c r="M165"/>
  <c r="G152"/>
  <c r="F139"/>
  <c r="K125"/>
  <c r="K128"/>
  <c r="K129"/>
  <c r="K130"/>
  <c r="K131"/>
  <c r="K132"/>
  <c r="K133"/>
  <c r="L117"/>
  <c r="N117"/>
  <c r="J117"/>
  <c r="L116"/>
  <c r="N116"/>
  <c r="J112"/>
  <c r="J113"/>
  <c r="J116"/>
  <c r="L115"/>
  <c r="N115"/>
  <c r="L114"/>
  <c r="N114"/>
  <c r="L113"/>
  <c r="N113"/>
  <c r="L112"/>
  <c r="N112"/>
  <c r="L111"/>
  <c r="N111"/>
  <c r="D102"/>
  <c r="D101"/>
  <c r="K97"/>
  <c r="G97"/>
  <c r="C97"/>
  <c r="K92"/>
  <c r="K96"/>
  <c r="G92"/>
  <c r="G96"/>
  <c r="C92"/>
  <c r="C96"/>
  <c r="D57"/>
  <c r="M56"/>
  <c r="J56"/>
  <c r="G56"/>
  <c r="H41"/>
  <c r="H34"/>
  <c r="H37"/>
  <c r="C31"/>
  <c r="G93" i="2"/>
  <c r="K93"/>
  <c r="D102"/>
  <c r="G89"/>
  <c r="K89"/>
  <c r="D101"/>
  <c r="H41"/>
  <c r="H40"/>
  <c r="E211"/>
  <c r="E208"/>
  <c r="J162"/>
  <c r="M162"/>
  <c r="O162"/>
  <c r="D163"/>
  <c r="F163"/>
  <c r="H163"/>
  <c r="J163"/>
  <c r="M163"/>
  <c r="O163"/>
  <c r="O164"/>
  <c r="H165"/>
  <c r="H167"/>
  <c r="F172"/>
  <c r="I102"/>
  <c r="I101"/>
  <c r="I103"/>
  <c r="L172"/>
  <c r="N172"/>
  <c r="E202"/>
  <c r="N173"/>
  <c r="D191"/>
  <c r="H191"/>
  <c r="L191"/>
  <c r="N191"/>
  <c r="N198"/>
  <c r="E203"/>
  <c r="K203"/>
  <c r="L218"/>
  <c r="E219"/>
  <c r="K202"/>
  <c r="L215"/>
  <c r="E216"/>
  <c r="K204"/>
  <c r="K205"/>
  <c r="L210"/>
  <c r="E204"/>
  <c r="E205"/>
  <c r="L207"/>
  <c r="D198"/>
  <c r="H18"/>
  <c r="B55"/>
  <c r="B172"/>
  <c r="D58"/>
  <c r="H166"/>
  <c r="G152"/>
  <c r="J172"/>
  <c r="H172"/>
  <c r="B69"/>
  <c r="E172"/>
  <c r="M164"/>
  <c r="F139"/>
  <c r="K125"/>
  <c r="K128"/>
  <c r="K129"/>
  <c r="K130"/>
  <c r="K131"/>
  <c r="K132"/>
  <c r="K133"/>
  <c r="L117"/>
  <c r="N117"/>
  <c r="J117"/>
  <c r="L116"/>
  <c r="N116"/>
  <c r="J112"/>
  <c r="J113"/>
  <c r="J116"/>
  <c r="L115"/>
  <c r="N115"/>
  <c r="L114"/>
  <c r="N114"/>
  <c r="L113"/>
  <c r="N113"/>
  <c r="L112"/>
  <c r="N112"/>
  <c r="L111"/>
  <c r="N111"/>
  <c r="K97"/>
  <c r="G97"/>
  <c r="C97"/>
  <c r="K92"/>
  <c r="K96"/>
  <c r="G92"/>
  <c r="G96"/>
  <c r="C92"/>
  <c r="C96"/>
  <c r="D57"/>
  <c r="M56"/>
  <c r="J55"/>
  <c r="J56"/>
  <c r="G56"/>
  <c r="C31"/>
  <c r="H34"/>
  <c r="H37"/>
</calcChain>
</file>

<file path=xl/sharedStrings.xml><?xml version="1.0" encoding="utf-8"?>
<sst xmlns="http://schemas.openxmlformats.org/spreadsheetml/2006/main" count="1313" uniqueCount="473">
  <si>
    <t>VALUATION OF PROPERTY</t>
  </si>
  <si>
    <t>CLIENT</t>
  </si>
  <si>
    <t>Mr.Chandan G.M.</t>
  </si>
  <si>
    <t>P.P.F. No</t>
  </si>
  <si>
    <t>Chaurjari Municipality Ward No 10 Rukum West</t>
  </si>
  <si>
    <t>OWNER OF PROPERTY</t>
  </si>
  <si>
    <t>FINANCER</t>
  </si>
  <si>
    <t>Karmachari Sanchaya Kosh</t>
  </si>
  <si>
    <t>Kohalpur,Banke</t>
  </si>
  <si>
    <t>VALUATOR</t>
  </si>
  <si>
    <t>Moonstar Engineering Consultancy Pvt.Ltd.</t>
  </si>
  <si>
    <t>Ghorahi Sub-metropolitan city Ward No.15 Dang</t>
  </si>
  <si>
    <t>Contact No:-9852841543</t>
  </si>
  <si>
    <t>Head Office:-Ghorahi Sub-metropolitan City Ward No:-15 Dang</t>
  </si>
  <si>
    <t xml:space="preserve">Reg No:-181853/074/075                                  </t>
  </si>
  <si>
    <t>Pan No:-606805375</t>
  </si>
  <si>
    <t xml:space="preserve">To, </t>
  </si>
  <si>
    <t>The Manager</t>
  </si>
  <si>
    <t>Subject: - Valuation Certificate</t>
  </si>
  <si>
    <t>:</t>
  </si>
  <si>
    <t xml:space="preserve">ADDRESS </t>
  </si>
  <si>
    <t>The property consist of</t>
  </si>
  <si>
    <t>Plot No.</t>
  </si>
  <si>
    <t>We hereby declare that:</t>
  </si>
  <si>
    <t>-</t>
  </si>
  <si>
    <t>We have no direct or indirect interest in the said property or the client.</t>
  </si>
  <si>
    <t>We have obtained and verified legal and other related documents .</t>
  </si>
  <si>
    <t>The information furnished is true and correct to the best of our knowledge and belief.</t>
  </si>
  <si>
    <t>Based on  valuation elaborated in the detailed report, we hereby certify that:</t>
  </si>
  <si>
    <t>Assessed Value of Property according to this Report is NRs</t>
  </si>
  <si>
    <t>Distressed Value of Property NRS.</t>
  </si>
  <si>
    <t>All necessary calculations and documents are enclosed herewith for the reference.</t>
  </si>
  <si>
    <t>We highly appreciate your kind co-operation and assure you our best professional services at all times.</t>
  </si>
  <si>
    <t>Er.Devendra Khatiwada</t>
  </si>
  <si>
    <t>Engineer</t>
  </si>
  <si>
    <t>TABLE OF CONTENTS</t>
  </si>
  <si>
    <t>S.N.</t>
  </si>
  <si>
    <t>DESCRIPTION</t>
  </si>
  <si>
    <t>GENERAL INFORMATION</t>
  </si>
  <si>
    <t>LAND INFROMATION</t>
  </si>
  <si>
    <t>IMPORTANCE OF LACATION AND FUTURE PROSPECTS</t>
  </si>
  <si>
    <t>VALUATION METHODOLOGY</t>
  </si>
  <si>
    <t>TECHNICAL DETAILS OF PROPOSED AND EXISTING BUILDING</t>
  </si>
  <si>
    <t>SUMMARY OF PROPERTY VALUATION</t>
  </si>
  <si>
    <t>REMARKS AND LIMITING CONDITION</t>
  </si>
  <si>
    <t>CONCLUSION</t>
  </si>
  <si>
    <t xml:space="preserve">LIST OF DOCUMENTS ATTACHED </t>
  </si>
  <si>
    <t>PHOTOGRAPHS</t>
  </si>
  <si>
    <t>LOCATION PLAN</t>
  </si>
  <si>
    <t>Information About Client</t>
  </si>
  <si>
    <t>Name of the client</t>
  </si>
  <si>
    <t>ADDRESS</t>
  </si>
  <si>
    <t>(as per citizenship)</t>
  </si>
  <si>
    <t>(present)</t>
  </si>
  <si>
    <t>Telephone No.</t>
  </si>
  <si>
    <t>Wife Name</t>
  </si>
  <si>
    <t>Father’s Name</t>
  </si>
  <si>
    <t>Grand Father’s Name</t>
  </si>
  <si>
    <t>Citizenship No</t>
  </si>
  <si>
    <t>Date of issue and District</t>
  </si>
  <si>
    <t>Relation Between Client &amp; Owner  :</t>
  </si>
  <si>
    <t>Information About Owner</t>
  </si>
  <si>
    <t>Name of Owner</t>
  </si>
  <si>
    <t>Father's/Husband's Name</t>
  </si>
  <si>
    <t>Cittizenship no</t>
  </si>
  <si>
    <t>Date of Issue &amp; District</t>
  </si>
  <si>
    <t>Address (Present)</t>
  </si>
  <si>
    <t>Information Of Land</t>
  </si>
  <si>
    <t>Classification of Area</t>
  </si>
  <si>
    <t>Shape</t>
  </si>
  <si>
    <t>Frontage</t>
  </si>
  <si>
    <t>Depth</t>
  </si>
  <si>
    <t>Facing</t>
  </si>
  <si>
    <t>Topography</t>
  </si>
  <si>
    <t>Owner of Propoerty</t>
  </si>
  <si>
    <t xml:space="preserve">Information of Accessibility </t>
  </si>
  <si>
    <t>Width of Road as per Access</t>
  </si>
  <si>
    <t>Width of Road as per Blue print map</t>
  </si>
  <si>
    <t>Type of Access</t>
  </si>
  <si>
    <t>Direction of Road</t>
  </si>
  <si>
    <t>ROW of Road</t>
  </si>
  <si>
    <t>Information of Location</t>
  </si>
  <si>
    <t>Address as per title deed</t>
  </si>
  <si>
    <t>Present Address</t>
  </si>
  <si>
    <t>Distance from Highway</t>
  </si>
  <si>
    <t>Distances from Karmachari Sanchaya Kosh, Branch office, Kohalpur.</t>
  </si>
  <si>
    <t>Nearness to the River</t>
  </si>
  <si>
    <t>Nearness to the High Tension Line</t>
  </si>
  <si>
    <t>Availability of Electricity, Telephone, Water Supply, Transport etc</t>
  </si>
  <si>
    <t>Kholagaun VDC Ward No 01 Rukum</t>
  </si>
  <si>
    <t>Mrs.Sirjana Khadka</t>
  </si>
  <si>
    <t>Mr.Loksing Gharti</t>
  </si>
  <si>
    <t>Mr.Nande Gharti</t>
  </si>
  <si>
    <t>561029/197</t>
  </si>
  <si>
    <t>2067.04.17 BS (Rukum)</t>
  </si>
  <si>
    <t>Self</t>
  </si>
  <si>
    <t>Residential Area</t>
  </si>
  <si>
    <t>Rectangular</t>
  </si>
  <si>
    <t>33'</t>
  </si>
  <si>
    <t xml:space="preserve"> ft</t>
  </si>
  <si>
    <t>55'9"</t>
  </si>
  <si>
    <t>North</t>
  </si>
  <si>
    <t>Flat</t>
  </si>
  <si>
    <t>23 Ft</t>
  </si>
  <si>
    <t>Gravel road</t>
  </si>
  <si>
    <t>North and South (Both Side Same Size of Road)</t>
  </si>
  <si>
    <t>It Located about 725 m South - East  Ghorahi -Tulsipur Road</t>
  </si>
  <si>
    <t>It Located  At Ghorahi Sub-metropolitan city 15 Dang</t>
  </si>
  <si>
    <t>NA</t>
  </si>
  <si>
    <t>Yes</t>
  </si>
  <si>
    <t>LAND INFORMATION</t>
  </si>
  <si>
    <t>Survey plot no. (Kitta No.)</t>
  </si>
  <si>
    <t>Date of Registration</t>
  </si>
  <si>
    <t>2078.10.06 BS</t>
  </si>
  <si>
    <t>Area of land as per LORC</t>
  </si>
  <si>
    <t>Sq. Meter</t>
  </si>
  <si>
    <t>Kitta No</t>
  </si>
  <si>
    <t>Bigha</t>
  </si>
  <si>
    <t>Katta</t>
  </si>
  <si>
    <t>Dhur</t>
  </si>
  <si>
    <t>Kanwa</t>
  </si>
  <si>
    <t>Total</t>
  </si>
  <si>
    <t>In Sqft.</t>
  </si>
  <si>
    <t>In Sqm.</t>
  </si>
  <si>
    <t>Ownership documents</t>
  </si>
  <si>
    <t>Land taxes receipts</t>
  </si>
  <si>
    <t xml:space="preserve"> Government’s Notification for</t>
  </si>
  <si>
    <t>Land Acquisition</t>
  </si>
  <si>
    <t>No</t>
  </si>
  <si>
    <t>Any construction on land</t>
  </si>
  <si>
    <t>Is plot clear on Survey map (Blue Print)</t>
  </si>
  <si>
    <t>Four boundaries (Char killa)</t>
  </si>
  <si>
    <t>Kitta No.</t>
  </si>
  <si>
    <t>East</t>
  </si>
  <si>
    <t>West</t>
  </si>
  <si>
    <t>South</t>
  </si>
  <si>
    <t xml:space="preserve"> (Roj Bikram Budha Plot No. 3582)</t>
  </si>
  <si>
    <t xml:space="preserve"> (Indra Kumari Gharti Plot No. 3139)</t>
  </si>
  <si>
    <t>Road</t>
  </si>
  <si>
    <t>IMPORTANCE OF LOCATION &amp; FUTURE PROSPECTS</t>
  </si>
  <si>
    <t>Potential Residential</t>
  </si>
  <si>
    <t>The population of this area is increasing day by day. The value and importance of this location is sure to grow in future.</t>
  </si>
  <si>
    <t>Physical Infrastructures :</t>
  </si>
  <si>
    <t>Public transportation, Water supply, Electricity, Sanitation, Telephone etc. like facilites area developed/ing in this locality.</t>
  </si>
  <si>
    <t>Market, Public Transportation, Schools, Pharmacy</t>
  </si>
  <si>
    <t>Nearest Market</t>
  </si>
  <si>
    <t>0.9 Km. North from this plot</t>
  </si>
  <si>
    <t xml:space="preserve">Facilities of Public transportation </t>
  </si>
  <si>
    <t>Nearest School</t>
  </si>
  <si>
    <t>400 m. North from this plot</t>
  </si>
  <si>
    <t>Nearest Health Centre</t>
  </si>
  <si>
    <t>1.5km. North from this plot.</t>
  </si>
  <si>
    <t>Land Value:</t>
  </si>
  <si>
    <t>4.1.1</t>
  </si>
  <si>
    <t>Government rate of Land</t>
  </si>
  <si>
    <t>Rate Per Sq. m (NRs.)</t>
  </si>
  <si>
    <t>Rate Per Dhur (NRs)</t>
  </si>
  <si>
    <t>Rate Per Kattha (NRs.)</t>
  </si>
  <si>
    <t>4.1.2</t>
  </si>
  <si>
    <t>Market rate of Land</t>
  </si>
  <si>
    <t>4.1.3</t>
  </si>
  <si>
    <t>Fair Market Rate (Rate Adopted) :</t>
  </si>
  <si>
    <t>Fair Market Rate = 60% of the Market Rate + 40% of the Government Rate</t>
  </si>
  <si>
    <t>Rate per Kattha</t>
  </si>
  <si>
    <t>Fair Market Rate Per Kattha =</t>
  </si>
  <si>
    <t>Building value:</t>
  </si>
  <si>
    <t>4.2.1</t>
  </si>
  <si>
    <t>Cost of prime items of construction:</t>
  </si>
  <si>
    <t>( As per Dang  District, Rate Analysis 2080/081 B.S.)</t>
  </si>
  <si>
    <t>S. N.</t>
  </si>
  <si>
    <t>Description</t>
  </si>
  <si>
    <t>Rate in NRs</t>
  </si>
  <si>
    <t>Unit</t>
  </si>
  <si>
    <t>(-) 15%</t>
  </si>
  <si>
    <t>Net Rate</t>
  </si>
  <si>
    <t>Brickwork (1:6 cement sand mortar)</t>
  </si>
  <si>
    <t>cum</t>
  </si>
  <si>
    <t>PCC (1:2:4) for Foundation</t>
  </si>
  <si>
    <t>PCC (1:1.5:3) for Super Structure</t>
  </si>
  <si>
    <t>Steel work (Fe 500 TMT)</t>
  </si>
  <si>
    <t>Kg</t>
  </si>
  <si>
    <t>Plaster work</t>
  </si>
  <si>
    <t>sqm</t>
  </si>
  <si>
    <t>Timber works</t>
  </si>
  <si>
    <t>Painting works</t>
  </si>
  <si>
    <t>TECHNICAL DETAILS OF THE PROPOSED &amp; EXISTING BUILDING</t>
  </si>
  <si>
    <t>A.</t>
  </si>
  <si>
    <t>Year of construcion</t>
  </si>
  <si>
    <t xml:space="preserve">: </t>
  </si>
  <si>
    <t>2080 BS (Running)</t>
  </si>
  <si>
    <t>Structure (foundation &amp; structure)</t>
  </si>
  <si>
    <t>Frame Structure</t>
  </si>
  <si>
    <t>No. of Storey</t>
  </si>
  <si>
    <t>Three (Propose)</t>
  </si>
  <si>
    <t>Electrical works (Concealed / Surface)</t>
  </si>
  <si>
    <t>Not Completed</t>
  </si>
  <si>
    <t>Water supply &amp; sanitary works</t>
  </si>
  <si>
    <t>Plinth Height</t>
  </si>
  <si>
    <t>2 ft</t>
  </si>
  <si>
    <t>Height of Floor</t>
  </si>
  <si>
    <t xml:space="preserve">10 ft </t>
  </si>
  <si>
    <t>Plastering in the building</t>
  </si>
  <si>
    <t>Doors and windows</t>
  </si>
  <si>
    <t>Sanitary</t>
  </si>
  <si>
    <t>Toilet</t>
  </si>
  <si>
    <t>Flooring</t>
  </si>
  <si>
    <t>Painting</t>
  </si>
  <si>
    <t>B.</t>
  </si>
  <si>
    <t>Average  Rate  of Construction Materials:</t>
  </si>
  <si>
    <t>( As per District Rate Dang 2080/081 B.S.)</t>
  </si>
  <si>
    <t>Materials</t>
  </si>
  <si>
    <t>Rate in NRs.</t>
  </si>
  <si>
    <t>Unt</t>
  </si>
  <si>
    <t>Cement</t>
  </si>
  <si>
    <t>Bag</t>
  </si>
  <si>
    <t>Sand</t>
  </si>
  <si>
    <t>Cum</t>
  </si>
  <si>
    <t>Bricks</t>
  </si>
  <si>
    <t>1000 Nos.</t>
  </si>
  <si>
    <t>Aggregates</t>
  </si>
  <si>
    <t>Steels</t>
  </si>
  <si>
    <t>Kg.</t>
  </si>
  <si>
    <t>Timber</t>
  </si>
  <si>
    <t>cuft</t>
  </si>
  <si>
    <t>C.</t>
  </si>
  <si>
    <t>Floor Area (Proposed)</t>
  </si>
  <si>
    <t>Area</t>
  </si>
  <si>
    <t>Ground Floor</t>
  </si>
  <si>
    <t>sq.ft</t>
  </si>
  <si>
    <t>First Floor</t>
  </si>
  <si>
    <t>Second Floor</t>
  </si>
  <si>
    <t>Total Floor Area</t>
  </si>
  <si>
    <t>D.</t>
  </si>
  <si>
    <t>Age of the building (in years) :</t>
  </si>
  <si>
    <t>Running Construction</t>
  </si>
  <si>
    <t>E</t>
  </si>
  <si>
    <t xml:space="preserve">Building Valuation Rate (Anusuchi 19) </t>
  </si>
  <si>
    <t>F</t>
  </si>
  <si>
    <t>Land Area Calculation:</t>
  </si>
  <si>
    <t>Total Area as per measurement:</t>
  </si>
  <si>
    <t>Area Symbol</t>
  </si>
  <si>
    <t>Side A
 (ft)</t>
  </si>
  <si>
    <t>Side B
 (ft)</t>
  </si>
  <si>
    <t>Side C
(ft)</t>
  </si>
  <si>
    <t>S=(A+B+C)/2 
(ft)</t>
  </si>
  <si>
    <t>Area  (sqft.)</t>
  </si>
  <si>
    <t>Δ1</t>
  </si>
  <si>
    <t>Δ2</t>
  </si>
  <si>
    <t>Total Area</t>
  </si>
  <si>
    <t>Area as per measurement</t>
  </si>
  <si>
    <t>Kattha</t>
  </si>
  <si>
    <t>Area as per Lalpurja</t>
  </si>
  <si>
    <t>Area considered for valuation</t>
  </si>
  <si>
    <t>G</t>
  </si>
  <si>
    <t>Valuation of land:</t>
  </si>
  <si>
    <t>Land Information</t>
  </si>
  <si>
    <t>Rate of land per Kattha</t>
  </si>
  <si>
    <t>Amount</t>
  </si>
  <si>
    <t>Location of property</t>
  </si>
  <si>
    <t>Area (Kattha)</t>
  </si>
  <si>
    <t>Government Rate (Rs)</t>
  </si>
  <si>
    <t>Market Rate (Rs)</t>
  </si>
  <si>
    <t>Average Rate (Rs)</t>
  </si>
  <si>
    <t>SAY</t>
  </si>
  <si>
    <t>Note: Average rate adopted for land = 40% of Government Rate + 60% of Market Rate</t>
  </si>
  <si>
    <t>H</t>
  </si>
  <si>
    <t>Description of civil works</t>
  </si>
  <si>
    <t>Description of works executed  on the recent visit (upto ---- Level )</t>
  </si>
  <si>
    <t>Not started</t>
  </si>
  <si>
    <t>Partially completed</t>
  </si>
  <si>
    <t>Completed</t>
  </si>
  <si>
    <t>E/W excavation</t>
  </si>
  <si>
    <t>E/W filling with compaction</t>
  </si>
  <si>
    <t>Soling</t>
  </si>
  <si>
    <t>P.C.C. in foundation</t>
  </si>
  <si>
    <t>R.C.C. work for Sub Structure</t>
  </si>
  <si>
    <t>Masonry work for Sub Structure and First Floor Level</t>
  </si>
  <si>
    <t>Door and Window Frame work  in Ground Floor</t>
  </si>
  <si>
    <t>I</t>
  </si>
  <si>
    <t>Valuation of Building</t>
  </si>
  <si>
    <t>a</t>
  </si>
  <si>
    <t>Purpose Building Area</t>
  </si>
  <si>
    <t>Total floor area sq.ft</t>
  </si>
  <si>
    <t>Rate of similar construction in sq.ft.</t>
  </si>
  <si>
    <t>Cost of the building</t>
  </si>
  <si>
    <t>Annual Depreciation, D = C/N</t>
  </si>
  <si>
    <t>Total Depreciation on Dt =D*Y</t>
  </si>
  <si>
    <t>Present value of the building</t>
  </si>
  <si>
    <t>Third Floor</t>
  </si>
  <si>
    <t>Fourth Floor</t>
  </si>
  <si>
    <t>Fifth Floor</t>
  </si>
  <si>
    <t>Sixth Floor</t>
  </si>
  <si>
    <t>6.  SUMMARY OF PROPERTY VALUATION:</t>
  </si>
  <si>
    <t>Property</t>
  </si>
  <si>
    <t>Assessed Value
(NRs.)</t>
  </si>
  <si>
    <t>Distress Factor
 (%)</t>
  </si>
  <si>
    <t>Distressed Value (NRs.)</t>
  </si>
  <si>
    <t>Remarks</t>
  </si>
  <si>
    <t>Land</t>
  </si>
  <si>
    <t>Building</t>
  </si>
  <si>
    <t>Assessed Value of the Property is NRs.</t>
  </si>
  <si>
    <t>Distress Value of the Property is NRs.</t>
  </si>
  <si>
    <t>Distressed Value of   Land:</t>
  </si>
  <si>
    <t>Distressed Value of the Land is NRs.</t>
  </si>
  <si>
    <t>Distressed Value of   Building:</t>
  </si>
  <si>
    <t>Distressed Value of the Building is NRs.</t>
  </si>
  <si>
    <t>REMARK &amp; LIMITING CONDITIONS:</t>
  </si>
  <si>
    <t>•</t>
  </si>
  <si>
    <t>The opinions of value stated are based upon facts &amp; assumptions identified in this report. The market condition may change in course of time affecting the values.</t>
  </si>
  <si>
    <r>
      <t>The property has been physically checked to ascertain weather the building has been constructed in the same land as described</t>
    </r>
    <r>
      <rPr>
        <b/>
        <i/>
        <sz val="12"/>
        <rFont val="Times New Roman"/>
        <family val="1"/>
      </rPr>
      <t>.</t>
    </r>
  </si>
  <si>
    <t>Area  (Sqm)</t>
  </si>
  <si>
    <t>Locations of Property</t>
  </si>
  <si>
    <t>Tulsipur Sub-metropolitan City Ward No-11 Dang</t>
  </si>
  <si>
    <t>Total Value of Building Nrs.</t>
  </si>
  <si>
    <t>Property Valuation (Land and  Building)  of  "&amp;  located  at Ghorahi Sub-metropolitan City Ward No 15 Dang has been done by taking 40% of  government rate and 60% of  market  rate  and  the current value of the  property  based on  prevailing Market price comes to NRs. 27,25,000.00(In words:  Rupees Twenty seven Lakh and Twenty five Thousand Only.)  and Distressed value comes to NRs.24,60,000.00 (In words:  Rupees Twenty four Lakh and Sixty Thousand Only.). So I declare that the property is safe for mortgaging.</t>
  </si>
  <si>
    <t>In words, Rupees Nrs.</t>
  </si>
  <si>
    <t>TRUNC</t>
  </si>
  <si>
    <t>In words,Rupees,</t>
  </si>
  <si>
    <t>P.P.F.No.</t>
  </si>
  <si>
    <t>00000</t>
  </si>
  <si>
    <t>Land &amp; Building</t>
  </si>
  <si>
    <t>( Government Rate)     =</t>
  </si>
  <si>
    <t>60% of Rs.</t>
  </si>
  <si>
    <t>40% of  Rs.</t>
  </si>
  <si>
    <t>(Commercial  Rate)     =</t>
  </si>
  <si>
    <t>FRONT VIEW FROM EAST</t>
  </si>
  <si>
    <t>BACK VIEW FROM WEST</t>
  </si>
  <si>
    <t>Building Valuation Rate</t>
  </si>
  <si>
    <t>1) RCC Frame Structure Building</t>
  </si>
  <si>
    <t>Rate (NRS.Per Sqm)</t>
  </si>
  <si>
    <t>Outside of KTM</t>
  </si>
  <si>
    <t>A</t>
  </si>
  <si>
    <t>DPC Level 1</t>
  </si>
  <si>
    <t>DPC+RCC Column (Without Beam &amp; Slab)+ Brick Wall + Door &amp; Window Chaukath (Without Shutter)</t>
  </si>
  <si>
    <t>DPC+RCC Frame Structure (Column + Beam+Slab)+Brick  Wall + Door &amp; Window Chaukath (Without Shutter)</t>
  </si>
  <si>
    <t>Finished upto Ground Floor (Including Plaster,Cement Paint,Electrical and Sanitary Fittings) (Moderate Types)</t>
  </si>
  <si>
    <t>Finished Upto Ground Floor (Including Marbale,Procelain tile,Plaster with Distemper inside and apex Weather coat paint outside,Electrical and Sanitary Fittings).(Well finished)</t>
  </si>
  <si>
    <t>B</t>
  </si>
  <si>
    <t>First Floor and Above</t>
  </si>
  <si>
    <t>RCC Frame Structure (Column+Beam+Slab) Only 1</t>
  </si>
  <si>
    <t>RCC Frame Structure (Column+Beam+Slab) +Brick Wall +Door &amp; Window Chaukath (Without Shutter)</t>
  </si>
  <si>
    <t>Finished First Floor or Above  (Including Plaster,Cement Paint,Electrical and Sanitary Fittings) (Moderate Types)</t>
  </si>
  <si>
    <t>Finished First Floor or Above  (Including Marbale,Procelain tile,Plaster with Distemper inside and apex Weather coat paint outside,Electrical and Sanitary Fittings).(Well finished)</t>
  </si>
  <si>
    <t>2) Load Bearing Wall Type Building</t>
  </si>
  <si>
    <t xml:space="preserve">DPC Level </t>
  </si>
  <si>
    <t>DPC+Brick Wall +Door and Window Chaukath (Without Shutter )+ RCC Slab.</t>
  </si>
  <si>
    <t>Brick Wall + Door and Window Chaukath (Without Shutter)</t>
  </si>
  <si>
    <t>Dhanauri V.D.C.Ward No-06 Dang</t>
  </si>
  <si>
    <t>Tulsipur Sub-metropolitan City Ward No-06 Dang</t>
  </si>
  <si>
    <t>Mrs. Sushma Devkota</t>
  </si>
  <si>
    <t>Mr.Dilli Raj Acharya</t>
  </si>
  <si>
    <t>Mr.Romharsha Acharya</t>
  </si>
  <si>
    <t>11420/4385</t>
  </si>
  <si>
    <t>2050.02.22 BS (Dang)</t>
  </si>
  <si>
    <t>m</t>
  </si>
  <si>
    <t>ft</t>
  </si>
  <si>
    <t>26 Ft</t>
  </si>
  <si>
    <t>Black Top Road</t>
  </si>
  <si>
    <t>East and North  (Both Side  Road)</t>
  </si>
  <si>
    <t>It Located about 160 m East Tulsipur-Amiliya Road</t>
  </si>
  <si>
    <t>It Located  At Tulsipur Sub-metropolitan city 06 Dang</t>
  </si>
  <si>
    <t>2075.02.20 BS</t>
  </si>
  <si>
    <t xml:space="preserve"> Road</t>
  </si>
  <si>
    <t xml:space="preserve"> Kulo</t>
  </si>
  <si>
    <t>Kitta No-920</t>
  </si>
  <si>
    <t>Below As Per Ward Document</t>
  </si>
  <si>
    <t>Kitta No-568</t>
  </si>
  <si>
    <t>1.48 Km. North from this plot at Tulsipur Bazzar</t>
  </si>
  <si>
    <t>147 m. South  from this plot</t>
  </si>
  <si>
    <t>1.29km. North from this plot.</t>
  </si>
  <si>
    <t xml:space="preserve">Three </t>
  </si>
  <si>
    <t>Complete</t>
  </si>
  <si>
    <t>INTERNAL PART</t>
  </si>
  <si>
    <t>STAIRCASE</t>
  </si>
  <si>
    <t>Distressed Value of Land</t>
  </si>
  <si>
    <t>Distress value of land has been ascertained as-</t>
  </si>
  <si>
    <t>The property is connected with at least 4m wide unpaved roads</t>
  </si>
  <si>
    <t>The Property is connected with at least 4m wide paved road or more then 4m wide unpaved roads</t>
  </si>
  <si>
    <t>The property is connected with more than 4m eide paved roads</t>
  </si>
  <si>
    <t>Note:-The property is connected with at least 8m wide unpaved roads</t>
  </si>
  <si>
    <t>Δ3</t>
  </si>
  <si>
    <t>The ground floor was completed in 2064 BS and the rest of the second and third floors were completed in 2076 BS</t>
  </si>
  <si>
    <t>The Year of Ground Floor 15 years and First and Second Floor 5 Years</t>
  </si>
  <si>
    <t>Nate Rate</t>
  </si>
  <si>
    <t>Mr.Nares Kumar Khadka</t>
  </si>
  <si>
    <t>269386</t>
  </si>
  <si>
    <t>30 % Depreciation</t>
  </si>
  <si>
    <t>As per Lal purja</t>
  </si>
  <si>
    <t>In Sqft</t>
  </si>
  <si>
    <t>In sqm</t>
  </si>
  <si>
    <t>Ownership Documents</t>
  </si>
  <si>
    <t>Land Taxes Receipts</t>
  </si>
  <si>
    <t>Government's Notification for Land Acquisition</t>
  </si>
  <si>
    <t>is Plot Clear on Survey map (Blue print)</t>
  </si>
  <si>
    <t>four boundaries (char killa)</t>
  </si>
  <si>
    <t>Kitta No:-3421 (V.A.N. College)</t>
  </si>
  <si>
    <t>Kitta No:-109,110</t>
  </si>
  <si>
    <t>Kitta No:-3576</t>
  </si>
  <si>
    <t>Potential Residential:-</t>
  </si>
  <si>
    <t>5m. West  from this plot</t>
  </si>
  <si>
    <t>300m. North west from this plot.</t>
  </si>
  <si>
    <t>100 m. East from this plot at Bhanu Chowk</t>
  </si>
  <si>
    <t>Rate Per Sq.m (Nrs.)</t>
  </si>
  <si>
    <t>Rate Per Dhur (Nrs.)</t>
  </si>
  <si>
    <t>Rate Per Kattha (Nrs.)</t>
  </si>
  <si>
    <t>Fair Market rate (rate adopted)</t>
  </si>
  <si>
    <t>The price of movables</t>
  </si>
  <si>
    <t>malpot rate 2081-082 (page no-1&amp;2)</t>
  </si>
  <si>
    <t>( As per Dang  District, Rate Analysis 2081/082 B.S.)</t>
  </si>
  <si>
    <t>2074 BS</t>
  </si>
  <si>
    <t>Building Specification</t>
  </si>
  <si>
    <t>( As per District Rate Dang 2081/082 B.S.)</t>
  </si>
  <si>
    <t>6 Years</t>
  </si>
  <si>
    <t>Side A</t>
  </si>
  <si>
    <t>Side B</t>
  </si>
  <si>
    <t>Side C</t>
  </si>
  <si>
    <t>S=(A+B+C)/2</t>
  </si>
  <si>
    <t>Area (Sqft)</t>
  </si>
  <si>
    <t>Area (sqm)</t>
  </si>
  <si>
    <t>Δ4</t>
  </si>
  <si>
    <t>land information</t>
  </si>
  <si>
    <t>Location of Property</t>
  </si>
  <si>
    <t>Government Rate (Rs.)</t>
  </si>
  <si>
    <t>Fair Market rate=60% of Market rate + 40% of Government rate</t>
  </si>
  <si>
    <t>Note:- Average Rate Adopted for land=60% of Market rate + 40% of Government rate</t>
  </si>
  <si>
    <t>Finished Ground and First Floor or Above  (Including Marbale,Procelain tile,Plaster with Distemper inside and apex Weather coat paint outside,Electrical and Sanitary Fittings).(Well finished)</t>
  </si>
  <si>
    <t>Descreption</t>
  </si>
  <si>
    <t>Total Floor Area of Sq.ft.</t>
  </si>
  <si>
    <t>Rate of Similar Construction in sq.ft.</t>
  </si>
  <si>
    <t>Cost of the Building</t>
  </si>
  <si>
    <t>Annual Depreciation D= C/N</t>
  </si>
  <si>
    <t>Total Depreciation of Dt=D*Y</t>
  </si>
  <si>
    <t>Total value of Building Nrs.</t>
  </si>
  <si>
    <t>Assessed Value</t>
  </si>
  <si>
    <t>Distress factor</t>
  </si>
  <si>
    <t>Distressed Value (Nrs.)</t>
  </si>
  <si>
    <t>land</t>
  </si>
  <si>
    <t>Assessed Value of the Property is (Nrs.)</t>
  </si>
  <si>
    <t>Distressed Value of the Property is (Nrs.)</t>
  </si>
  <si>
    <t>Distress Value of the land is (Nrs.)</t>
  </si>
  <si>
    <t>Distress value of land :</t>
  </si>
  <si>
    <t>Distress value of Building :</t>
  </si>
  <si>
    <t>Distressed Value of the Building is (Nrs.)</t>
  </si>
  <si>
    <t>Duruwa VDC Ward No-03 Dang</t>
  </si>
  <si>
    <t>Ghorahi Sub-metropolitan City Ward No-15 Dang</t>
  </si>
  <si>
    <t>Mrs. Laxmi Adhikari</t>
  </si>
  <si>
    <t>Mr.Top Bahadur Khadka</t>
  </si>
  <si>
    <t>Mr.Ghan Bahadur Khadka</t>
  </si>
  <si>
    <t>161/221</t>
  </si>
  <si>
    <t>2044.10.26 BS (Dang)</t>
  </si>
  <si>
    <t>Mr.Naresh Kumar Khadka and Mrs. Laxmi Adhikari</t>
  </si>
  <si>
    <t>&amp; 567</t>
  </si>
  <si>
    <t>2053.01.19 BS</t>
  </si>
  <si>
    <t>46 Ft</t>
  </si>
  <si>
    <t>South-North</t>
  </si>
  <si>
    <t>It Located about 20 m North Ghorahi-Tulsipur Road</t>
  </si>
  <si>
    <t>2081.04.17 BS</t>
  </si>
  <si>
    <t>Dear Sir,
                  It is our pleasure to submit the VALUATION REPORT of the following property which is proposed to be mortgaged to the EPF by:</t>
  </si>
  <si>
    <t>TYPES OF LOAN:-HOUSE MAINTINENCE</t>
  </si>
  <si>
    <r>
      <t>The property has been physically checked to ascertain weather the building has been constructed in the same land as described</t>
    </r>
    <r>
      <rPr>
        <b/>
        <i/>
        <sz val="14"/>
        <rFont val="Times New Roman"/>
        <family val="1"/>
      </rPr>
      <t>.</t>
    </r>
  </si>
  <si>
    <t>Thanking You.</t>
  </si>
  <si>
    <t>Mr.Naresh Kumar Khadka</t>
  </si>
  <si>
    <t>SIDE VIEW FROM SOUTH</t>
  </si>
  <si>
    <t>INNER VIEW IN STAIRCASE</t>
  </si>
  <si>
    <t>Note:-It is not possible to take a photo because another house is built on the north side</t>
  </si>
  <si>
    <t>Sq.m</t>
  </si>
  <si>
    <t>Latitude</t>
  </si>
  <si>
    <t>28˚02'24.21"</t>
  </si>
  <si>
    <t>Longitude</t>
  </si>
  <si>
    <t>82˚28'47.28"</t>
  </si>
  <si>
    <t>Field Visit Date</t>
  </si>
  <si>
    <t>2081.05.07</t>
  </si>
  <si>
    <t>Date:-2081.05.09</t>
  </si>
</sst>
</file>

<file path=xl/styles.xml><?xml version="1.0" encoding="utf-8"?>
<styleSheet xmlns="http://schemas.openxmlformats.org/spreadsheetml/2006/main">
  <numFmts count="12">
    <numFmt numFmtId="43" formatCode="_-* #,##0.00_-;\-* #,##0.00_-;_-* &quot;-&quot;??_-;_-@_-"/>
    <numFmt numFmtId="164" formatCode="0.0"/>
    <numFmt numFmtId="165" formatCode="_(* #,##0.00_);_(* \(#,##0.00\);_(* &quot;-&quot;??_);_(@_)"/>
    <numFmt numFmtId="166" formatCode="0.000"/>
    <numFmt numFmtId="167" formatCode="_(* #,##0_);_(* \(#,##0\);_(* &quot;-&quot;??_);_(@_)"/>
    <numFmt numFmtId="168" formatCode="_-* #,##0.00_ð_._-;\-* #,##0.00_ð_._-;_-* &quot;-&quot;??_ð_._-;_-@_-"/>
    <numFmt numFmtId="169" formatCode="0.0000"/>
    <numFmt numFmtId="170" formatCode="0.0%"/>
    <numFmt numFmtId="171" formatCode="&quot;4-&quot;0"/>
    <numFmt numFmtId="172" formatCode="_(&quot;$&quot;* #,##0.00_);_(&quot;$&quot;* \(#,##0.00\);_(&quot;$&quot;* &quot;-&quot;??_);_(@_)"/>
    <numFmt numFmtId="173" formatCode="0.00_)"/>
    <numFmt numFmtId="174" formatCode="[$-F800]dddd\,\ mmmm\ dd\,\ yyyy"/>
  </numFmts>
  <fonts count="50">
    <font>
      <sz val="11"/>
      <color theme="1"/>
      <name val="Calibri"/>
      <family val="2"/>
      <scheme val="minor"/>
    </font>
    <font>
      <sz val="11"/>
      <color theme="1"/>
      <name val="Calibri"/>
      <family val="2"/>
      <scheme val="minor"/>
    </font>
    <font>
      <sz val="10"/>
      <name val="Times New Roman"/>
      <family val="1"/>
    </font>
    <font>
      <b/>
      <sz val="20"/>
      <name val="Times New Roman"/>
      <family val="1"/>
    </font>
    <font>
      <sz val="15"/>
      <name val="Times New Roman"/>
      <family val="1"/>
    </font>
    <font>
      <b/>
      <sz val="15"/>
      <name val="Times New Roman"/>
      <family val="1"/>
    </font>
    <font>
      <b/>
      <sz val="18"/>
      <name val="Times New Roman"/>
      <family val="1"/>
    </font>
    <font>
      <sz val="10"/>
      <name val="Arial"/>
      <family val="2"/>
    </font>
    <font>
      <sz val="13"/>
      <name val="Times New Roman"/>
      <family val="1"/>
    </font>
    <font>
      <b/>
      <sz val="11"/>
      <name val="Times New Roman"/>
      <family val="1"/>
    </font>
    <font>
      <sz val="11"/>
      <name val="Times New Roman"/>
      <family val="1"/>
    </font>
    <font>
      <sz val="22"/>
      <color theme="9" tint="-0.249977111117893"/>
      <name val="Times New Roman"/>
      <family val="1"/>
    </font>
    <font>
      <sz val="22"/>
      <name val="Times New Roman"/>
      <family val="1"/>
    </font>
    <font>
      <sz val="12"/>
      <name val="Times New Roman"/>
      <family val="1"/>
    </font>
    <font>
      <sz val="11"/>
      <name val="Calibri"/>
      <family val="2"/>
    </font>
    <font>
      <b/>
      <sz val="12"/>
      <name val="Times New Roman"/>
      <family val="1"/>
    </font>
    <font>
      <b/>
      <i/>
      <sz val="12"/>
      <name val="Times New Roman"/>
      <family val="1"/>
    </font>
    <font>
      <i/>
      <sz val="12"/>
      <name val="Times New Roman"/>
      <family val="1"/>
    </font>
    <font>
      <b/>
      <sz val="14"/>
      <name val="Times New Roman"/>
      <family val="1"/>
    </font>
    <font>
      <b/>
      <sz val="13"/>
      <name val="Times New Roman"/>
      <family val="1"/>
    </font>
    <font>
      <sz val="14"/>
      <name val="Times New Roman"/>
      <family val="1"/>
    </font>
    <font>
      <u/>
      <sz val="12"/>
      <name val="Times New Roman"/>
      <family val="1"/>
    </font>
    <font>
      <sz val="12"/>
      <color rgb="FF000000"/>
      <name val="Times New Roman"/>
      <family val="1"/>
    </font>
    <font>
      <b/>
      <sz val="16"/>
      <name val="Times New Roman"/>
      <family val="1"/>
    </font>
    <font>
      <sz val="16"/>
      <name val="Times New Roman"/>
      <family val="1"/>
    </font>
    <font>
      <sz val="12"/>
      <color indexed="8"/>
      <name val="Times New Roman"/>
      <family val="1"/>
    </font>
    <font>
      <i/>
      <sz val="11"/>
      <name val="Times New Roman"/>
      <family val="1"/>
    </font>
    <font>
      <b/>
      <sz val="10"/>
      <name val="Times New Roman"/>
      <family val="1"/>
    </font>
    <font>
      <sz val="11"/>
      <color rgb="FF000000"/>
      <name val="Times New Roman"/>
      <family val="1"/>
    </font>
    <font>
      <sz val="10"/>
      <color rgb="FF000000"/>
      <name val="Times New Roman"/>
      <family val="1"/>
    </font>
    <font>
      <b/>
      <sz val="12"/>
      <color rgb="FF000000"/>
      <name val="Times New Roman"/>
      <family val="1"/>
    </font>
    <font>
      <sz val="12"/>
      <name val="Calibri"/>
      <family val="2"/>
    </font>
    <font>
      <b/>
      <i/>
      <sz val="11"/>
      <name val="Times New Roman"/>
      <family val="1"/>
    </font>
    <font>
      <sz val="10"/>
      <name val="Arial"/>
      <family val="2"/>
    </font>
    <font>
      <sz val="11"/>
      <color indexed="8"/>
      <name val="Calibri"/>
      <family val="2"/>
    </font>
    <font>
      <sz val="11"/>
      <color rgb="FF000000"/>
      <name val="Calibri"/>
      <family val="2"/>
      <charset val="204"/>
    </font>
    <font>
      <b/>
      <sz val="10"/>
      <name val="Arial"/>
      <family val="2"/>
    </font>
    <font>
      <b/>
      <sz val="16"/>
      <color theme="1"/>
      <name val="Calibri"/>
      <family val="2"/>
      <scheme val="minor"/>
    </font>
    <font>
      <sz val="12"/>
      <color theme="1"/>
      <name val="Calibri"/>
      <family val="2"/>
      <scheme val="minor"/>
    </font>
    <font>
      <sz val="10"/>
      <color rgb="FF202124"/>
      <name val="Inherit"/>
    </font>
    <font>
      <b/>
      <sz val="14"/>
      <color theme="1"/>
      <name val="Calibri"/>
      <family val="2"/>
      <scheme val="minor"/>
    </font>
    <font>
      <b/>
      <sz val="12"/>
      <color theme="1"/>
      <name val="Calibri"/>
      <family val="2"/>
      <scheme val="minor"/>
    </font>
    <font>
      <sz val="14"/>
      <color theme="1"/>
      <name val="Calibri"/>
      <family val="2"/>
      <scheme val="minor"/>
    </font>
    <font>
      <b/>
      <sz val="18"/>
      <color theme="1"/>
      <name val="Calibri"/>
      <family val="2"/>
      <scheme val="minor"/>
    </font>
    <font>
      <sz val="14"/>
      <name val="Arial"/>
      <family val="2"/>
    </font>
    <font>
      <u/>
      <sz val="14"/>
      <name val="Times New Roman"/>
      <family val="1"/>
    </font>
    <font>
      <sz val="14"/>
      <color rgb="FF000000"/>
      <name val="Times New Roman"/>
      <family val="1"/>
    </font>
    <font>
      <sz val="14"/>
      <color indexed="8"/>
      <name val="Times New Roman"/>
      <family val="1"/>
    </font>
    <font>
      <b/>
      <i/>
      <sz val="14"/>
      <name val="Times New Roman"/>
      <family val="1"/>
    </font>
    <font>
      <sz val="18"/>
      <color rgb="FF1F1F1F"/>
      <name val="Inherit"/>
    </font>
  </fonts>
  <fills count="8">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s>
  <borders count="12">
    <border>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9">
    <xf numFmtId="0" fontId="0" fillId="0" borderId="0"/>
    <xf numFmtId="43" fontId="1" fillId="0" borderId="0" applyFont="0" applyFill="0" applyBorder="0" applyAlignment="0" applyProtection="0"/>
    <xf numFmtId="0" fontId="7" fillId="0" borderId="0"/>
    <xf numFmtId="0" fontId="7" fillId="0" borderId="0" applyFont="0" applyFill="0" applyBorder="0" applyAlignment="0" applyProtection="0"/>
    <xf numFmtId="171" fontId="33"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5" fontId="34" fillId="0" borderId="0" applyFont="0" applyFill="0" applyBorder="0" applyAlignment="0" applyProtection="0"/>
    <xf numFmtId="168" fontId="33" fillId="0" borderId="0" applyFont="0" applyFill="0" applyBorder="0" applyAlignment="0" applyProtection="0"/>
    <xf numFmtId="165" fontId="1" fillId="0" borderId="0" applyFont="0" applyFill="0" applyBorder="0" applyAlignment="0" applyProtection="0"/>
    <xf numFmtId="165" fontId="33" fillId="0" borderId="0" applyFont="0" applyFill="0" applyBorder="0" applyAlignment="0" applyProtection="0"/>
    <xf numFmtId="165" fontId="10" fillId="0" borderId="0" applyFont="0" applyFill="0" applyBorder="0" applyAlignment="0" applyProtection="0"/>
    <xf numFmtId="169" fontId="3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70"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71" fontId="33" fillId="0" borderId="0" applyFont="0" applyFill="0" applyBorder="0" applyAlignment="0" applyProtection="0"/>
    <xf numFmtId="171" fontId="33" fillId="0" borderId="0" applyFont="0" applyFill="0" applyBorder="0" applyAlignment="0" applyProtection="0"/>
    <xf numFmtId="171" fontId="33" fillId="0" borderId="0" applyFont="0" applyFill="0" applyBorder="0" applyAlignment="0" applyProtection="0"/>
    <xf numFmtId="171" fontId="33" fillId="0" borderId="0" applyFont="0" applyFill="0" applyBorder="0" applyAlignment="0" applyProtection="0"/>
    <xf numFmtId="172" fontId="34" fillId="0" borderId="0" applyFont="0" applyFill="0" applyBorder="0" applyAlignment="0" applyProtection="0"/>
    <xf numFmtId="172" fontId="34" fillId="0" borderId="0" applyFont="0" applyFill="0" applyBorder="0" applyAlignment="0" applyProtection="0"/>
    <xf numFmtId="172" fontId="33" fillId="0" borderId="0" applyFont="0" applyFill="0" applyBorder="0" applyAlignment="0" applyProtection="0"/>
    <xf numFmtId="0" fontId="35" fillId="0" borderId="0"/>
    <xf numFmtId="0" fontId="1" fillId="0" borderId="0"/>
    <xf numFmtId="0" fontId="33" fillId="0" borderId="0"/>
    <xf numFmtId="0" fontId="33" fillId="0" borderId="0"/>
    <xf numFmtId="0" fontId="33" fillId="0" borderId="0"/>
    <xf numFmtId="0" fontId="1" fillId="0" borderId="0"/>
    <xf numFmtId="0" fontId="33" fillId="0" borderId="0"/>
    <xf numFmtId="0" fontId="33" fillId="0" borderId="0"/>
    <xf numFmtId="0" fontId="10" fillId="0" borderId="0"/>
    <xf numFmtId="0" fontId="33" fillId="0" borderId="0"/>
    <xf numFmtId="0" fontId="33" fillId="0" borderId="0"/>
    <xf numFmtId="0" fontId="33" fillId="0" borderId="0"/>
    <xf numFmtId="0" fontId="2" fillId="0" borderId="0"/>
    <xf numFmtId="0" fontId="10" fillId="0" borderId="0"/>
    <xf numFmtId="0" fontId="2" fillId="0" borderId="0"/>
    <xf numFmtId="0" fontId="33"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 fillId="0" borderId="0"/>
    <xf numFmtId="0" fontId="35" fillId="0" borderId="0"/>
    <xf numFmtId="0" fontId="35" fillId="0" borderId="0"/>
    <xf numFmtId="9" fontId="33" fillId="0" borderId="0" applyFont="0" applyFill="0" applyBorder="0" applyAlignment="0" applyProtection="0"/>
    <xf numFmtId="9" fontId="1" fillId="0" borderId="0" applyFont="0" applyFill="0" applyBorder="0" applyAlignment="0" applyProtection="0"/>
  </cellStyleXfs>
  <cellXfs count="714">
    <xf numFmtId="0" fontId="0" fillId="0" borderId="0" xfId="0"/>
    <xf numFmtId="164" fontId="2" fillId="0" borderId="0" xfId="2" applyNumberFormat="1" applyFont="1" applyAlignment="1">
      <alignment horizontal="center" vertical="center"/>
    </xf>
    <xf numFmtId="0" fontId="2" fillId="0" borderId="0" xfId="2" applyFont="1" applyAlignment="1">
      <alignment vertical="center"/>
    </xf>
    <xf numFmtId="0" fontId="2" fillId="0" borderId="0" xfId="2" applyFont="1" applyAlignment="1">
      <alignment horizontal="center" vertical="center"/>
    </xf>
    <xf numFmtId="0" fontId="5" fillId="0" borderId="0" xfId="2" applyFont="1" applyFill="1" applyAlignment="1">
      <alignment horizontal="right" vertical="center"/>
    </xf>
    <xf numFmtId="0" fontId="9" fillId="0" borderId="0" xfId="2" applyFont="1" applyAlignment="1">
      <alignment horizontal="left" vertical="center"/>
    </xf>
    <xf numFmtId="0" fontId="10" fillId="0" borderId="0" xfId="2" applyFont="1" applyAlignment="1">
      <alignment vertical="center"/>
    </xf>
    <xf numFmtId="0" fontId="14" fillId="0" borderId="0" xfId="2" applyFont="1"/>
    <xf numFmtId="0" fontId="14" fillId="0" borderId="0" xfId="2" applyFont="1" applyAlignment="1">
      <alignment horizontal="center"/>
    </xf>
    <xf numFmtId="0" fontId="2" fillId="0" borderId="0" xfId="2" applyFont="1" applyAlignment="1">
      <alignment horizontal="right" vertical="center"/>
    </xf>
    <xf numFmtId="164" fontId="9" fillId="0" borderId="0" xfId="2" applyNumberFormat="1" applyFont="1" applyBorder="1" applyAlignment="1">
      <alignment vertical="center"/>
    </xf>
    <xf numFmtId="0" fontId="13" fillId="0" borderId="0" xfId="2" applyFont="1" applyAlignment="1">
      <alignment vertical="center"/>
    </xf>
    <xf numFmtId="49" fontId="13" fillId="0" borderId="0" xfId="2" applyNumberFormat="1" applyFont="1" applyAlignment="1">
      <alignment horizontal="right" vertical="center"/>
    </xf>
    <xf numFmtId="0" fontId="13" fillId="0" borderId="0" xfId="2" applyFont="1" applyBorder="1" applyAlignment="1">
      <alignment horizontal="center" vertical="center"/>
    </xf>
    <xf numFmtId="0" fontId="13" fillId="0" borderId="0" xfId="2" applyFont="1" applyBorder="1" applyAlignment="1">
      <alignment vertical="center"/>
    </xf>
    <xf numFmtId="0" fontId="16" fillId="0" borderId="0" xfId="2" applyFont="1" applyAlignment="1">
      <alignment vertical="center"/>
    </xf>
    <xf numFmtId="49" fontId="13" fillId="0" borderId="0" xfId="2" applyNumberFormat="1" applyFont="1" applyAlignment="1">
      <alignment vertical="center"/>
    </xf>
    <xf numFmtId="1" fontId="13" fillId="0" borderId="0" xfId="2" applyNumberFormat="1" applyFont="1" applyAlignment="1">
      <alignment horizontal="left" vertical="center"/>
    </xf>
    <xf numFmtId="2" fontId="13" fillId="0" borderId="0" xfId="2" applyNumberFormat="1" applyFont="1" applyAlignment="1">
      <alignment vertical="center"/>
    </xf>
    <xf numFmtId="0" fontId="15" fillId="0" borderId="0" xfId="2" applyFont="1" applyAlignment="1">
      <alignment horizontal="right" vertical="center"/>
    </xf>
    <xf numFmtId="165" fontId="15" fillId="0" borderId="0" xfId="2" applyNumberFormat="1" applyFont="1" applyFill="1" applyAlignment="1">
      <alignment vertical="center"/>
    </xf>
    <xf numFmtId="0" fontId="16" fillId="2" borderId="0" xfId="2" applyFont="1" applyFill="1" applyAlignment="1">
      <alignment vertical="center"/>
    </xf>
    <xf numFmtId="0" fontId="13" fillId="0" borderId="0" xfId="2" applyFont="1" applyFill="1" applyAlignment="1">
      <alignment vertical="center"/>
    </xf>
    <xf numFmtId="0" fontId="13" fillId="0" borderId="0" xfId="2" applyFont="1" applyFill="1" applyAlignment="1">
      <alignment horizontal="left" vertical="center"/>
    </xf>
    <xf numFmtId="0" fontId="16" fillId="0" borderId="0" xfId="2" applyFont="1" applyFill="1" applyAlignment="1">
      <alignment horizontal="center" vertical="center"/>
    </xf>
    <xf numFmtId="0" fontId="13" fillId="0" borderId="0" xfId="2" applyFont="1" applyAlignment="1">
      <alignment horizontal="right" vertical="center"/>
    </xf>
    <xf numFmtId="164" fontId="15" fillId="0" borderId="0" xfId="2" applyNumberFormat="1" applyFont="1" applyBorder="1" applyAlignment="1">
      <alignment horizontal="center" vertical="center"/>
    </xf>
    <xf numFmtId="0" fontId="15" fillId="0" borderId="0" xfId="2" applyFont="1" applyBorder="1" applyAlignment="1">
      <alignment horizontal="left" vertical="center"/>
    </xf>
    <xf numFmtId="0" fontId="15" fillId="0" borderId="0" xfId="2" applyFont="1" applyBorder="1" applyAlignment="1">
      <alignment horizontal="center" vertical="center"/>
    </xf>
    <xf numFmtId="164" fontId="13" fillId="0" borderId="0" xfId="2" applyNumberFormat="1" applyFont="1" applyBorder="1" applyAlignment="1">
      <alignment horizontal="right" vertical="center"/>
    </xf>
    <xf numFmtId="0" fontId="13" fillId="0" borderId="0" xfId="2" applyFont="1" applyBorder="1" applyAlignment="1">
      <alignment horizontal="right" vertical="center"/>
    </xf>
    <xf numFmtId="0" fontId="15" fillId="0" borderId="0" xfId="2" applyFont="1" applyAlignment="1">
      <alignment vertical="center"/>
    </xf>
    <xf numFmtId="0" fontId="15" fillId="0" borderId="0" xfId="2" applyFont="1" applyBorder="1" applyAlignment="1">
      <alignment horizontal="right" vertical="center"/>
    </xf>
    <xf numFmtId="164" fontId="9" fillId="0" borderId="0" xfId="2" applyNumberFormat="1" applyFont="1" applyAlignment="1">
      <alignment horizontal="center" vertical="center"/>
    </xf>
    <xf numFmtId="0" fontId="10" fillId="0" borderId="0" xfId="2"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center" vertical="center"/>
    </xf>
    <xf numFmtId="0" fontId="22" fillId="0" borderId="0" xfId="0" applyFont="1" applyAlignment="1">
      <alignment horizontal="left" vertical="center"/>
    </xf>
    <xf numFmtId="0" fontId="13" fillId="0" borderId="0" xfId="0" applyFont="1" applyAlignment="1">
      <alignment vertical="center"/>
    </xf>
    <xf numFmtId="1" fontId="13" fillId="0" borderId="0" xfId="0" applyNumberFormat="1" applyFont="1" applyAlignment="1">
      <alignment horizontal="left" vertical="center"/>
    </xf>
    <xf numFmtId="2" fontId="10" fillId="0" borderId="0" xfId="0" applyNumberFormat="1" applyFont="1" applyAlignment="1">
      <alignment horizontal="left" vertical="center"/>
    </xf>
    <xf numFmtId="2" fontId="2" fillId="0" borderId="0" xfId="0" applyNumberFormat="1" applyFont="1" applyAlignment="1">
      <alignment horizontal="left" vertical="center"/>
    </xf>
    <xf numFmtId="2" fontId="13" fillId="0" borderId="0" xfId="0" applyNumberFormat="1" applyFont="1" applyAlignment="1">
      <alignment vertical="center"/>
    </xf>
    <xf numFmtId="1" fontId="13" fillId="0" borderId="0" xfId="0" applyNumberFormat="1"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2" fontId="22" fillId="0" borderId="0" xfId="0" applyNumberFormat="1" applyFont="1" applyAlignment="1">
      <alignment vertical="center"/>
    </xf>
    <xf numFmtId="0" fontId="19" fillId="0" borderId="0" xfId="0" applyFont="1" applyAlignment="1">
      <alignment horizontal="center" vertical="center"/>
    </xf>
    <xf numFmtId="0" fontId="8" fillId="0" borderId="0" xfId="0" applyFont="1" applyAlignment="1">
      <alignment horizontal="center" vertical="center"/>
    </xf>
    <xf numFmtId="0" fontId="25" fillId="0" borderId="0" xfId="0" applyFont="1" applyAlignment="1">
      <alignment horizontal="left" vertical="center"/>
    </xf>
    <xf numFmtId="0" fontId="18" fillId="0" borderId="0" xfId="0" applyFont="1" applyAlignment="1">
      <alignment horizontal="left" vertical="center"/>
    </xf>
    <xf numFmtId="0" fontId="13" fillId="0" borderId="0" xfId="0" applyFont="1" applyBorder="1" applyAlignment="1">
      <alignment horizontal="center" vertical="center"/>
    </xf>
    <xf numFmtId="0" fontId="15" fillId="0" borderId="0" xfId="0" applyFont="1" applyBorder="1" applyAlignment="1">
      <alignment vertical="center"/>
    </xf>
    <xf numFmtId="0" fontId="13" fillId="0" borderId="0" xfId="0" applyFont="1" applyBorder="1" applyAlignment="1">
      <alignment vertical="center"/>
    </xf>
    <xf numFmtId="0" fontId="10" fillId="0" borderId="0" xfId="0" applyFont="1" applyAlignment="1">
      <alignment vertical="center"/>
    </xf>
    <xf numFmtId="0" fontId="26" fillId="0" borderId="0" xfId="0" applyFont="1" applyBorder="1" applyAlignment="1">
      <alignment horizontal="right" vertical="center"/>
    </xf>
    <xf numFmtId="165" fontId="13" fillId="0" borderId="0" xfId="1" applyNumberFormat="1" applyFont="1" applyBorder="1" applyAlignment="1">
      <alignment horizontal="center" vertical="center"/>
    </xf>
    <xf numFmtId="3" fontId="13" fillId="0" borderId="0" xfId="0" applyNumberFormat="1" applyFont="1" applyAlignment="1">
      <alignment horizontal="center" vertical="center"/>
    </xf>
    <xf numFmtId="0" fontId="13" fillId="0" borderId="0" xfId="0" applyFont="1" applyFill="1" applyAlignment="1">
      <alignment horizontal="left" vertical="center"/>
    </xf>
    <xf numFmtId="0" fontId="13" fillId="0" borderId="0" xfId="0" applyFont="1" applyFill="1" applyAlignment="1">
      <alignment horizontal="center" vertical="center"/>
    </xf>
    <xf numFmtId="0" fontId="13" fillId="0" borderId="7" xfId="0" applyFont="1" applyBorder="1" applyAlignment="1">
      <alignment horizontal="left" vertical="center"/>
    </xf>
    <xf numFmtId="0" fontId="15" fillId="0" borderId="8" xfId="0" applyFont="1" applyBorder="1" applyAlignment="1">
      <alignment horizontal="center" vertical="center"/>
    </xf>
    <xf numFmtId="0" fontId="15" fillId="0" borderId="0" xfId="0" applyFont="1" applyBorder="1" applyAlignment="1">
      <alignment horizontal="center" vertical="center" wrapText="1"/>
    </xf>
    <xf numFmtId="0" fontId="22" fillId="0" borderId="0" xfId="0" applyFont="1" applyBorder="1" applyAlignment="1">
      <alignment horizontal="left" vertical="center"/>
    </xf>
    <xf numFmtId="0" fontId="22" fillId="0" borderId="0" xfId="0" applyFont="1" applyBorder="1" applyAlignment="1">
      <alignment horizontal="center" vertical="center"/>
    </xf>
    <xf numFmtId="0" fontId="19" fillId="0" borderId="0" xfId="0" applyFont="1" applyFill="1" applyAlignment="1">
      <alignment horizontal="center" vertical="center"/>
    </xf>
    <xf numFmtId="0" fontId="15" fillId="0" borderId="0" xfId="0" applyFont="1" applyBorder="1" applyAlignment="1">
      <alignment horizontal="left" vertical="center"/>
    </xf>
    <xf numFmtId="2" fontId="13" fillId="0" borderId="0" xfId="0" applyNumberFormat="1" applyFont="1" applyAlignment="1">
      <alignment horizontal="center" vertical="center"/>
    </xf>
    <xf numFmtId="0" fontId="0" fillId="0" borderId="0" xfId="0" applyAlignment="1">
      <alignment vertical="center"/>
    </xf>
    <xf numFmtId="0" fontId="15" fillId="0" borderId="0" xfId="0" applyFont="1" applyAlignment="1">
      <alignment horizontal="center" vertical="center" wrapText="1"/>
    </xf>
    <xf numFmtId="2" fontId="15" fillId="0" borderId="0" xfId="0" applyNumberFormat="1" applyFont="1" applyAlignment="1">
      <alignment vertical="center" wrapText="1"/>
    </xf>
    <xf numFmtId="0" fontId="13" fillId="0" borderId="8" xfId="0" applyFont="1" applyBorder="1" applyAlignment="1">
      <alignment horizontal="center" vertical="center" wrapText="1"/>
    </xf>
    <xf numFmtId="0" fontId="15" fillId="0" borderId="8" xfId="0" applyFont="1" applyBorder="1" applyAlignment="1">
      <alignment horizontal="left" vertical="center"/>
    </xf>
    <xf numFmtId="0" fontId="15" fillId="0" borderId="0" xfId="0" applyFont="1" applyAlignment="1">
      <alignment vertical="center"/>
    </xf>
    <xf numFmtId="0" fontId="15" fillId="0" borderId="0" xfId="0" applyFont="1" applyAlignment="1">
      <alignment horizontal="right" vertical="center"/>
    </xf>
    <xf numFmtId="165" fontId="15" fillId="0" borderId="0" xfId="0" applyNumberFormat="1" applyFont="1" applyAlignment="1">
      <alignment vertical="center" wrapText="1"/>
    </xf>
    <xf numFmtId="0" fontId="0" fillId="2" borderId="0" xfId="0" applyFill="1" applyAlignment="1">
      <alignment vertical="center"/>
    </xf>
    <xf numFmtId="1" fontId="16" fillId="2" borderId="0" xfId="0" applyNumberFormat="1" applyFont="1" applyFill="1" applyAlignment="1">
      <alignment vertical="center"/>
    </xf>
    <xf numFmtId="0" fontId="16" fillId="2" borderId="0" xfId="0" applyFont="1" applyFill="1" applyAlignment="1">
      <alignment vertical="center"/>
    </xf>
    <xf numFmtId="0" fontId="16" fillId="0" borderId="0" xfId="0" applyFont="1" applyAlignment="1">
      <alignment horizontal="right" vertical="center"/>
    </xf>
    <xf numFmtId="1" fontId="16" fillId="0" borderId="0" xfId="0" applyNumberFormat="1" applyFont="1" applyAlignment="1">
      <alignment vertical="center"/>
    </xf>
    <xf numFmtId="0" fontId="16" fillId="0" borderId="0" xfId="0" applyFont="1" applyAlignment="1">
      <alignment vertical="center"/>
    </xf>
    <xf numFmtId="0" fontId="15" fillId="2" borderId="0" xfId="0" applyFont="1" applyFill="1" applyAlignment="1">
      <alignment vertical="center"/>
    </xf>
    <xf numFmtId="0" fontId="15" fillId="0" borderId="0" xfId="0" applyFont="1" applyFill="1" applyAlignment="1">
      <alignment vertical="center"/>
    </xf>
    <xf numFmtId="0" fontId="16" fillId="0" borderId="0" xfId="0" applyFont="1" applyFill="1" applyAlignment="1">
      <alignment horizontal="right" vertical="center"/>
    </xf>
    <xf numFmtId="1" fontId="16" fillId="0" borderId="0" xfId="0" applyNumberFormat="1" applyFont="1" applyFill="1" applyAlignment="1">
      <alignment vertical="center"/>
    </xf>
    <xf numFmtId="0" fontId="16" fillId="0" borderId="0" xfId="0" applyFont="1" applyFill="1" applyAlignment="1">
      <alignment vertical="center"/>
    </xf>
    <xf numFmtId="0" fontId="13" fillId="2" borderId="0" xfId="0" applyFont="1" applyFill="1" applyAlignment="1">
      <alignment horizontal="center" vertical="center"/>
    </xf>
    <xf numFmtId="0" fontId="31" fillId="0" borderId="0" xfId="0" applyFont="1" applyAlignment="1">
      <alignment horizontal="left" vertical="center"/>
    </xf>
    <xf numFmtId="0" fontId="9" fillId="0" borderId="0" xfId="0" applyFont="1" applyBorder="1" applyAlignment="1">
      <alignment horizontal="center" vertical="center"/>
    </xf>
    <xf numFmtId="0" fontId="13" fillId="0" borderId="0" xfId="0" applyFont="1" applyFill="1" applyBorder="1" applyAlignment="1">
      <alignment horizontal="center" vertical="center"/>
    </xf>
    <xf numFmtId="2" fontId="13" fillId="0" borderId="0" xfId="0" applyNumberFormat="1" applyFont="1" applyBorder="1" applyAlignment="1">
      <alignment horizontal="left" vertical="center"/>
    </xf>
    <xf numFmtId="0" fontId="15" fillId="0" borderId="8"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left" vertical="center"/>
    </xf>
    <xf numFmtId="49" fontId="13" fillId="0" borderId="0" xfId="0" applyNumberFormat="1" applyFont="1" applyAlignment="1">
      <alignment horizontal="left" vertical="center"/>
    </xf>
    <xf numFmtId="49" fontId="0" fillId="0" borderId="0" xfId="0" applyNumberFormat="1"/>
    <xf numFmtId="1" fontId="13" fillId="0" borderId="8" xfId="0" applyNumberFormat="1" applyFont="1" applyFill="1" applyBorder="1" applyAlignment="1">
      <alignment horizontal="center" vertical="center" wrapText="1"/>
    </xf>
    <xf numFmtId="167" fontId="15" fillId="0" borderId="0" xfId="0" applyNumberFormat="1" applyFont="1" applyAlignment="1">
      <alignment vertical="center" wrapText="1"/>
    </xf>
    <xf numFmtId="0" fontId="4" fillId="0" borderId="0" xfId="2" applyFont="1" applyAlignment="1">
      <alignment horizontal="center" vertical="center"/>
    </xf>
    <xf numFmtId="0" fontId="4" fillId="0" borderId="0" xfId="2" applyFont="1" applyFill="1" applyAlignment="1">
      <alignment horizontal="center" vertical="center"/>
    </xf>
    <xf numFmtId="0" fontId="13" fillId="0" borderId="0" xfId="2" applyFont="1" applyAlignment="1">
      <alignment horizontal="left" vertical="center"/>
    </xf>
    <xf numFmtId="0" fontId="13" fillId="0" borderId="0" xfId="2" applyFont="1" applyAlignment="1">
      <alignment horizontal="center" vertical="center"/>
    </xf>
    <xf numFmtId="0" fontId="15" fillId="0" borderId="0" xfId="2" applyFont="1" applyAlignment="1">
      <alignment horizontal="left" vertical="center"/>
    </xf>
    <xf numFmtId="0" fontId="13" fillId="0" borderId="0" xfId="2" applyFont="1" applyFill="1" applyAlignment="1">
      <alignment horizontal="center" vertical="center"/>
    </xf>
    <xf numFmtId="0" fontId="13" fillId="0" borderId="0" xfId="0" applyFont="1" applyAlignment="1">
      <alignment horizontal="center" vertical="center"/>
    </xf>
    <xf numFmtId="165" fontId="15" fillId="0" borderId="0" xfId="0" applyNumberFormat="1" applyFont="1" applyAlignment="1">
      <alignment vertical="center"/>
    </xf>
    <xf numFmtId="49" fontId="13" fillId="0" borderId="8" xfId="0" applyNumberFormat="1" applyFont="1" applyBorder="1" applyAlignment="1">
      <alignment vertical="center" wrapText="1"/>
    </xf>
    <xf numFmtId="2" fontId="15" fillId="0" borderId="0" xfId="3" applyNumberFormat="1" applyFont="1" applyFill="1" applyAlignment="1">
      <alignment vertical="center"/>
    </xf>
    <xf numFmtId="0" fontId="23" fillId="0" borderId="0" xfId="2" applyFont="1" applyAlignment="1">
      <alignment horizontal="center" vertical="center"/>
    </xf>
    <xf numFmtId="0" fontId="13" fillId="0" borderId="0" xfId="2" applyFont="1" applyFill="1" applyAlignment="1">
      <alignment horizontal="center" vertical="center"/>
    </xf>
    <xf numFmtId="0" fontId="13" fillId="0" borderId="0" xfId="2" applyFont="1" applyAlignment="1">
      <alignment horizontal="left" vertical="center"/>
    </xf>
    <xf numFmtId="0" fontId="13" fillId="0" borderId="0" xfId="2" applyFont="1" applyAlignment="1">
      <alignment horizontal="center" vertical="center"/>
    </xf>
    <xf numFmtId="2" fontId="10" fillId="0" borderId="0" xfId="0" applyNumberFormat="1" applyFont="1" applyAlignment="1">
      <alignment vertical="center"/>
    </xf>
    <xf numFmtId="0" fontId="10" fillId="0" borderId="0" xfId="0" applyFont="1" applyBorder="1" applyAlignment="1">
      <alignment vertical="center"/>
    </xf>
    <xf numFmtId="0" fontId="10" fillId="2" borderId="0" xfId="0" applyFont="1" applyFill="1" applyAlignment="1">
      <alignment vertical="center"/>
    </xf>
    <xf numFmtId="2" fontId="13" fillId="0" borderId="0" xfId="0" applyNumberFormat="1" applyFont="1" applyAlignment="1">
      <alignment vertical="center" wrapText="1"/>
    </xf>
    <xf numFmtId="0" fontId="7" fillId="0" borderId="0" xfId="2"/>
    <xf numFmtId="0" fontId="18" fillId="0" borderId="0" xfId="2" applyFont="1" applyAlignment="1">
      <alignment horizontal="center" vertical="center"/>
    </xf>
    <xf numFmtId="0" fontId="19" fillId="0" borderId="0" xfId="2" applyFont="1" applyAlignment="1">
      <alignment horizontal="left" vertical="center"/>
    </xf>
    <xf numFmtId="0" fontId="20" fillId="0" borderId="0" xfId="2" applyFont="1" applyAlignment="1">
      <alignment horizontal="center" vertical="center"/>
    </xf>
    <xf numFmtId="0" fontId="13" fillId="0" borderId="0" xfId="2" applyFont="1"/>
    <xf numFmtId="0" fontId="15" fillId="0" borderId="0" xfId="2" applyFont="1" applyAlignment="1">
      <alignment horizontal="center" vertical="center"/>
    </xf>
    <xf numFmtId="49" fontId="13" fillId="0" borderId="0" xfId="2" applyNumberFormat="1" applyFont="1" applyAlignment="1">
      <alignment horizontal="left" vertical="center"/>
    </xf>
    <xf numFmtId="0" fontId="21" fillId="0" borderId="0" xfId="2" applyFont="1" applyAlignment="1">
      <alignment horizontal="left" vertical="center"/>
    </xf>
    <xf numFmtId="2" fontId="10" fillId="0" borderId="0" xfId="2" applyNumberFormat="1" applyFont="1" applyAlignment="1">
      <alignment horizontal="left" vertical="center"/>
    </xf>
    <xf numFmtId="2" fontId="2" fillId="0" borderId="0" xfId="2" applyNumberFormat="1" applyFont="1" applyAlignment="1">
      <alignment horizontal="left" vertical="center"/>
    </xf>
    <xf numFmtId="1" fontId="13" fillId="0" borderId="0" xfId="2" applyNumberFormat="1" applyFont="1" applyAlignment="1">
      <alignment vertical="center"/>
    </xf>
    <xf numFmtId="0" fontId="22" fillId="0" borderId="0" xfId="2" applyFont="1" applyAlignment="1">
      <alignment horizontal="center" vertical="center"/>
    </xf>
    <xf numFmtId="0" fontId="24" fillId="0" borderId="0" xfId="2" applyFont="1" applyAlignment="1">
      <alignment horizontal="center" vertical="center"/>
    </xf>
    <xf numFmtId="2" fontId="13" fillId="0" borderId="0" xfId="2" applyNumberFormat="1" applyFont="1" applyAlignment="1">
      <alignment vertical="center" wrapText="1"/>
    </xf>
    <xf numFmtId="2" fontId="22" fillId="0" borderId="0" xfId="2" applyNumberFormat="1" applyFont="1" applyAlignment="1">
      <alignment vertical="center"/>
    </xf>
    <xf numFmtId="0" fontId="19" fillId="0" borderId="0" xfId="2" applyFont="1" applyAlignment="1">
      <alignment horizontal="center" vertical="center"/>
    </xf>
    <xf numFmtId="0" fontId="8" fillId="0" borderId="0" xfId="2" applyFont="1" applyAlignment="1">
      <alignment horizontal="center" vertical="center"/>
    </xf>
    <xf numFmtId="0" fontId="25" fillId="0" borderId="0" xfId="2" applyFont="1" applyAlignment="1">
      <alignment horizontal="left" vertical="center"/>
    </xf>
    <xf numFmtId="0" fontId="18" fillId="0" borderId="0" xfId="2" applyFont="1" applyAlignment="1">
      <alignment horizontal="left" vertical="center"/>
    </xf>
    <xf numFmtId="0" fontId="9" fillId="0" borderId="0" xfId="2" applyFont="1" applyBorder="1" applyAlignment="1">
      <alignment horizontal="center" vertical="center"/>
    </xf>
    <xf numFmtId="0" fontId="15" fillId="0" borderId="0" xfId="2" applyFont="1" applyBorder="1" applyAlignment="1">
      <alignment vertical="center"/>
    </xf>
    <xf numFmtId="0" fontId="13" fillId="0" borderId="0" xfId="2" applyFont="1" applyFill="1" applyBorder="1" applyAlignment="1">
      <alignment horizontal="center" vertical="center"/>
    </xf>
    <xf numFmtId="2" fontId="13" fillId="0" borderId="0" xfId="2" applyNumberFormat="1" applyFont="1" applyBorder="1" applyAlignment="1">
      <alignment horizontal="left" vertical="center"/>
    </xf>
    <xf numFmtId="2" fontId="10" fillId="0" borderId="0" xfId="2" applyNumberFormat="1" applyFont="1" applyAlignment="1">
      <alignment vertical="center"/>
    </xf>
    <xf numFmtId="0" fontId="10" fillId="0" borderId="0" xfId="2" applyFont="1" applyBorder="1" applyAlignment="1">
      <alignment vertical="center"/>
    </xf>
    <xf numFmtId="0" fontId="10" fillId="2" borderId="0" xfId="2" applyFont="1" applyFill="1" applyAlignment="1">
      <alignment vertical="center"/>
    </xf>
    <xf numFmtId="0" fontId="26" fillId="0" borderId="0" xfId="2" applyFont="1" applyBorder="1" applyAlignment="1">
      <alignment horizontal="right" vertical="center"/>
    </xf>
    <xf numFmtId="165" fontId="13" fillId="0" borderId="0" xfId="4" applyNumberFormat="1" applyFont="1" applyBorder="1" applyAlignment="1">
      <alignment horizontal="center" vertical="center"/>
    </xf>
    <xf numFmtId="3" fontId="13" fillId="0" borderId="0" xfId="2" applyNumberFormat="1" applyFont="1" applyAlignment="1">
      <alignment horizontal="center" vertical="center"/>
    </xf>
    <xf numFmtId="0" fontId="13" fillId="0" borderId="7" xfId="2" applyFont="1" applyBorder="1" applyAlignment="1">
      <alignment horizontal="left" vertical="center"/>
    </xf>
    <xf numFmtId="0" fontId="15" fillId="0" borderId="8" xfId="2" applyFont="1" applyBorder="1" applyAlignment="1">
      <alignment horizontal="center" vertical="center"/>
    </xf>
    <xf numFmtId="0" fontId="15" fillId="0" borderId="8" xfId="2" applyFont="1" applyBorder="1" applyAlignment="1">
      <alignment horizontal="center" vertical="center" wrapText="1"/>
    </xf>
    <xf numFmtId="0" fontId="15" fillId="0" borderId="0" xfId="2" applyFont="1" applyBorder="1" applyAlignment="1">
      <alignment horizontal="center" vertical="center" wrapText="1"/>
    </xf>
    <xf numFmtId="0" fontId="22" fillId="0" borderId="0" xfId="2" applyFont="1" applyBorder="1" applyAlignment="1">
      <alignment horizontal="left" vertical="center"/>
    </xf>
    <xf numFmtId="0" fontId="22" fillId="0" borderId="0" xfId="2" applyFont="1" applyBorder="1" applyAlignment="1">
      <alignment horizontal="center" vertical="center"/>
    </xf>
    <xf numFmtId="0" fontId="19" fillId="0" borderId="0" xfId="2" applyFont="1" applyFill="1" applyAlignment="1">
      <alignment horizontal="center" vertical="center"/>
    </xf>
    <xf numFmtId="2" fontId="13" fillId="0" borderId="0" xfId="2" applyNumberFormat="1" applyFont="1" applyAlignment="1">
      <alignment horizontal="center" vertical="center"/>
    </xf>
    <xf numFmtId="0" fontId="7" fillId="0" borderId="0" xfId="2" applyAlignment="1">
      <alignment vertical="center"/>
    </xf>
    <xf numFmtId="0" fontId="15" fillId="0" borderId="0" xfId="2" applyFont="1" applyAlignment="1">
      <alignment horizontal="center" vertical="center" wrapText="1"/>
    </xf>
    <xf numFmtId="2" fontId="15" fillId="0" borderId="0" xfId="2" applyNumberFormat="1" applyFont="1" applyAlignment="1">
      <alignment vertical="center" wrapText="1"/>
    </xf>
    <xf numFmtId="0" fontId="22" fillId="0" borderId="0" xfId="2" applyFont="1" applyAlignment="1">
      <alignment horizontal="left" vertical="center"/>
    </xf>
    <xf numFmtId="0" fontId="13" fillId="0" borderId="8" xfId="2" applyFont="1" applyBorder="1" applyAlignment="1">
      <alignment horizontal="center" vertical="center" wrapText="1"/>
    </xf>
    <xf numFmtId="49" fontId="13" fillId="0" borderId="8" xfId="2" applyNumberFormat="1" applyFont="1" applyBorder="1" applyAlignment="1">
      <alignment vertical="center" wrapText="1"/>
    </xf>
    <xf numFmtId="1" fontId="13" fillId="0" borderId="8" xfId="2" applyNumberFormat="1" applyFont="1" applyFill="1" applyBorder="1" applyAlignment="1">
      <alignment horizontal="center" vertical="center" wrapText="1"/>
    </xf>
    <xf numFmtId="0" fontId="15" fillId="0" borderId="8" xfId="2" applyFont="1" applyBorder="1" applyAlignment="1">
      <alignment horizontal="left" vertical="center"/>
    </xf>
    <xf numFmtId="165" fontId="15" fillId="0" borderId="0" xfId="2" applyNumberFormat="1" applyFont="1" applyAlignment="1">
      <alignment vertical="center" wrapText="1"/>
    </xf>
    <xf numFmtId="0" fontId="7" fillId="2" borderId="0" xfId="2" applyFill="1" applyAlignment="1">
      <alignment vertical="center"/>
    </xf>
    <xf numFmtId="1" fontId="16" fillId="2" borderId="0" xfId="2" applyNumberFormat="1" applyFont="1" applyFill="1" applyAlignment="1">
      <alignment vertical="center"/>
    </xf>
    <xf numFmtId="0" fontId="16" fillId="0" borderId="0" xfId="2" applyFont="1" applyAlignment="1">
      <alignment horizontal="right" vertical="center"/>
    </xf>
    <xf numFmtId="1" fontId="16" fillId="0" borderId="0" xfId="2" applyNumberFormat="1" applyFont="1" applyAlignment="1">
      <alignment vertical="center"/>
    </xf>
    <xf numFmtId="167" fontId="15" fillId="0" borderId="0" xfId="2" applyNumberFormat="1" applyFont="1" applyAlignment="1">
      <alignment vertical="center" wrapText="1"/>
    </xf>
    <xf numFmtId="165" fontId="15" fillId="0" borderId="0" xfId="2" applyNumberFormat="1" applyFont="1" applyAlignment="1">
      <alignment vertical="center"/>
    </xf>
    <xf numFmtId="0" fontId="15" fillId="2" borderId="0" xfId="2" applyFont="1" applyFill="1" applyAlignment="1">
      <alignment vertical="center"/>
    </xf>
    <xf numFmtId="0" fontId="15" fillId="0" borderId="0" xfId="2" applyFont="1" applyFill="1" applyAlignment="1">
      <alignment vertical="center"/>
    </xf>
    <xf numFmtId="0" fontId="16" fillId="0" borderId="0" xfId="2" applyFont="1" applyFill="1" applyAlignment="1">
      <alignment horizontal="right" vertical="center"/>
    </xf>
    <xf numFmtId="1" fontId="16" fillId="0" borderId="0" xfId="2" applyNumberFormat="1" applyFont="1" applyFill="1" applyAlignment="1">
      <alignment vertical="center"/>
    </xf>
    <xf numFmtId="0" fontId="16" fillId="0" borderId="0" xfId="2" applyFont="1" applyFill="1" applyAlignment="1">
      <alignment vertical="center"/>
    </xf>
    <xf numFmtId="0" fontId="13" fillId="2" borderId="0" xfId="2" applyFont="1" applyFill="1" applyAlignment="1">
      <alignment horizontal="center" vertical="center"/>
    </xf>
    <xf numFmtId="0" fontId="31" fillId="0" borderId="0" xfId="2" applyFont="1" applyAlignment="1">
      <alignment horizontal="left" vertical="center"/>
    </xf>
    <xf numFmtId="49" fontId="13" fillId="0" borderId="0" xfId="2" applyNumberFormat="1" applyFont="1" applyAlignment="1">
      <alignment vertical="center" wrapText="1"/>
    </xf>
    <xf numFmtId="0" fontId="13" fillId="0" borderId="0" xfId="32" applyFont="1"/>
    <xf numFmtId="0" fontId="13" fillId="0" borderId="0" xfId="32" applyFont="1" applyAlignment="1"/>
    <xf numFmtId="0" fontId="15" fillId="0" borderId="0" xfId="32" applyFont="1"/>
    <xf numFmtId="49" fontId="17" fillId="0" borderId="0" xfId="32" applyNumberFormat="1" applyFont="1" applyAlignment="1">
      <alignment horizontal="left" vertical="center"/>
    </xf>
    <xf numFmtId="49" fontId="17" fillId="0" borderId="0" xfId="32" applyNumberFormat="1" applyFont="1"/>
    <xf numFmtId="0" fontId="17" fillId="0" borderId="0" xfId="32" applyFont="1" applyAlignment="1">
      <alignment horizontal="left" vertical="center"/>
    </xf>
    <xf numFmtId="0" fontId="13" fillId="0" borderId="0" xfId="32" applyFont="1" applyAlignment="1">
      <alignment horizontal="right"/>
    </xf>
    <xf numFmtId="1" fontId="17" fillId="0" borderId="0" xfId="32" applyNumberFormat="1" applyFont="1" applyAlignment="1">
      <alignment horizontal="left" vertical="center"/>
    </xf>
    <xf numFmtId="0" fontId="13" fillId="0" borderId="0" xfId="32" applyFont="1" applyBorder="1"/>
    <xf numFmtId="0" fontId="13" fillId="0" borderId="0" xfId="32" applyFont="1" applyBorder="1" applyAlignment="1">
      <alignment horizontal="right"/>
    </xf>
    <xf numFmtId="49" fontId="16" fillId="0" borderId="0" xfId="32" applyNumberFormat="1" applyFont="1" applyAlignment="1">
      <alignment vertical="center"/>
    </xf>
    <xf numFmtId="173" fontId="17" fillId="0" borderId="0" xfId="32" applyNumberFormat="1" applyFont="1" applyBorder="1"/>
    <xf numFmtId="0" fontId="13" fillId="0" borderId="0" xfId="32" applyFont="1" applyBorder="1" applyAlignment="1"/>
    <xf numFmtId="0" fontId="15" fillId="0" borderId="0" xfId="32" applyFont="1" applyBorder="1" applyAlignment="1"/>
    <xf numFmtId="0" fontId="33" fillId="0" borderId="0" xfId="32" applyFont="1"/>
    <xf numFmtId="0" fontId="33" fillId="0" borderId="0" xfId="32"/>
    <xf numFmtId="0" fontId="36" fillId="0" borderId="0" xfId="32" applyFont="1"/>
    <xf numFmtId="0" fontId="36" fillId="4" borderId="8" xfId="32" applyFont="1" applyFill="1" applyBorder="1"/>
    <xf numFmtId="0" fontId="36" fillId="0" borderId="8" xfId="32" applyFont="1" applyBorder="1"/>
    <xf numFmtId="0" fontId="33" fillId="0" borderId="8" xfId="32" applyBorder="1"/>
    <xf numFmtId="0" fontId="33" fillId="0" borderId="8" xfId="32" applyFont="1" applyBorder="1"/>
    <xf numFmtId="0" fontId="33" fillId="0" borderId="8" xfId="32" applyFill="1" applyBorder="1"/>
    <xf numFmtId="0" fontId="33" fillId="0" borderId="8" xfId="32" applyFont="1" applyFill="1" applyBorder="1" applyAlignment="1">
      <alignment wrapText="1"/>
    </xf>
    <xf numFmtId="0" fontId="33" fillId="5" borderId="8" xfId="32" applyFill="1" applyBorder="1"/>
    <xf numFmtId="0" fontId="33" fillId="5" borderId="8" xfId="32" applyFont="1" applyFill="1" applyBorder="1" applyAlignment="1">
      <alignment wrapText="1"/>
    </xf>
    <xf numFmtId="0" fontId="33" fillId="0" borderId="8" xfId="32" applyFont="1" applyBorder="1" applyAlignment="1">
      <alignment wrapText="1"/>
    </xf>
    <xf numFmtId="0" fontId="36" fillId="0" borderId="8" xfId="32" applyFont="1" applyBorder="1" applyAlignment="1">
      <alignment wrapText="1"/>
    </xf>
    <xf numFmtId="0" fontId="33" fillId="4" borderId="8" xfId="32" applyFont="1" applyFill="1" applyBorder="1"/>
    <xf numFmtId="49" fontId="7" fillId="0" borderId="0" xfId="2" applyNumberFormat="1"/>
    <xf numFmtId="49" fontId="13" fillId="0" borderId="0" xfId="2" applyNumberFormat="1" applyFont="1"/>
    <xf numFmtId="0" fontId="33" fillId="0" borderId="0" xfId="2" applyFont="1"/>
    <xf numFmtId="0" fontId="13" fillId="0" borderId="0" xfId="2" applyFont="1" applyFill="1"/>
    <xf numFmtId="2" fontId="10" fillId="0" borderId="0" xfId="2" applyNumberFormat="1" applyFont="1" applyBorder="1" applyAlignment="1">
      <alignment vertical="center"/>
    </xf>
    <xf numFmtId="0" fontId="7" fillId="0" borderId="0" xfId="2" applyFill="1"/>
    <xf numFmtId="0" fontId="15" fillId="0" borderId="8" xfId="2" applyFont="1" applyBorder="1" applyAlignment="1">
      <alignment horizontal="center" vertical="center"/>
    </xf>
    <xf numFmtId="0" fontId="39" fillId="0" borderId="0" xfId="0" applyFont="1" applyAlignment="1">
      <alignment horizontal="left" vertical="center"/>
    </xf>
    <xf numFmtId="1" fontId="15" fillId="0" borderId="0" xfId="2" applyNumberFormat="1" applyFont="1" applyAlignment="1">
      <alignment vertical="center"/>
    </xf>
    <xf numFmtId="0" fontId="22" fillId="0" borderId="4" xfId="2" applyFont="1" applyBorder="1" applyAlignment="1">
      <alignment vertical="center" wrapText="1"/>
    </xf>
    <xf numFmtId="0" fontId="30" fillId="0" borderId="4" xfId="2" applyFont="1" applyBorder="1" applyAlignment="1">
      <alignment vertical="center" wrapText="1"/>
    </xf>
    <xf numFmtId="0" fontId="29" fillId="0" borderId="4" xfId="2" applyFont="1" applyBorder="1" applyAlignment="1">
      <alignment vertical="center" wrapText="1"/>
    </xf>
    <xf numFmtId="0" fontId="13" fillId="0" borderId="0" xfId="2" applyFont="1" applyAlignment="1">
      <alignment horizontal="left" vertical="center"/>
    </xf>
    <xf numFmtId="0" fontId="13" fillId="0" borderId="0" xfId="2" applyFont="1" applyAlignment="1">
      <alignment horizontal="center" vertical="center"/>
    </xf>
    <xf numFmtId="0" fontId="15" fillId="0" borderId="0" xfId="2" applyFont="1" applyAlignment="1">
      <alignment horizontal="left" vertical="center"/>
    </xf>
    <xf numFmtId="0" fontId="13" fillId="0" borderId="0" xfId="2" applyFont="1" applyAlignment="1">
      <alignment horizontal="left" vertical="center"/>
    </xf>
    <xf numFmtId="0" fontId="13" fillId="0" borderId="0" xfId="2" applyFont="1" applyAlignment="1">
      <alignment horizontal="center" vertical="center"/>
    </xf>
    <xf numFmtId="0" fontId="15" fillId="0" borderId="0" xfId="2" applyFont="1" applyAlignment="1">
      <alignment horizontal="left" vertical="center"/>
    </xf>
    <xf numFmtId="0" fontId="15" fillId="0" borderId="0" xfId="2" applyFont="1" applyAlignment="1">
      <alignment horizontal="left" vertical="top" wrapText="1"/>
    </xf>
    <xf numFmtId="0" fontId="13" fillId="0" borderId="0" xfId="2" applyFont="1" applyFill="1" applyAlignment="1">
      <alignment horizontal="left" vertical="center"/>
    </xf>
    <xf numFmtId="0" fontId="13" fillId="0" borderId="0" xfId="2" applyFont="1" applyBorder="1" applyAlignment="1">
      <alignment horizontal="left" vertical="center"/>
    </xf>
    <xf numFmtId="0" fontId="15" fillId="0" borderId="8" xfId="2" applyFont="1" applyBorder="1" applyAlignment="1">
      <alignment vertical="center"/>
    </xf>
    <xf numFmtId="2" fontId="13" fillId="3" borderId="8" xfId="2" applyNumberFormat="1" applyFont="1" applyFill="1" applyBorder="1" applyAlignment="1">
      <alignment vertical="center"/>
    </xf>
    <xf numFmtId="2" fontId="13" fillId="0" borderId="8" xfId="2" applyNumberFormat="1" applyFont="1" applyBorder="1" applyAlignment="1">
      <alignment vertical="center"/>
    </xf>
    <xf numFmtId="0" fontId="7" fillId="5" borderId="8" xfId="2" applyFill="1" applyBorder="1" applyAlignment="1"/>
    <xf numFmtId="2" fontId="13" fillId="5" borderId="8" xfId="2" applyNumberFormat="1" applyFont="1" applyFill="1" applyBorder="1" applyAlignment="1">
      <alignment vertical="center"/>
    </xf>
    <xf numFmtId="2" fontId="13" fillId="0" borderId="8" xfId="2" applyNumberFormat="1" applyFont="1" applyBorder="1" applyAlignment="1">
      <alignment vertical="center" wrapText="1"/>
    </xf>
    <xf numFmtId="0" fontId="15" fillId="5" borderId="8" xfId="2" applyFont="1" applyFill="1" applyBorder="1" applyAlignment="1">
      <alignment vertical="center"/>
    </xf>
    <xf numFmtId="2" fontId="13" fillId="5" borderId="8" xfId="2" applyNumberFormat="1" applyFont="1" applyFill="1" applyBorder="1" applyAlignment="1">
      <alignment vertical="center" wrapText="1"/>
    </xf>
    <xf numFmtId="0" fontId="9" fillId="0" borderId="8" xfId="2" applyFont="1" applyBorder="1" applyAlignment="1">
      <alignment vertical="center"/>
    </xf>
    <xf numFmtId="0" fontId="22" fillId="0" borderId="8" xfId="2" applyFont="1" applyBorder="1" applyAlignment="1">
      <alignment vertical="center"/>
    </xf>
    <xf numFmtId="0" fontId="13" fillId="0" borderId="8" xfId="2" applyFont="1" applyBorder="1" applyAlignment="1">
      <alignment vertical="center"/>
    </xf>
    <xf numFmtId="0" fontId="15" fillId="0" borderId="8" xfId="2" applyFont="1" applyBorder="1" applyAlignment="1">
      <alignment vertical="center" wrapText="1"/>
    </xf>
    <xf numFmtId="0" fontId="7" fillId="5" borderId="0" xfId="2" applyFill="1"/>
    <xf numFmtId="49" fontId="13" fillId="5" borderId="0" xfId="2" applyNumberFormat="1" applyFont="1" applyFill="1" applyAlignment="1">
      <alignment vertical="center"/>
    </xf>
    <xf numFmtId="49" fontId="13" fillId="5" borderId="0" xfId="2" applyNumberFormat="1" applyFont="1" applyFill="1" applyAlignment="1">
      <alignment horizontal="left" vertical="center"/>
    </xf>
    <xf numFmtId="49" fontId="13" fillId="5" borderId="0" xfId="2" applyNumberFormat="1" applyFont="1" applyFill="1" applyAlignment="1">
      <alignment vertical="center" wrapText="1"/>
    </xf>
    <xf numFmtId="0" fontId="13" fillId="5" borderId="0" xfId="2" applyFont="1" applyFill="1" applyAlignment="1">
      <alignment vertical="center"/>
    </xf>
    <xf numFmtId="0" fontId="13" fillId="5" borderId="0" xfId="2" applyFont="1" applyFill="1" applyAlignment="1">
      <alignment horizontal="left" vertical="center"/>
    </xf>
    <xf numFmtId="2" fontId="13" fillId="5" borderId="0" xfId="2" applyNumberFormat="1" applyFont="1" applyFill="1" applyAlignment="1">
      <alignment vertical="center"/>
    </xf>
    <xf numFmtId="0" fontId="13" fillId="5" borderId="0" xfId="2" applyFont="1" applyFill="1" applyAlignment="1">
      <alignment horizontal="center" vertical="center"/>
    </xf>
    <xf numFmtId="2" fontId="13" fillId="5" borderId="0" xfId="2" applyNumberFormat="1" applyFont="1" applyFill="1" applyAlignment="1">
      <alignment vertical="center" wrapText="1"/>
    </xf>
    <xf numFmtId="2" fontId="22" fillId="5" borderId="0" xfId="2" applyNumberFormat="1" applyFont="1" applyFill="1" applyAlignment="1">
      <alignment vertical="center"/>
    </xf>
    <xf numFmtId="0" fontId="9" fillId="5" borderId="8" xfId="2" applyFont="1" applyFill="1" applyBorder="1" applyAlignment="1">
      <alignment vertical="center"/>
    </xf>
    <xf numFmtId="0" fontId="13" fillId="5" borderId="4" xfId="2" applyFont="1" applyFill="1" applyBorder="1" applyAlignment="1">
      <alignment vertical="center"/>
    </xf>
    <xf numFmtId="0" fontId="10" fillId="5" borderId="0" xfId="2" applyFont="1" applyFill="1" applyBorder="1" applyAlignment="1">
      <alignment vertical="center"/>
    </xf>
    <xf numFmtId="3" fontId="13" fillId="5" borderId="0" xfId="2" applyNumberFormat="1" applyFont="1" applyFill="1" applyAlignment="1">
      <alignment horizontal="center" vertical="center"/>
    </xf>
    <xf numFmtId="0" fontId="13" fillId="5" borderId="0" xfId="2" applyFont="1" applyFill="1" applyBorder="1" applyAlignment="1">
      <alignment horizontal="center" vertical="center"/>
    </xf>
    <xf numFmtId="0" fontId="8" fillId="5" borderId="0" xfId="2" applyFont="1" applyFill="1" applyAlignment="1">
      <alignment horizontal="center" vertical="center"/>
    </xf>
    <xf numFmtId="0" fontId="7" fillId="5" borderId="0" xfId="2" applyFill="1" applyAlignment="1">
      <alignment vertical="center"/>
    </xf>
    <xf numFmtId="0" fontId="15" fillId="5" borderId="0" xfId="2" applyFont="1" applyFill="1" applyAlignment="1">
      <alignment vertical="center"/>
    </xf>
    <xf numFmtId="0" fontId="16" fillId="5" borderId="0" xfId="2" applyFont="1" applyFill="1" applyAlignment="1">
      <alignment vertical="center"/>
    </xf>
    <xf numFmtId="0" fontId="13" fillId="5" borderId="0" xfId="0" applyFont="1" applyFill="1" applyAlignment="1">
      <alignment horizontal="center" vertical="center"/>
    </xf>
    <xf numFmtId="0" fontId="13" fillId="5" borderId="0" xfId="2" applyFont="1" applyFill="1"/>
    <xf numFmtId="1" fontId="15" fillId="5" borderId="0" xfId="2" applyNumberFormat="1" applyFont="1" applyFill="1" applyAlignment="1">
      <alignment vertical="center"/>
    </xf>
    <xf numFmtId="0" fontId="0" fillId="0" borderId="0" xfId="0" applyAlignment="1">
      <alignment horizontal="left"/>
    </xf>
    <xf numFmtId="165" fontId="13" fillId="0" borderId="0" xfId="4" applyNumberFormat="1" applyFont="1" applyAlignment="1">
      <alignment vertical="center"/>
    </xf>
    <xf numFmtId="165" fontId="13" fillId="0" borderId="6" xfId="4" applyNumberFormat="1" applyFont="1" applyFill="1" applyBorder="1" applyAlignment="1">
      <alignment vertical="center"/>
    </xf>
    <xf numFmtId="0" fontId="0" fillId="0" borderId="0" xfId="0" applyFill="1"/>
    <xf numFmtId="0" fontId="40" fillId="0" borderId="0" xfId="0" applyFont="1"/>
    <xf numFmtId="2" fontId="0" fillId="0" borderId="0" xfId="0" applyNumberFormat="1"/>
    <xf numFmtId="49" fontId="15" fillId="0" borderId="0" xfId="2" applyNumberFormat="1" applyFont="1" applyAlignment="1">
      <alignment horizontal="left" vertical="top"/>
    </xf>
    <xf numFmtId="0" fontId="15" fillId="0" borderId="0" xfId="2" applyFont="1" applyAlignment="1">
      <alignment horizontal="left" vertical="top"/>
    </xf>
    <xf numFmtId="0" fontId="20" fillId="0" borderId="0" xfId="2" applyFont="1" applyAlignment="1">
      <alignment horizontal="left" vertical="center"/>
    </xf>
    <xf numFmtId="0" fontId="44" fillId="0" borderId="0" xfId="2" applyFont="1"/>
    <xf numFmtId="49" fontId="20" fillId="0" borderId="0" xfId="2" applyNumberFormat="1" applyFont="1" applyAlignment="1">
      <alignment vertical="center"/>
    </xf>
    <xf numFmtId="49" fontId="20" fillId="0" borderId="0" xfId="2" applyNumberFormat="1" applyFont="1" applyAlignment="1">
      <alignment horizontal="left" vertical="center"/>
    </xf>
    <xf numFmtId="0" fontId="45" fillId="0" borderId="0" xfId="2" applyFont="1" applyAlignment="1">
      <alignment horizontal="left" vertical="center"/>
    </xf>
    <xf numFmtId="49" fontId="20" fillId="0" borderId="0" xfId="2" applyNumberFormat="1" applyFont="1" applyAlignment="1">
      <alignment vertical="center" wrapText="1"/>
    </xf>
    <xf numFmtId="49" fontId="20" fillId="0" borderId="0" xfId="2" applyNumberFormat="1" applyFont="1"/>
    <xf numFmtId="0" fontId="20" fillId="0" borderId="0" xfId="2" applyFont="1"/>
    <xf numFmtId="1" fontId="20" fillId="0" borderId="0" xfId="2" applyNumberFormat="1" applyFont="1" applyAlignment="1">
      <alignment horizontal="left" vertical="center"/>
    </xf>
    <xf numFmtId="2" fontId="20" fillId="0" borderId="0" xfId="2" applyNumberFormat="1" applyFont="1" applyAlignment="1">
      <alignment horizontal="left" vertical="center"/>
    </xf>
    <xf numFmtId="49" fontId="44" fillId="0" borderId="0" xfId="2" applyNumberFormat="1" applyFont="1"/>
    <xf numFmtId="0" fontId="20" fillId="0" borderId="0" xfId="2" applyFont="1" applyAlignment="1">
      <alignment vertical="center"/>
    </xf>
    <xf numFmtId="2" fontId="20" fillId="0" borderId="0" xfId="2" applyNumberFormat="1" applyFont="1" applyAlignment="1">
      <alignment vertical="center"/>
    </xf>
    <xf numFmtId="1" fontId="20" fillId="0" borderId="0" xfId="2" applyNumberFormat="1" applyFont="1" applyAlignment="1">
      <alignment vertical="center"/>
    </xf>
    <xf numFmtId="0" fontId="46" fillId="0" borderId="0" xfId="2" applyFont="1" applyAlignment="1">
      <alignment horizontal="center" vertical="center"/>
    </xf>
    <xf numFmtId="2" fontId="46" fillId="0" borderId="0" xfId="2" applyNumberFormat="1" applyFont="1" applyAlignment="1">
      <alignment vertical="center"/>
    </xf>
    <xf numFmtId="0" fontId="42" fillId="0" borderId="0" xfId="0" applyFont="1"/>
    <xf numFmtId="0" fontId="42" fillId="0" borderId="0" xfId="0" applyFont="1" applyAlignment="1">
      <alignment vertical="top"/>
    </xf>
    <xf numFmtId="0" fontId="47" fillId="0" borderId="0" xfId="2" applyFont="1" applyAlignment="1">
      <alignment horizontal="left" vertical="center"/>
    </xf>
    <xf numFmtId="0" fontId="38" fillId="0" borderId="0" xfId="0" applyFont="1"/>
    <xf numFmtId="2" fontId="13" fillId="0" borderId="0" xfId="2" applyNumberFormat="1" applyFont="1" applyBorder="1" applyAlignment="1">
      <alignment vertical="center"/>
    </xf>
    <xf numFmtId="0" fontId="13" fillId="2" borderId="0" xfId="2" applyFont="1" applyFill="1" applyAlignment="1">
      <alignment vertical="center"/>
    </xf>
    <xf numFmtId="0" fontId="20" fillId="0" borderId="0" xfId="2" applyFont="1" applyFill="1" applyAlignment="1">
      <alignment horizontal="left" vertical="center"/>
    </xf>
    <xf numFmtId="0" fontId="20" fillId="0" borderId="0" xfId="2" applyFont="1" applyFill="1" applyAlignment="1">
      <alignment horizontal="center" vertical="center"/>
    </xf>
    <xf numFmtId="0" fontId="18" fillId="0" borderId="8" xfId="2" applyFont="1" applyBorder="1" applyAlignment="1">
      <alignment horizontal="center" vertical="center"/>
    </xf>
    <xf numFmtId="0" fontId="18" fillId="0" borderId="8" xfId="2" applyFont="1" applyBorder="1" applyAlignment="1">
      <alignment vertical="center"/>
    </xf>
    <xf numFmtId="0" fontId="18" fillId="0" borderId="8" xfId="2" applyFont="1" applyBorder="1" applyAlignment="1">
      <alignment horizontal="center" vertical="center" wrapText="1"/>
    </xf>
    <xf numFmtId="0" fontId="46" fillId="0" borderId="8" xfId="2" applyFont="1" applyBorder="1" applyAlignment="1">
      <alignment vertical="center"/>
    </xf>
    <xf numFmtId="2" fontId="20" fillId="0" borderId="8" xfId="2" applyNumberFormat="1" applyFont="1" applyBorder="1" applyAlignment="1">
      <alignment vertical="center"/>
    </xf>
    <xf numFmtId="0" fontId="42" fillId="0" borderId="0" xfId="0" applyFont="1" applyFill="1"/>
    <xf numFmtId="0" fontId="18" fillId="0" borderId="0" xfId="2" applyFont="1" applyBorder="1" applyAlignment="1">
      <alignment horizontal="left" vertical="center"/>
    </xf>
    <xf numFmtId="0" fontId="18" fillId="0" borderId="0" xfId="2" applyFont="1" applyBorder="1" applyAlignment="1">
      <alignment horizontal="center" vertical="center" wrapText="1"/>
    </xf>
    <xf numFmtId="0" fontId="20" fillId="0" borderId="0" xfId="2" applyFont="1" applyBorder="1" applyAlignment="1">
      <alignment horizontal="center" vertical="center"/>
    </xf>
    <xf numFmtId="1" fontId="18" fillId="0" borderId="0" xfId="2" applyNumberFormat="1" applyFont="1" applyFill="1" applyAlignment="1">
      <alignment vertical="center" wrapText="1"/>
    </xf>
    <xf numFmtId="0" fontId="18" fillId="0" borderId="0" xfId="2" applyFont="1" applyAlignment="1">
      <alignment horizontal="center" vertical="center" wrapText="1"/>
    </xf>
    <xf numFmtId="2" fontId="18" fillId="0" borderId="0" xfId="2" applyNumberFormat="1" applyFont="1" applyAlignment="1">
      <alignment vertical="center" wrapText="1"/>
    </xf>
    <xf numFmtId="0" fontId="46" fillId="0" borderId="0" xfId="2" applyFont="1" applyAlignment="1">
      <alignment horizontal="left" vertical="center"/>
    </xf>
    <xf numFmtId="0" fontId="18" fillId="0" borderId="8" xfId="2" applyFont="1" applyFill="1" applyBorder="1" applyAlignment="1">
      <alignment horizontal="center" vertical="center"/>
    </xf>
    <xf numFmtId="0" fontId="40" fillId="0" borderId="8" xfId="0" applyFont="1" applyFill="1" applyBorder="1" applyAlignment="1">
      <alignment vertical="center"/>
    </xf>
    <xf numFmtId="0" fontId="40" fillId="0" borderId="8" xfId="0" applyFont="1" applyBorder="1" applyAlignment="1">
      <alignment vertical="center"/>
    </xf>
    <xf numFmtId="0" fontId="42" fillId="0" borderId="8" xfId="0" applyFont="1" applyFill="1" applyBorder="1"/>
    <xf numFmtId="0" fontId="40" fillId="0" borderId="8" xfId="0" applyFont="1" applyFill="1" applyBorder="1"/>
    <xf numFmtId="2" fontId="42" fillId="0" borderId="8" xfId="0" applyNumberFormat="1" applyFont="1" applyBorder="1" applyAlignment="1">
      <alignment horizontal="center"/>
    </xf>
    <xf numFmtId="0" fontId="42" fillId="0" borderId="8" xfId="0" applyFont="1" applyBorder="1"/>
    <xf numFmtId="0" fontId="40" fillId="0" borderId="8" xfId="0" applyFont="1" applyBorder="1"/>
    <xf numFmtId="2" fontId="42" fillId="0" borderId="8" xfId="0" applyNumberFormat="1" applyFont="1" applyBorder="1"/>
    <xf numFmtId="0" fontId="42" fillId="0" borderId="8" xfId="0" applyFont="1" applyBorder="1" applyAlignment="1">
      <alignment vertical="center" wrapText="1"/>
    </xf>
    <xf numFmtId="0" fontId="42" fillId="0" borderId="8" xfId="0" applyFont="1" applyBorder="1" applyAlignment="1">
      <alignment vertical="center"/>
    </xf>
    <xf numFmtId="166" fontId="42" fillId="0" borderId="8" xfId="0" applyNumberFormat="1" applyFont="1" applyBorder="1" applyAlignment="1">
      <alignment vertical="center"/>
    </xf>
    <xf numFmtId="0" fontId="18" fillId="0" borderId="8" xfId="2" applyFont="1" applyBorder="1" applyAlignment="1">
      <alignment horizontal="left" vertical="center"/>
    </xf>
    <xf numFmtId="0" fontId="20" fillId="0" borderId="8" xfId="2" applyFont="1" applyBorder="1" applyAlignment="1">
      <alignment horizontal="center" vertical="center" wrapText="1"/>
    </xf>
    <xf numFmtId="0" fontId="40" fillId="7" borderId="8" xfId="0" applyFont="1" applyFill="1" applyBorder="1" applyAlignment="1">
      <alignment vertical="center" wrapText="1"/>
    </xf>
    <xf numFmtId="0" fontId="40" fillId="7" borderId="8" xfId="0" applyFont="1" applyFill="1" applyBorder="1" applyAlignment="1">
      <alignment vertical="center"/>
    </xf>
    <xf numFmtId="0" fontId="38" fillId="0" borderId="8" xfId="0" applyFont="1" applyBorder="1"/>
    <xf numFmtId="0" fontId="48" fillId="2" borderId="0" xfId="2" applyFont="1" applyFill="1" applyAlignment="1">
      <alignment vertical="center"/>
    </xf>
    <xf numFmtId="1" fontId="48" fillId="2" borderId="0" xfId="2" applyNumberFormat="1" applyFont="1" applyFill="1" applyAlignment="1">
      <alignment vertical="center"/>
    </xf>
    <xf numFmtId="0" fontId="48" fillId="0" borderId="0" xfId="2" applyFont="1" applyFill="1" applyAlignment="1">
      <alignment vertical="center"/>
    </xf>
    <xf numFmtId="1" fontId="48" fillId="0" borderId="0" xfId="2" applyNumberFormat="1" applyFont="1" applyFill="1" applyAlignment="1">
      <alignment vertical="center"/>
    </xf>
    <xf numFmtId="0" fontId="40" fillId="0" borderId="0" xfId="0" applyFont="1" applyAlignment="1">
      <alignment horizontal="left"/>
    </xf>
    <xf numFmtId="0" fontId="48" fillId="0" borderId="0" xfId="0" applyFont="1" applyFill="1" applyAlignment="1">
      <alignment vertical="center"/>
    </xf>
    <xf numFmtId="2" fontId="38" fillId="0" borderId="8" xfId="0" applyNumberFormat="1" applyFont="1" applyBorder="1"/>
    <xf numFmtId="0" fontId="9" fillId="3" borderId="0" xfId="2" applyFont="1" applyFill="1" applyAlignment="1">
      <alignment horizontal="center"/>
    </xf>
    <xf numFmtId="174" fontId="13" fillId="0" borderId="0" xfId="2" applyNumberFormat="1" applyFont="1" applyFill="1" applyAlignment="1">
      <alignment horizontal="right" vertical="center"/>
    </xf>
    <xf numFmtId="0" fontId="13" fillId="3" borderId="0" xfId="2" applyFont="1" applyFill="1" applyAlignment="1">
      <alignment vertical="center"/>
    </xf>
    <xf numFmtId="0" fontId="18" fillId="3" borderId="0" xfId="2" applyFont="1" applyFill="1" applyAlignment="1">
      <alignment horizontal="center"/>
    </xf>
    <xf numFmtId="0" fontId="13" fillId="3" borderId="0" xfId="2" applyFont="1" applyFill="1" applyAlignment="1">
      <alignment vertical="top"/>
    </xf>
    <xf numFmtId="0" fontId="13" fillId="3" borderId="0" xfId="2" applyFont="1" applyFill="1" applyAlignment="1">
      <alignment vertical="center" wrapText="1"/>
    </xf>
    <xf numFmtId="0" fontId="10" fillId="3" borderId="0" xfId="2" applyFont="1" applyFill="1" applyAlignment="1">
      <alignment vertical="center"/>
    </xf>
    <xf numFmtId="0" fontId="42" fillId="0" borderId="0" xfId="0" applyFont="1" applyBorder="1"/>
    <xf numFmtId="2" fontId="42" fillId="0" borderId="0" xfId="0" applyNumberFormat="1" applyFont="1" applyBorder="1"/>
    <xf numFmtId="2" fontId="40" fillId="0" borderId="0" xfId="0" applyNumberFormat="1" applyFont="1" applyBorder="1" applyAlignment="1">
      <alignment horizontal="center"/>
    </xf>
    <xf numFmtId="0" fontId="48" fillId="2" borderId="0" xfId="2" applyFont="1" applyFill="1" applyAlignment="1">
      <alignment vertical="top"/>
    </xf>
    <xf numFmtId="1" fontId="48" fillId="2" borderId="0" xfId="2" applyNumberFormat="1" applyFont="1" applyFill="1" applyAlignment="1">
      <alignment vertical="top"/>
    </xf>
    <xf numFmtId="49" fontId="18" fillId="0" borderId="0" xfId="32" applyNumberFormat="1" applyFont="1"/>
    <xf numFmtId="0" fontId="20" fillId="0" borderId="0" xfId="2" applyFont="1" applyAlignment="1">
      <alignment horizontal="center" vertical="center"/>
    </xf>
    <xf numFmtId="0" fontId="20" fillId="0" borderId="0" xfId="2" applyFont="1" applyAlignment="1">
      <alignment horizontal="left" vertical="center"/>
    </xf>
    <xf numFmtId="2" fontId="20" fillId="0" borderId="0" xfId="2" applyNumberFormat="1" applyFont="1" applyAlignment="1">
      <alignment horizontal="left" vertical="center"/>
    </xf>
    <xf numFmtId="2" fontId="42" fillId="0" borderId="8" xfId="0" applyNumberFormat="1" applyFont="1" applyBorder="1" applyAlignment="1">
      <alignment horizontal="center"/>
    </xf>
    <xf numFmtId="0" fontId="20" fillId="0" borderId="0" xfId="2" applyFont="1" applyBorder="1" applyAlignment="1">
      <alignment horizontal="center" vertical="center"/>
    </xf>
    <xf numFmtId="2" fontId="44" fillId="0" borderId="0" xfId="2" applyNumberFormat="1" applyFont="1"/>
    <xf numFmtId="0" fontId="20" fillId="0" borderId="0" xfId="2" applyFont="1" applyBorder="1" applyAlignment="1">
      <alignment vertical="center"/>
    </xf>
    <xf numFmtId="2" fontId="42" fillId="0" borderId="8" xfId="0" applyNumberFormat="1" applyFont="1" applyBorder="1" applyAlignment="1">
      <alignment vertical="center"/>
    </xf>
    <xf numFmtId="0" fontId="4" fillId="0" borderId="0" xfId="2" applyFont="1" applyFill="1" applyAlignment="1">
      <alignment vertical="center"/>
    </xf>
    <xf numFmtId="0" fontId="4" fillId="0" borderId="0" xfId="2" applyFont="1" applyFill="1" applyAlignment="1">
      <alignment horizontal="center" vertical="center"/>
    </xf>
    <xf numFmtId="0" fontId="5" fillId="0" borderId="0" xfId="2" applyFont="1" applyFill="1" applyAlignment="1">
      <alignment horizontal="center" vertical="center"/>
    </xf>
    <xf numFmtId="0" fontId="6" fillId="0" borderId="0" xfId="2" applyFont="1" applyFill="1" applyAlignment="1">
      <alignment horizontal="center" vertical="center"/>
    </xf>
    <xf numFmtId="49" fontId="37" fillId="0" borderId="0" xfId="0" applyNumberFormat="1" applyFont="1" applyAlignment="1">
      <alignment horizontal="left"/>
    </xf>
    <xf numFmtId="49" fontId="41" fillId="0" borderId="0" xfId="0" applyNumberFormat="1" applyFont="1" applyAlignment="1">
      <alignment horizontal="center"/>
    </xf>
    <xf numFmtId="49" fontId="0" fillId="0" borderId="0" xfId="0" applyNumberFormat="1" applyAlignment="1">
      <alignment horizontal="center"/>
    </xf>
    <xf numFmtId="49" fontId="43" fillId="0" borderId="0" xfId="0" applyNumberFormat="1" applyFont="1" applyAlignment="1">
      <alignment horizontal="center"/>
    </xf>
    <xf numFmtId="49" fontId="4" fillId="0" borderId="0" xfId="2" applyNumberFormat="1" applyFont="1" applyAlignment="1">
      <alignment horizontal="center" vertical="center"/>
    </xf>
    <xf numFmtId="164" fontId="3" fillId="0" borderId="0" xfId="2" applyNumberFormat="1" applyFont="1" applyAlignment="1">
      <alignment horizontal="center" vertical="center"/>
    </xf>
    <xf numFmtId="0" fontId="4" fillId="0" borderId="0" xfId="2" applyFont="1" applyAlignment="1">
      <alignment horizontal="center" vertical="center"/>
    </xf>
    <xf numFmtId="0" fontId="11" fillId="0" borderId="0" xfId="2" applyFont="1" applyAlignment="1">
      <alignment horizontal="center" vertical="center"/>
    </xf>
    <xf numFmtId="0" fontId="12" fillId="0" borderId="0" xfId="2" applyFont="1" applyAlignment="1">
      <alignment horizontal="center" vertical="center"/>
    </xf>
    <xf numFmtId="0" fontId="13" fillId="0" borderId="0" xfId="2" applyFont="1" applyAlignment="1">
      <alignment horizontal="center" vertical="center"/>
    </xf>
    <xf numFmtId="0" fontId="15" fillId="0" borderId="0" xfId="2" applyFont="1" applyAlignment="1">
      <alignment horizontal="left" vertical="center"/>
    </xf>
    <xf numFmtId="0" fontId="15" fillId="0" borderId="0" xfId="2" applyFont="1" applyAlignment="1">
      <alignment horizontal="left" vertical="top" wrapText="1"/>
    </xf>
    <xf numFmtId="164" fontId="9" fillId="0" borderId="0" xfId="2" applyNumberFormat="1" applyFont="1" applyBorder="1" applyAlignment="1">
      <alignment horizontal="center" vertical="center"/>
    </xf>
    <xf numFmtId="0" fontId="13" fillId="0" borderId="0" xfId="2" applyFont="1" applyAlignment="1">
      <alignment horizontal="left" vertical="center"/>
    </xf>
    <xf numFmtId="0" fontId="15" fillId="0" borderId="1" xfId="2" applyFont="1" applyBorder="1" applyAlignment="1">
      <alignment horizontal="center" vertical="center"/>
    </xf>
    <xf numFmtId="0" fontId="15" fillId="0" borderId="2" xfId="2" applyFont="1" applyBorder="1" applyAlignment="1">
      <alignment horizontal="center" vertical="center"/>
    </xf>
    <xf numFmtId="0" fontId="13" fillId="0" borderId="0" xfId="2" applyFont="1" applyAlignment="1">
      <alignment horizontal="left" vertical="center" wrapText="1"/>
    </xf>
    <xf numFmtId="1" fontId="16" fillId="2" borderId="0" xfId="2" applyNumberFormat="1" applyFont="1" applyFill="1" applyAlignment="1">
      <alignment horizontal="center" vertical="center"/>
    </xf>
    <xf numFmtId="165" fontId="15" fillId="0" borderId="0" xfId="2" applyNumberFormat="1" applyFont="1" applyFill="1" applyAlignment="1">
      <alignment horizontal="center" vertical="center"/>
    </xf>
    <xf numFmtId="0" fontId="13" fillId="0" borderId="0" xfId="2" applyFont="1" applyFill="1" applyAlignment="1">
      <alignment horizontal="center" vertical="center"/>
    </xf>
    <xf numFmtId="0" fontId="13" fillId="0" borderId="0" xfId="2" applyFont="1" applyFill="1" applyAlignment="1">
      <alignment horizontal="center" vertical="center" wrapText="1"/>
    </xf>
    <xf numFmtId="1" fontId="32" fillId="2" borderId="0" xfId="2" applyNumberFormat="1" applyFont="1" applyFill="1" applyAlignment="1">
      <alignment horizontal="center" vertical="center" wrapText="1"/>
    </xf>
    <xf numFmtId="1" fontId="16" fillId="2" borderId="0" xfId="2" applyNumberFormat="1" applyFont="1" applyFill="1" applyAlignment="1">
      <alignment horizontal="center" vertical="center" wrapText="1"/>
    </xf>
    <xf numFmtId="2" fontId="13" fillId="0" borderId="0" xfId="0" applyNumberFormat="1" applyFont="1" applyAlignment="1">
      <alignment horizontal="left" vertical="center"/>
    </xf>
    <xf numFmtId="1" fontId="13" fillId="0" borderId="0" xfId="0" applyNumberFormat="1" applyFont="1" applyAlignment="1">
      <alignment horizontal="left" vertical="center"/>
    </xf>
    <xf numFmtId="2" fontId="13" fillId="0" borderId="8" xfId="0" applyNumberFormat="1" applyFont="1" applyBorder="1" applyAlignment="1">
      <alignment horizontal="center" vertical="center"/>
    </xf>
    <xf numFmtId="0" fontId="9" fillId="0" borderId="8" xfId="0" applyFont="1" applyBorder="1" applyAlignment="1">
      <alignment horizontal="center" vertical="center"/>
    </xf>
    <xf numFmtId="2" fontId="13" fillId="0" borderId="8" xfId="0" applyNumberFormat="1" applyFont="1" applyFill="1" applyBorder="1" applyAlignment="1">
      <alignment horizontal="center" vertical="center"/>
    </xf>
    <xf numFmtId="3" fontId="13" fillId="0" borderId="8" xfId="0" applyNumberFormat="1" applyFont="1" applyFill="1" applyBorder="1" applyAlignment="1">
      <alignment horizontal="center" vertical="center"/>
    </xf>
    <xf numFmtId="0" fontId="13" fillId="0" borderId="8" xfId="0" applyFont="1" applyFill="1" applyBorder="1" applyAlignment="1">
      <alignment horizontal="center" vertical="center"/>
    </xf>
    <xf numFmtId="2" fontId="13" fillId="0" borderId="8" xfId="0" applyNumberFormat="1" applyFont="1" applyBorder="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13" fillId="0" borderId="0" xfId="0" applyFont="1" applyFill="1" applyAlignment="1">
      <alignment horizontal="left" vertical="center"/>
    </xf>
    <xf numFmtId="49" fontId="13" fillId="0" borderId="0" xfId="0" applyNumberFormat="1" applyFont="1" applyAlignment="1">
      <alignment horizontal="left" vertical="center"/>
    </xf>
    <xf numFmtId="49" fontId="13" fillId="0" borderId="0" xfId="0" applyNumberFormat="1" applyFont="1" applyAlignment="1">
      <alignment horizontal="left" vertical="center" wrapText="1"/>
    </xf>
    <xf numFmtId="0" fontId="0" fillId="0" borderId="8" xfId="0" applyBorder="1"/>
    <xf numFmtId="2" fontId="22" fillId="0" borderId="0" xfId="0" applyNumberFormat="1" applyFont="1" applyAlignment="1">
      <alignment horizontal="left" vertical="center"/>
    </xf>
    <xf numFmtId="2" fontId="13" fillId="0" borderId="0" xfId="0" applyNumberFormat="1" applyFont="1" applyFill="1" applyAlignment="1">
      <alignment horizontal="left" vertical="center" wrapText="1"/>
    </xf>
    <xf numFmtId="2" fontId="10" fillId="0" borderId="0" xfId="0" applyNumberFormat="1" applyFont="1" applyAlignment="1">
      <alignment horizontal="left" vertical="center" wrapText="1"/>
    </xf>
    <xf numFmtId="0" fontId="10" fillId="0" borderId="0" xfId="0" applyFont="1" applyAlignment="1">
      <alignment horizontal="left" vertical="center" wrapText="1"/>
    </xf>
    <xf numFmtId="2" fontId="13" fillId="0" borderId="0" xfId="0" applyNumberFormat="1" applyFont="1" applyAlignment="1">
      <alignment horizontal="left" vertical="center" wrapText="1"/>
    </xf>
    <xf numFmtId="0" fontId="13" fillId="0" borderId="0" xfId="0" applyFont="1" applyAlignment="1">
      <alignment horizontal="center" vertical="center"/>
    </xf>
    <xf numFmtId="0" fontId="22" fillId="0" borderId="8" xfId="0" applyFont="1" applyBorder="1" applyAlignment="1">
      <alignment horizontal="left" vertical="center"/>
    </xf>
    <xf numFmtId="0" fontId="13" fillId="0" borderId="8" xfId="0" applyFont="1" applyBorder="1" applyAlignment="1">
      <alignment horizontal="center" vertical="center"/>
    </xf>
    <xf numFmtId="0" fontId="22" fillId="0" borderId="8" xfId="0" applyFont="1" applyBorder="1" applyAlignment="1">
      <alignment horizontal="center" vertical="center"/>
    </xf>
    <xf numFmtId="0" fontId="13" fillId="0" borderId="7" xfId="0" applyFont="1" applyFill="1" applyBorder="1" applyAlignment="1">
      <alignment horizontal="left" vertical="center"/>
    </xf>
    <xf numFmtId="0" fontId="15" fillId="0" borderId="8" xfId="0" applyFont="1" applyBorder="1" applyAlignment="1">
      <alignment horizontal="center" vertical="center"/>
    </xf>
    <xf numFmtId="0" fontId="27" fillId="0" borderId="8" xfId="0" applyFont="1" applyBorder="1" applyAlignment="1">
      <alignment horizontal="center" vertical="center"/>
    </xf>
    <xf numFmtId="0" fontId="15" fillId="0" borderId="3" xfId="0" applyFont="1" applyBorder="1" applyAlignment="1">
      <alignment horizontal="center"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3" fillId="0" borderId="3" xfId="0" applyFont="1" applyBorder="1" applyAlignment="1">
      <alignment horizontal="left" vertical="center"/>
    </xf>
    <xf numFmtId="0" fontId="13" fillId="0" borderId="5" xfId="0" applyFont="1" applyBorder="1" applyAlignment="1">
      <alignment horizontal="left" vertical="center"/>
    </xf>
    <xf numFmtId="0" fontId="13" fillId="0" borderId="4" xfId="0" applyFont="1" applyBorder="1" applyAlignment="1">
      <alignment horizontal="left" vertical="center"/>
    </xf>
    <xf numFmtId="0" fontId="13" fillId="0" borderId="3" xfId="0" applyFont="1" applyBorder="1" applyAlignment="1">
      <alignment horizontal="left" vertical="center" wrapText="1"/>
    </xf>
    <xf numFmtId="0" fontId="13" fillId="0" borderId="5"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4" xfId="0" applyFont="1" applyBorder="1" applyAlignment="1">
      <alignment horizontal="center" vertical="center" wrapText="1"/>
    </xf>
    <xf numFmtId="1" fontId="13" fillId="0" borderId="0" xfId="0" applyNumberFormat="1" applyFont="1" applyAlignment="1">
      <alignment horizontal="center" vertical="center"/>
    </xf>
    <xf numFmtId="0" fontId="13" fillId="0" borderId="0" xfId="0" applyFont="1" applyBorder="1" applyAlignment="1">
      <alignment horizontal="left" vertical="center"/>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Alignment="1">
      <alignment horizontal="left" vertical="center" wrapText="1"/>
    </xf>
    <xf numFmtId="2" fontId="15" fillId="0" borderId="0" xfId="0" applyNumberFormat="1" applyFont="1" applyAlignment="1">
      <alignment horizontal="left" vertical="center"/>
    </xf>
    <xf numFmtId="0" fontId="15" fillId="0" borderId="8" xfId="0" applyFont="1" applyBorder="1" applyAlignment="1">
      <alignment horizontal="center" vertical="center" wrapText="1"/>
    </xf>
    <xf numFmtId="0" fontId="13" fillId="0" borderId="8" xfId="0" applyFont="1" applyBorder="1" applyAlignment="1">
      <alignment horizontal="center" vertical="center" wrapText="1"/>
    </xf>
    <xf numFmtId="2" fontId="0" fillId="0" borderId="8" xfId="0" applyNumberFormat="1" applyBorder="1" applyAlignment="1">
      <alignment horizontal="center" vertical="center"/>
    </xf>
    <xf numFmtId="0" fontId="10" fillId="0" borderId="8" xfId="0" applyFont="1" applyBorder="1" applyAlignment="1">
      <alignment horizontal="center" vertical="center" wrapText="1"/>
    </xf>
    <xf numFmtId="0" fontId="15" fillId="0" borderId="8" xfId="0" applyFont="1" applyBorder="1" applyAlignment="1">
      <alignment horizontal="right" vertical="center"/>
    </xf>
    <xf numFmtId="2" fontId="15" fillId="0" borderId="8" xfId="0" applyNumberFormat="1" applyFont="1" applyBorder="1" applyAlignment="1">
      <alignment horizontal="center" vertical="center"/>
    </xf>
    <xf numFmtId="166" fontId="13" fillId="0" borderId="6" xfId="0" applyNumberFormat="1" applyFont="1" applyBorder="1" applyAlignment="1">
      <alignment horizontal="center" vertical="center"/>
    </xf>
    <xf numFmtId="0" fontId="13" fillId="0" borderId="6" xfId="0" applyFont="1" applyBorder="1" applyAlignment="1">
      <alignment horizontal="center" vertical="center"/>
    </xf>
    <xf numFmtId="1" fontId="13" fillId="0" borderId="8" xfId="0" applyNumberFormat="1" applyFont="1" applyBorder="1" applyAlignment="1">
      <alignment horizontal="center" vertical="center" wrapText="1"/>
    </xf>
    <xf numFmtId="2" fontId="13" fillId="0" borderId="8" xfId="0" applyNumberFormat="1" applyFont="1" applyBorder="1" applyAlignment="1">
      <alignment horizontal="center" vertical="center" wrapText="1"/>
    </xf>
    <xf numFmtId="0" fontId="15" fillId="0" borderId="3" xfId="0" applyFont="1" applyBorder="1" applyAlignment="1">
      <alignment horizontal="left" vertical="center" wrapText="1"/>
    </xf>
    <xf numFmtId="0" fontId="15" fillId="0" borderId="5" xfId="0" applyFont="1" applyBorder="1" applyAlignment="1">
      <alignment horizontal="left" vertical="center" wrapText="1"/>
    </xf>
    <xf numFmtId="0" fontId="15" fillId="0" borderId="4" xfId="0" applyFont="1" applyBorder="1" applyAlignment="1">
      <alignment horizontal="left" vertical="center" wrapText="1"/>
    </xf>
    <xf numFmtId="2" fontId="15" fillId="0" borderId="3" xfId="0" applyNumberFormat="1" applyFont="1" applyBorder="1" applyAlignment="1">
      <alignment horizontal="center" vertical="center"/>
    </xf>
    <xf numFmtId="2" fontId="15" fillId="0" borderId="5" xfId="0" applyNumberFormat="1" applyFont="1" applyBorder="1" applyAlignment="1">
      <alignment horizontal="center" vertical="center"/>
    </xf>
    <xf numFmtId="2" fontId="15" fillId="0" borderId="4" xfId="0" applyNumberFormat="1" applyFont="1" applyBorder="1" applyAlignment="1">
      <alignment horizontal="center" vertical="center"/>
    </xf>
    <xf numFmtId="2" fontId="13" fillId="3" borderId="8" xfId="0" applyNumberFormat="1" applyFont="1" applyFill="1" applyBorder="1" applyAlignment="1">
      <alignment horizontal="center" vertical="center"/>
    </xf>
    <xf numFmtId="1" fontId="15" fillId="0" borderId="8" xfId="0" applyNumberFormat="1" applyFont="1" applyBorder="1" applyAlignment="1">
      <alignment horizontal="center" vertical="center" wrapText="1"/>
    </xf>
    <xf numFmtId="0" fontId="10" fillId="0" borderId="0" xfId="0" applyFont="1" applyAlignment="1">
      <alignment horizontal="left" vertical="center"/>
    </xf>
    <xf numFmtId="165" fontId="13" fillId="0" borderId="8" xfId="0" applyNumberFormat="1" applyFont="1" applyBorder="1" applyAlignment="1">
      <alignment horizontal="center" vertical="center"/>
    </xf>
    <xf numFmtId="43" fontId="13" fillId="0" borderId="8" xfId="0" applyNumberFormat="1" applyFont="1" applyBorder="1" applyAlignment="1">
      <alignment horizontal="center" vertical="center"/>
    </xf>
    <xf numFmtId="0" fontId="9" fillId="0" borderId="0" xfId="0" applyFont="1" applyAlignment="1">
      <alignment horizontal="center" vertical="center"/>
    </xf>
    <xf numFmtId="165" fontId="13" fillId="0" borderId="0" xfId="1" applyNumberFormat="1" applyFont="1" applyAlignment="1">
      <alignment horizontal="center" vertical="center"/>
    </xf>
    <xf numFmtId="165" fontId="13" fillId="0" borderId="7" xfId="1" applyNumberFormat="1" applyFont="1" applyBorder="1" applyAlignment="1">
      <alignment horizontal="center" vertical="center"/>
    </xf>
    <xf numFmtId="0" fontId="26" fillId="2" borderId="6" xfId="0" applyFont="1" applyFill="1" applyBorder="1" applyAlignment="1">
      <alignment horizontal="right" vertical="center"/>
    </xf>
    <xf numFmtId="165" fontId="13" fillId="2" borderId="6" xfId="1" applyNumberFormat="1" applyFont="1" applyFill="1" applyBorder="1" applyAlignment="1">
      <alignment horizontal="center" vertical="center"/>
    </xf>
    <xf numFmtId="0" fontId="10" fillId="0" borderId="0" xfId="0" applyFont="1" applyAlignment="1">
      <alignment horizontal="right" vertical="center"/>
    </xf>
    <xf numFmtId="0" fontId="10" fillId="0" borderId="0" xfId="0" applyFont="1" applyBorder="1" applyAlignment="1">
      <alignment horizontal="center" vertical="center"/>
    </xf>
    <xf numFmtId="2" fontId="13" fillId="0" borderId="0" xfId="0" applyNumberFormat="1" applyFont="1" applyAlignment="1">
      <alignment horizontal="center" vertical="center"/>
    </xf>
    <xf numFmtId="1" fontId="15" fillId="0" borderId="0" xfId="0" applyNumberFormat="1" applyFont="1" applyAlignment="1">
      <alignment horizontal="left" vertical="center"/>
    </xf>
    <xf numFmtId="0" fontId="15" fillId="0" borderId="3" xfId="0" applyFont="1" applyBorder="1" applyAlignment="1">
      <alignment horizontal="left" vertical="center"/>
    </xf>
    <xf numFmtId="0" fontId="15" fillId="0" borderId="5" xfId="0" applyFont="1" applyBorder="1" applyAlignment="1">
      <alignment horizontal="left" vertical="center"/>
    </xf>
    <xf numFmtId="0" fontId="15" fillId="0" borderId="4" xfId="0" applyFont="1" applyBorder="1" applyAlignment="1">
      <alignment horizontal="left" vertical="center"/>
    </xf>
    <xf numFmtId="2" fontId="15" fillId="0" borderId="8" xfId="0" applyNumberFormat="1" applyFont="1" applyBorder="1" applyAlignment="1">
      <alignment horizontal="center" vertical="center" wrapText="1"/>
    </xf>
    <xf numFmtId="166" fontId="13" fillId="0" borderId="0" xfId="0" applyNumberFormat="1" applyFont="1" applyAlignment="1">
      <alignment horizontal="center" vertical="center"/>
    </xf>
    <xf numFmtId="166" fontId="13" fillId="0" borderId="8" xfId="0" applyNumberFormat="1" applyFont="1" applyBorder="1" applyAlignment="1">
      <alignment horizontal="center" vertical="center" wrapText="1"/>
    </xf>
    <xf numFmtId="3" fontId="10" fillId="0" borderId="8"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165" fontId="13" fillId="0" borderId="8" xfId="0" applyNumberFormat="1" applyFont="1" applyBorder="1" applyAlignment="1">
      <alignment horizontal="center" vertical="center" wrapText="1"/>
    </xf>
    <xf numFmtId="165" fontId="15" fillId="0" borderId="8" xfId="1" applyNumberFormat="1" applyFont="1" applyBorder="1" applyAlignment="1">
      <alignment vertical="center" wrapText="1"/>
    </xf>
    <xf numFmtId="165" fontId="15" fillId="0" borderId="8" xfId="1" applyNumberFormat="1" applyFont="1" applyFill="1" applyBorder="1" applyAlignment="1">
      <alignment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9" fillId="0" borderId="3" xfId="0" applyFont="1" applyBorder="1" applyAlignment="1">
      <alignment horizontal="center" vertical="center" wrapText="1"/>
    </xf>
    <xf numFmtId="0" fontId="29" fillId="0" borderId="4" xfId="0" applyFont="1" applyBorder="1" applyAlignment="1">
      <alignment horizontal="center" vertical="center" wrapText="1"/>
    </xf>
    <xf numFmtId="2" fontId="22" fillId="0" borderId="3" xfId="0" applyNumberFormat="1" applyFont="1" applyBorder="1" applyAlignment="1">
      <alignment horizontal="center" vertical="center" wrapText="1"/>
    </xf>
    <xf numFmtId="2" fontId="22" fillId="0" borderId="4" xfId="0" applyNumberFormat="1" applyFont="1" applyBorder="1" applyAlignment="1">
      <alignment horizontal="center" vertical="center" wrapText="1"/>
    </xf>
    <xf numFmtId="0" fontId="29" fillId="0" borderId="5" xfId="0" applyFont="1" applyBorder="1" applyAlignment="1">
      <alignment horizontal="center" vertical="center" wrapText="1"/>
    </xf>
    <xf numFmtId="2" fontId="22" fillId="0" borderId="5" xfId="0" applyNumberFormat="1" applyFont="1" applyBorder="1" applyAlignment="1">
      <alignment horizontal="center" vertical="center" wrapText="1"/>
    </xf>
    <xf numFmtId="2" fontId="30" fillId="0" borderId="3" xfId="0" applyNumberFormat="1" applyFont="1" applyBorder="1" applyAlignment="1">
      <alignment horizontal="center" vertical="center" wrapText="1"/>
    </xf>
    <xf numFmtId="2" fontId="30" fillId="0" borderId="4" xfId="0" applyNumberFormat="1" applyFont="1" applyBorder="1" applyAlignment="1">
      <alignment horizontal="center" vertical="center" wrapText="1"/>
    </xf>
    <xf numFmtId="2" fontId="30" fillId="0" borderId="5" xfId="0" applyNumberFormat="1" applyFont="1" applyBorder="1" applyAlignment="1">
      <alignment horizontal="center" vertical="center" wrapText="1"/>
    </xf>
    <xf numFmtId="0" fontId="30" fillId="0" borderId="3"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4" xfId="0" applyFont="1" applyBorder="1" applyAlignment="1">
      <alignment horizontal="center" vertical="center" wrapText="1"/>
    </xf>
    <xf numFmtId="165" fontId="13" fillId="0" borderId="8" xfId="1" applyNumberFormat="1" applyFont="1" applyBorder="1" applyAlignment="1">
      <alignment horizontal="center" vertical="center"/>
    </xf>
    <xf numFmtId="9" fontId="13" fillId="0" borderId="8" xfId="0" applyNumberFormat="1" applyFont="1" applyBorder="1" applyAlignment="1">
      <alignment horizontal="center" vertical="center" wrapText="1"/>
    </xf>
    <xf numFmtId="165" fontId="13" fillId="0" borderId="8" xfId="1" applyNumberFormat="1" applyFont="1" applyBorder="1" applyAlignment="1">
      <alignment horizontal="center" vertical="center" wrapText="1"/>
    </xf>
    <xf numFmtId="0" fontId="13" fillId="0" borderId="0" xfId="0" applyFont="1" applyAlignment="1">
      <alignment horizontal="left" vertical="top" wrapText="1"/>
    </xf>
    <xf numFmtId="165" fontId="13" fillId="0" borderId="3" xfId="1" applyNumberFormat="1" applyFont="1" applyBorder="1" applyAlignment="1">
      <alignment horizontal="center" vertical="center"/>
    </xf>
    <xf numFmtId="165" fontId="13" fillId="0" borderId="5" xfId="1" applyNumberFormat="1" applyFont="1" applyBorder="1" applyAlignment="1">
      <alignment horizontal="center" vertical="center"/>
    </xf>
    <xf numFmtId="165" fontId="13" fillId="0" borderId="4" xfId="1" applyNumberFormat="1" applyFont="1" applyBorder="1" applyAlignment="1">
      <alignment horizontal="center" vertical="center"/>
    </xf>
    <xf numFmtId="165" fontId="13" fillId="0" borderId="3" xfId="1" applyNumberFormat="1" applyFont="1" applyBorder="1" applyAlignment="1">
      <alignment horizontal="center" vertical="center" wrapText="1"/>
    </xf>
    <xf numFmtId="165" fontId="13" fillId="0" borderId="5" xfId="1" applyNumberFormat="1" applyFont="1" applyBorder="1" applyAlignment="1">
      <alignment horizontal="center" vertical="center" wrapText="1"/>
    </xf>
    <xf numFmtId="165" fontId="13" fillId="0" borderId="4" xfId="1" applyNumberFormat="1" applyFont="1" applyBorder="1" applyAlignment="1">
      <alignment horizontal="center" vertical="center" wrapText="1"/>
    </xf>
    <xf numFmtId="9" fontId="16" fillId="0" borderId="8" xfId="0" applyNumberFormat="1" applyFont="1" applyFill="1" applyBorder="1" applyAlignment="1">
      <alignment horizontal="center" vertical="center"/>
    </xf>
    <xf numFmtId="0" fontId="13" fillId="0" borderId="3" xfId="2" applyFont="1" applyBorder="1" applyAlignment="1">
      <alignment horizontal="center" vertical="center"/>
    </xf>
    <xf numFmtId="0" fontId="13" fillId="0" borderId="4" xfId="2" applyFont="1" applyBorder="1" applyAlignment="1">
      <alignment horizontal="center" vertical="center"/>
    </xf>
    <xf numFmtId="165" fontId="13" fillId="0" borderId="8" xfId="4" applyNumberFormat="1" applyFont="1" applyBorder="1" applyAlignment="1">
      <alignment horizontal="center" vertical="center"/>
    </xf>
    <xf numFmtId="9" fontId="13" fillId="0" borderId="8" xfId="2" applyNumberFormat="1" applyFont="1" applyBorder="1" applyAlignment="1">
      <alignment horizontal="center" vertical="center" wrapText="1"/>
    </xf>
    <xf numFmtId="165" fontId="13" fillId="0" borderId="8" xfId="4" applyNumberFormat="1" applyFont="1" applyBorder="1" applyAlignment="1">
      <alignment horizontal="center" vertical="center" wrapText="1"/>
    </xf>
    <xf numFmtId="0" fontId="13" fillId="0" borderId="8" xfId="2" applyFont="1" applyBorder="1" applyAlignment="1">
      <alignment horizontal="center" vertical="center"/>
    </xf>
    <xf numFmtId="0" fontId="15" fillId="0" borderId="8" xfId="2" applyFont="1" applyBorder="1" applyAlignment="1">
      <alignment horizontal="center" vertical="center" wrapText="1"/>
    </xf>
    <xf numFmtId="2" fontId="13" fillId="0" borderId="3" xfId="2" applyNumberFormat="1" applyFont="1" applyFill="1" applyBorder="1" applyAlignment="1">
      <alignment horizontal="center" vertical="center"/>
    </xf>
    <xf numFmtId="2" fontId="13" fillId="0" borderId="5" xfId="2" applyNumberFormat="1" applyFont="1" applyFill="1" applyBorder="1" applyAlignment="1">
      <alignment horizontal="center" vertical="center"/>
    </xf>
    <xf numFmtId="2" fontId="13" fillId="0" borderId="4" xfId="2" applyNumberFormat="1" applyFont="1" applyFill="1" applyBorder="1" applyAlignment="1">
      <alignment horizontal="center" vertical="center"/>
    </xf>
    <xf numFmtId="43" fontId="13" fillId="0" borderId="3" xfId="2" applyNumberFormat="1" applyFont="1" applyBorder="1" applyAlignment="1">
      <alignment horizontal="center" vertical="center"/>
    </xf>
    <xf numFmtId="43" fontId="13" fillId="0" borderId="5" xfId="2" applyNumberFormat="1" applyFont="1" applyBorder="1" applyAlignment="1">
      <alignment horizontal="center" vertical="center"/>
    </xf>
    <xf numFmtId="2" fontId="7" fillId="0" borderId="8" xfId="2" applyNumberFormat="1" applyBorder="1" applyAlignment="1">
      <alignment horizontal="center" vertical="center"/>
    </xf>
    <xf numFmtId="2" fontId="30" fillId="0" borderId="3" xfId="2" applyNumberFormat="1" applyFont="1" applyBorder="1" applyAlignment="1">
      <alignment horizontal="center" vertical="center" wrapText="1"/>
    </xf>
    <xf numFmtId="2" fontId="30" fillId="0" borderId="4" xfId="2" applyNumberFormat="1" applyFont="1" applyBorder="1" applyAlignment="1">
      <alignment horizontal="center" vertical="center" wrapText="1"/>
    </xf>
    <xf numFmtId="2" fontId="30" fillId="0" borderId="5" xfId="2" applyNumberFormat="1" applyFont="1" applyBorder="1" applyAlignment="1">
      <alignment horizontal="center" vertical="center" wrapText="1"/>
    </xf>
    <xf numFmtId="0" fontId="13" fillId="0" borderId="8" xfId="2" applyFont="1" applyBorder="1" applyAlignment="1">
      <alignment horizontal="center" vertical="center" wrapText="1"/>
    </xf>
    <xf numFmtId="2" fontId="22" fillId="0" borderId="3" xfId="2" applyNumberFormat="1" applyFont="1" applyBorder="1" applyAlignment="1">
      <alignment horizontal="center" vertical="center" wrapText="1"/>
    </xf>
    <xf numFmtId="2" fontId="22" fillId="0" borderId="4" xfId="2" applyNumberFormat="1" applyFont="1" applyBorder="1" applyAlignment="1">
      <alignment horizontal="center" vertical="center" wrapText="1"/>
    </xf>
    <xf numFmtId="0" fontId="20" fillId="3" borderId="0" xfId="2" applyFont="1" applyFill="1" applyAlignment="1">
      <alignment horizontal="center" vertical="center" wrapText="1"/>
    </xf>
    <xf numFmtId="165" fontId="15" fillId="0" borderId="0" xfId="2" applyNumberFormat="1" applyFont="1" applyAlignment="1">
      <alignment horizontal="left" vertical="center" wrapText="1"/>
    </xf>
    <xf numFmtId="165" fontId="15" fillId="0" borderId="0" xfId="2" applyNumberFormat="1" applyFont="1" applyAlignment="1">
      <alignment horizontal="center" vertical="center"/>
    </xf>
    <xf numFmtId="0" fontId="15" fillId="0" borderId="8" xfId="2" applyFont="1" applyBorder="1" applyAlignment="1">
      <alignment horizontal="right" vertical="center"/>
    </xf>
    <xf numFmtId="165" fontId="13" fillId="0" borderId="3" xfId="4" applyNumberFormat="1" applyFont="1" applyBorder="1" applyAlignment="1">
      <alignment horizontal="center" vertical="center"/>
    </xf>
    <xf numFmtId="165" fontId="13" fillId="0" borderId="5" xfId="4" applyNumberFormat="1" applyFont="1" applyBorder="1" applyAlignment="1">
      <alignment horizontal="center" vertical="center"/>
    </xf>
    <xf numFmtId="165" fontId="13" fillId="0" borderId="4" xfId="4" applyNumberFormat="1" applyFont="1" applyBorder="1" applyAlignment="1">
      <alignment horizontal="center" vertical="center"/>
    </xf>
    <xf numFmtId="165" fontId="13" fillId="0" borderId="3" xfId="4" applyNumberFormat="1" applyFont="1" applyBorder="1" applyAlignment="1">
      <alignment horizontal="center" vertical="center" wrapText="1"/>
    </xf>
    <xf numFmtId="165" fontId="13" fillId="0" borderId="5" xfId="4" applyNumberFormat="1" applyFont="1" applyBorder="1" applyAlignment="1">
      <alignment horizontal="center" vertical="center" wrapText="1"/>
    </xf>
    <xf numFmtId="165" fontId="13" fillId="0" borderId="4" xfId="4" applyNumberFormat="1" applyFont="1" applyBorder="1" applyAlignment="1">
      <alignment horizontal="center" vertical="center" wrapText="1"/>
    </xf>
    <xf numFmtId="0" fontId="16" fillId="0" borderId="0" xfId="0" applyFont="1" applyFill="1" applyAlignment="1">
      <alignment horizontal="left" vertical="center"/>
    </xf>
    <xf numFmtId="0" fontId="16" fillId="0" borderId="7" xfId="0" applyFont="1" applyFill="1" applyBorder="1" applyAlignment="1">
      <alignment horizontal="left" vertical="center"/>
    </xf>
    <xf numFmtId="0" fontId="16" fillId="0" borderId="8" xfId="0" applyFont="1" applyFill="1" applyBorder="1" applyAlignment="1">
      <alignment horizontal="center" vertical="center"/>
    </xf>
    <xf numFmtId="0" fontId="13" fillId="0" borderId="8" xfId="0" applyFont="1" applyFill="1" applyBorder="1" applyAlignment="1">
      <alignment horizontal="left" vertical="center" wrapText="1"/>
    </xf>
    <xf numFmtId="0" fontId="13" fillId="0" borderId="8" xfId="0" applyFont="1" applyFill="1" applyBorder="1" applyAlignment="1">
      <alignment horizontal="center" vertical="center" wrapText="1"/>
    </xf>
    <xf numFmtId="0" fontId="22" fillId="0" borderId="4" xfId="2" applyFont="1" applyBorder="1" applyAlignment="1">
      <alignment horizontal="center" vertical="center" wrapText="1"/>
    </xf>
    <xf numFmtId="0" fontId="22" fillId="0" borderId="3" xfId="2" applyFont="1" applyBorder="1" applyAlignment="1">
      <alignment horizontal="center" vertical="center" wrapText="1"/>
    </xf>
    <xf numFmtId="0" fontId="13" fillId="0" borderId="3" xfId="2" applyFont="1" applyBorder="1" applyAlignment="1">
      <alignment horizontal="left" vertical="center" wrapText="1"/>
    </xf>
    <xf numFmtId="0" fontId="13" fillId="0" borderId="5" xfId="2" applyFont="1" applyBorder="1" applyAlignment="1">
      <alignment horizontal="left" vertical="center" wrapText="1"/>
    </xf>
    <xf numFmtId="0" fontId="13" fillId="0" borderId="4" xfId="2" applyFont="1" applyBorder="1" applyAlignment="1">
      <alignment horizontal="left" vertical="center" wrapText="1"/>
    </xf>
    <xf numFmtId="0" fontId="15" fillId="0" borderId="3" xfId="2" applyFont="1" applyBorder="1" applyAlignment="1">
      <alignment horizontal="center" vertical="center" wrapText="1"/>
    </xf>
    <xf numFmtId="0" fontId="15" fillId="0" borderId="5" xfId="2" applyFont="1" applyBorder="1" applyAlignment="1">
      <alignment horizontal="center" vertical="center" wrapText="1"/>
    </xf>
    <xf numFmtId="0" fontId="15" fillId="0" borderId="4" xfId="2" applyFont="1" applyBorder="1" applyAlignment="1">
      <alignment horizontal="center" vertical="center" wrapText="1"/>
    </xf>
    <xf numFmtId="0" fontId="28" fillId="0" borderId="3" xfId="2" applyFont="1" applyBorder="1" applyAlignment="1">
      <alignment horizontal="center" vertical="center" wrapText="1"/>
    </xf>
    <xf numFmtId="0" fontId="28" fillId="0" borderId="4" xfId="2" applyFont="1" applyBorder="1" applyAlignment="1">
      <alignment horizontal="center" vertical="center" wrapText="1"/>
    </xf>
    <xf numFmtId="0" fontId="29" fillId="0" borderId="3" xfId="2" applyFont="1" applyBorder="1" applyAlignment="1">
      <alignment horizontal="center" vertical="center" wrapText="1"/>
    </xf>
    <xf numFmtId="0" fontId="29" fillId="0" borderId="4" xfId="2" applyFont="1" applyBorder="1" applyAlignment="1">
      <alignment horizontal="center" vertical="center" wrapText="1"/>
    </xf>
    <xf numFmtId="0" fontId="29" fillId="0" borderId="5" xfId="2" applyFont="1" applyBorder="1" applyAlignment="1">
      <alignment horizontal="center" vertical="center" wrapText="1"/>
    </xf>
    <xf numFmtId="2" fontId="22" fillId="0" borderId="5" xfId="2" applyNumberFormat="1" applyFont="1" applyBorder="1" applyAlignment="1">
      <alignment horizontal="center" vertical="center" wrapText="1"/>
    </xf>
    <xf numFmtId="0" fontId="13" fillId="0" borderId="3" xfId="2" applyFont="1" applyBorder="1" applyAlignment="1">
      <alignment horizontal="left" vertical="center"/>
    </xf>
    <xf numFmtId="0" fontId="13" fillId="0" borderId="5" xfId="2" applyFont="1" applyBorder="1" applyAlignment="1">
      <alignment horizontal="left" vertical="center"/>
    </xf>
    <xf numFmtId="0" fontId="13" fillId="0" borderId="4" xfId="2" applyFont="1" applyBorder="1" applyAlignment="1">
      <alignment horizontal="left" vertical="center"/>
    </xf>
    <xf numFmtId="165" fontId="15" fillId="0" borderId="8" xfId="4" applyNumberFormat="1" applyFont="1" applyFill="1" applyBorder="1" applyAlignment="1">
      <alignment vertical="center" wrapText="1"/>
    </xf>
    <xf numFmtId="0" fontId="15" fillId="0" borderId="3" xfId="2" applyFont="1" applyBorder="1" applyAlignment="1">
      <alignment horizontal="left" vertical="center" wrapText="1"/>
    </xf>
    <xf numFmtId="0" fontId="15" fillId="0" borderId="5" xfId="2" applyFont="1" applyBorder="1" applyAlignment="1">
      <alignment horizontal="left" vertical="center" wrapText="1"/>
    </xf>
    <xf numFmtId="0" fontId="15" fillId="0" borderId="4" xfId="2" applyFont="1" applyBorder="1" applyAlignment="1">
      <alignment horizontal="left" vertical="center" wrapText="1"/>
    </xf>
    <xf numFmtId="2" fontId="13" fillId="0" borderId="8" xfId="2" applyNumberFormat="1" applyFont="1" applyBorder="1" applyAlignment="1">
      <alignment horizontal="center" vertical="center"/>
    </xf>
    <xf numFmtId="2" fontId="15" fillId="0" borderId="8" xfId="2" applyNumberFormat="1" applyFont="1" applyBorder="1" applyAlignment="1">
      <alignment horizontal="center" vertical="center" wrapText="1"/>
    </xf>
    <xf numFmtId="0" fontId="15" fillId="0" borderId="0" xfId="2" applyFont="1" applyAlignment="1">
      <alignment horizontal="left" vertical="center" wrapText="1"/>
    </xf>
    <xf numFmtId="2" fontId="15" fillId="0" borderId="0" xfId="2" applyNumberFormat="1" applyFont="1" applyAlignment="1">
      <alignment horizontal="left" vertical="center"/>
    </xf>
    <xf numFmtId="2" fontId="15" fillId="0" borderId="3" xfId="2" applyNumberFormat="1" applyFont="1" applyBorder="1" applyAlignment="1">
      <alignment horizontal="center" vertical="center"/>
    </xf>
    <xf numFmtId="2" fontId="15" fillId="0" borderId="5" xfId="2" applyNumberFormat="1" applyFont="1" applyBorder="1" applyAlignment="1">
      <alignment horizontal="center" vertical="center"/>
    </xf>
    <xf numFmtId="2" fontId="15" fillId="0" borderId="4" xfId="2" applyNumberFormat="1" applyFont="1" applyBorder="1" applyAlignment="1">
      <alignment horizontal="center" vertical="center"/>
    </xf>
    <xf numFmtId="0" fontId="15" fillId="0" borderId="3" xfId="2" applyFont="1" applyBorder="1" applyAlignment="1">
      <alignment horizontal="center" vertical="center"/>
    </xf>
    <xf numFmtId="0" fontId="15" fillId="0" borderId="4" xfId="2" applyFont="1" applyBorder="1" applyAlignment="1">
      <alignment horizontal="center" vertical="center"/>
    </xf>
    <xf numFmtId="0" fontId="15" fillId="0" borderId="3" xfId="2" applyFont="1" applyBorder="1" applyAlignment="1">
      <alignment horizontal="left" vertical="center"/>
    </xf>
    <xf numFmtId="0" fontId="15" fillId="0" borderId="5" xfId="2" applyFont="1" applyBorder="1" applyAlignment="1">
      <alignment horizontal="left" vertical="center"/>
    </xf>
    <xf numFmtId="0" fontId="15" fillId="0" borderId="4" xfId="2" applyFont="1" applyBorder="1" applyAlignment="1">
      <alignment horizontal="left" vertical="center"/>
    </xf>
    <xf numFmtId="0" fontId="13" fillId="0" borderId="3" xfId="2" applyFont="1" applyBorder="1" applyAlignment="1">
      <alignment horizontal="center" vertical="center" wrapText="1"/>
    </xf>
    <xf numFmtId="0" fontId="13" fillId="0" borderId="5" xfId="2" applyFont="1" applyBorder="1" applyAlignment="1">
      <alignment horizontal="center" vertical="center" wrapText="1"/>
    </xf>
    <xf numFmtId="0" fontId="13" fillId="0" borderId="4" xfId="2" applyFont="1" applyBorder="1" applyAlignment="1">
      <alignment horizontal="center" vertical="center" wrapText="1"/>
    </xf>
    <xf numFmtId="0" fontId="15" fillId="0" borderId="5" xfId="2" applyFont="1" applyBorder="1" applyAlignment="1">
      <alignment horizontal="center" vertical="center"/>
    </xf>
    <xf numFmtId="1" fontId="13" fillId="0" borderId="0" xfId="2" applyNumberFormat="1" applyFont="1" applyAlignment="1">
      <alignment horizontal="center" vertical="center"/>
    </xf>
    <xf numFmtId="0" fontId="13" fillId="0" borderId="0" xfId="2" applyFont="1" applyBorder="1" applyAlignment="1">
      <alignment horizontal="left" vertical="center"/>
    </xf>
    <xf numFmtId="2" fontId="13" fillId="0" borderId="0" xfId="2" applyNumberFormat="1" applyFont="1" applyAlignment="1">
      <alignment horizontal="center" vertical="center" wrapText="1"/>
    </xf>
    <xf numFmtId="0" fontId="22" fillId="0" borderId="8" xfId="2" applyFont="1" applyBorder="1" applyAlignment="1">
      <alignment horizontal="left" vertical="center"/>
    </xf>
    <xf numFmtId="0" fontId="13" fillId="5" borderId="8" xfId="2" applyFont="1" applyFill="1" applyBorder="1" applyAlignment="1">
      <alignment horizontal="center" vertical="center"/>
    </xf>
    <xf numFmtId="0" fontId="15" fillId="5" borderId="8" xfId="2" applyFont="1" applyFill="1" applyBorder="1" applyAlignment="1">
      <alignment horizontal="center" vertical="center"/>
    </xf>
    <xf numFmtId="0" fontId="26" fillId="2" borderId="6" xfId="2" applyFont="1" applyFill="1" applyBorder="1" applyAlignment="1">
      <alignment horizontal="right" vertical="center"/>
    </xf>
    <xf numFmtId="165" fontId="13" fillId="2" borderId="6" xfId="4" applyNumberFormat="1" applyFont="1" applyFill="1" applyBorder="1" applyAlignment="1">
      <alignment horizontal="center" vertical="center"/>
    </xf>
    <xf numFmtId="0" fontId="13" fillId="0" borderId="7" xfId="2" applyFont="1" applyFill="1" applyBorder="1" applyAlignment="1">
      <alignment horizontal="left" vertical="center"/>
    </xf>
    <xf numFmtId="0" fontId="15" fillId="0" borderId="8" xfId="2" applyFont="1" applyBorder="1" applyAlignment="1">
      <alignment horizontal="center" vertical="center"/>
    </xf>
    <xf numFmtId="0" fontId="27" fillId="0" borderId="8" xfId="2" applyFont="1" applyBorder="1" applyAlignment="1">
      <alignment horizontal="center" vertical="center"/>
    </xf>
    <xf numFmtId="0" fontId="9" fillId="0" borderId="0" xfId="2" applyFont="1" applyAlignment="1">
      <alignment horizontal="center" vertical="center"/>
    </xf>
    <xf numFmtId="0" fontId="10" fillId="0" borderId="0" xfId="2" applyFont="1" applyAlignment="1">
      <alignment horizontal="right" vertical="center"/>
    </xf>
    <xf numFmtId="165" fontId="13" fillId="0" borderId="0" xfId="4" applyNumberFormat="1" applyFont="1" applyAlignment="1">
      <alignment horizontal="center" vertical="center"/>
    </xf>
    <xf numFmtId="0" fontId="10" fillId="0" borderId="0" xfId="2" applyFont="1" applyBorder="1" applyAlignment="1">
      <alignment horizontal="center" vertical="center"/>
    </xf>
    <xf numFmtId="165" fontId="13" fillId="0" borderId="7" xfId="4" applyNumberFormat="1" applyFont="1" applyBorder="1" applyAlignment="1">
      <alignment horizontal="center" vertical="center"/>
    </xf>
    <xf numFmtId="2" fontId="13" fillId="0" borderId="8" xfId="2" applyNumberFormat="1" applyFont="1" applyBorder="1" applyAlignment="1">
      <alignment horizontal="left" vertical="center"/>
    </xf>
    <xf numFmtId="0" fontId="9" fillId="0" borderId="8" xfId="2" applyFont="1" applyBorder="1" applyAlignment="1">
      <alignment horizontal="center" vertical="center"/>
    </xf>
    <xf numFmtId="165" fontId="13" fillId="0" borderId="8" xfId="2" applyNumberFormat="1" applyFont="1" applyBorder="1" applyAlignment="1">
      <alignment horizontal="center" vertical="center"/>
    </xf>
    <xf numFmtId="2" fontId="13" fillId="0" borderId="8" xfId="2" applyNumberFormat="1" applyFont="1" applyFill="1" applyBorder="1" applyAlignment="1">
      <alignment horizontal="center" vertical="center"/>
    </xf>
    <xf numFmtId="3" fontId="13" fillId="0" borderId="8" xfId="2" applyNumberFormat="1" applyFont="1" applyFill="1" applyBorder="1" applyAlignment="1">
      <alignment horizontal="center" vertical="center"/>
    </xf>
    <xf numFmtId="0" fontId="13" fillId="0" borderId="6" xfId="2" applyFont="1" applyBorder="1" applyAlignment="1">
      <alignment horizontal="center" vertical="center"/>
    </xf>
    <xf numFmtId="0" fontId="13" fillId="0" borderId="0" xfId="2" applyFont="1" applyFill="1" applyAlignment="1">
      <alignment horizontal="left" vertical="center"/>
    </xf>
    <xf numFmtId="1" fontId="13" fillId="0" borderId="8" xfId="2" applyNumberFormat="1" applyFont="1" applyBorder="1" applyAlignment="1">
      <alignment horizontal="center" vertical="center" wrapText="1"/>
    </xf>
    <xf numFmtId="2" fontId="13" fillId="0" borderId="8" xfId="2" applyNumberFormat="1" applyFont="1" applyBorder="1" applyAlignment="1">
      <alignment horizontal="center" vertical="center" wrapText="1"/>
    </xf>
    <xf numFmtId="0" fontId="10" fillId="0" borderId="0" xfId="2" applyFont="1" applyAlignment="1">
      <alignment horizontal="left" vertical="center"/>
    </xf>
    <xf numFmtId="2" fontId="13" fillId="0" borderId="0" xfId="2" applyNumberFormat="1" applyFont="1" applyAlignment="1">
      <alignment horizontal="left" vertical="center"/>
    </xf>
    <xf numFmtId="1" fontId="13" fillId="0" borderId="0" xfId="2" applyNumberFormat="1" applyFont="1" applyAlignment="1">
      <alignment horizontal="left" vertical="center"/>
    </xf>
    <xf numFmtId="1" fontId="15" fillId="0" borderId="8" xfId="2" applyNumberFormat="1" applyFont="1" applyBorder="1" applyAlignment="1">
      <alignment horizontal="center" vertical="center" wrapText="1"/>
    </xf>
    <xf numFmtId="0" fontId="7" fillId="0" borderId="8" xfId="2" applyBorder="1"/>
    <xf numFmtId="0" fontId="10" fillId="0" borderId="0" xfId="2" applyFont="1" applyAlignment="1">
      <alignment horizontal="left" vertical="center" wrapText="1"/>
    </xf>
    <xf numFmtId="2" fontId="10" fillId="0" borderId="0" xfId="2" applyNumberFormat="1" applyFont="1" applyAlignment="1">
      <alignment horizontal="left" vertical="center" wrapText="1"/>
    </xf>
    <xf numFmtId="2" fontId="13" fillId="5" borderId="0" xfId="2" applyNumberFormat="1" applyFont="1" applyFill="1" applyAlignment="1">
      <alignment horizontal="left" vertical="center" wrapText="1"/>
    </xf>
    <xf numFmtId="2" fontId="22" fillId="0" borderId="0" xfId="2" applyNumberFormat="1" applyFont="1" applyAlignment="1">
      <alignment horizontal="left" vertical="center"/>
    </xf>
    <xf numFmtId="49" fontId="13" fillId="0" borderId="0" xfId="2" applyNumberFormat="1" applyFont="1" applyAlignment="1">
      <alignment horizontal="left" vertical="center" wrapText="1"/>
    </xf>
    <xf numFmtId="0" fontId="22" fillId="0" borderId="5" xfId="2" applyFont="1" applyBorder="1" applyAlignment="1">
      <alignment horizontal="center" vertical="center" wrapText="1"/>
    </xf>
    <xf numFmtId="2" fontId="13" fillId="0" borderId="0" xfId="2" applyNumberFormat="1" applyFont="1" applyFill="1" applyAlignment="1">
      <alignment horizontal="left" vertical="center" wrapText="1"/>
    </xf>
    <xf numFmtId="0" fontId="30" fillId="0" borderId="5" xfId="2" applyFont="1" applyBorder="1" applyAlignment="1">
      <alignment horizontal="center" vertical="center" wrapText="1"/>
    </xf>
    <xf numFmtId="9" fontId="16" fillId="6" borderId="8" xfId="0" applyNumberFormat="1" applyFont="1" applyFill="1" applyBorder="1" applyAlignment="1">
      <alignment horizontal="center" vertical="center"/>
    </xf>
    <xf numFmtId="2" fontId="15" fillId="0" borderId="8" xfId="2" applyNumberFormat="1" applyFont="1" applyBorder="1" applyAlignment="1">
      <alignment horizontal="center" vertical="center"/>
    </xf>
    <xf numFmtId="166" fontId="13" fillId="0" borderId="6" xfId="2" applyNumberFormat="1" applyFont="1" applyBorder="1" applyAlignment="1">
      <alignment horizontal="center" vertical="center"/>
    </xf>
    <xf numFmtId="166" fontId="13" fillId="0" borderId="0" xfId="2" applyNumberFormat="1" applyFont="1" applyAlignment="1">
      <alignment horizontal="center" vertical="center"/>
    </xf>
    <xf numFmtId="166" fontId="13" fillId="0" borderId="8" xfId="2" applyNumberFormat="1" applyFont="1" applyBorder="1" applyAlignment="1">
      <alignment horizontal="center" vertical="center" wrapText="1"/>
    </xf>
    <xf numFmtId="3" fontId="10" fillId="0" borderId="8" xfId="2" applyNumberFormat="1" applyFont="1" applyBorder="1" applyAlignment="1">
      <alignment horizontal="center" vertical="center" wrapText="1"/>
    </xf>
    <xf numFmtId="0" fontId="10" fillId="0" borderId="8" xfId="2" applyFont="1" applyBorder="1" applyAlignment="1">
      <alignment horizontal="center" vertical="center" wrapText="1"/>
    </xf>
    <xf numFmtId="3" fontId="13" fillId="0" borderId="8" xfId="2" applyNumberFormat="1" applyFont="1" applyBorder="1" applyAlignment="1">
      <alignment horizontal="center" vertical="center" wrapText="1"/>
    </xf>
    <xf numFmtId="165" fontId="13" fillId="0" borderId="8" xfId="2" applyNumberFormat="1" applyFont="1" applyBorder="1" applyAlignment="1">
      <alignment horizontal="center" vertical="center" wrapText="1"/>
    </xf>
    <xf numFmtId="165" fontId="15" fillId="0" borderId="8" xfId="4" applyNumberFormat="1" applyFont="1" applyBorder="1" applyAlignment="1">
      <alignment vertical="center" wrapText="1"/>
    </xf>
    <xf numFmtId="0" fontId="20" fillId="0" borderId="8" xfId="0" applyFont="1" applyFill="1" applyBorder="1" applyAlignment="1">
      <alignment horizontal="center" vertical="center" wrapText="1"/>
    </xf>
    <xf numFmtId="9" fontId="48" fillId="6" borderId="8" xfId="0" applyNumberFormat="1" applyFont="1" applyFill="1" applyBorder="1" applyAlignment="1">
      <alignment horizontal="center" vertical="center"/>
    </xf>
    <xf numFmtId="0" fontId="48" fillId="0" borderId="8" xfId="0" applyFont="1" applyFill="1" applyBorder="1" applyAlignment="1">
      <alignment horizontal="center" vertical="center"/>
    </xf>
    <xf numFmtId="0" fontId="20" fillId="0" borderId="0" xfId="2" applyFont="1" applyAlignment="1">
      <alignment horizontal="center" vertical="center" wrapText="1"/>
    </xf>
    <xf numFmtId="0" fontId="20" fillId="0" borderId="8" xfId="0" applyFont="1" applyFill="1" applyBorder="1" applyAlignment="1">
      <alignment horizontal="left" vertical="center" wrapText="1"/>
    </xf>
    <xf numFmtId="9" fontId="48" fillId="0" borderId="8" xfId="0" applyNumberFormat="1" applyFont="1" applyFill="1" applyBorder="1" applyAlignment="1">
      <alignment horizontal="center" vertical="center"/>
    </xf>
    <xf numFmtId="0" fontId="40" fillId="0" borderId="0" xfId="0" applyFont="1" applyAlignment="1">
      <alignment horizontal="center"/>
    </xf>
    <xf numFmtId="2" fontId="40" fillId="0" borderId="0" xfId="0" applyNumberFormat="1" applyFont="1" applyAlignment="1">
      <alignment horizontal="center"/>
    </xf>
    <xf numFmtId="0" fontId="48" fillId="2" borderId="0" xfId="2" applyFont="1" applyFill="1" applyAlignment="1">
      <alignment horizontal="center" vertical="center" wrapText="1"/>
    </xf>
    <xf numFmtId="0" fontId="48" fillId="0" borderId="0" xfId="0" applyFont="1" applyFill="1" applyAlignment="1">
      <alignment horizontal="left" vertical="center"/>
    </xf>
    <xf numFmtId="0" fontId="48" fillId="0" borderId="7" xfId="0" applyFont="1" applyFill="1" applyBorder="1" applyAlignment="1">
      <alignment horizontal="left" vertical="center"/>
    </xf>
    <xf numFmtId="0" fontId="38" fillId="0" borderId="8" xfId="0" applyFont="1" applyBorder="1" applyAlignment="1">
      <alignment horizontal="center"/>
    </xf>
    <xf numFmtId="0" fontId="38" fillId="0" borderId="3" xfId="0" applyFont="1" applyBorder="1" applyAlignment="1">
      <alignment horizontal="center"/>
    </xf>
    <xf numFmtId="0" fontId="38" fillId="0" borderId="4" xfId="0" applyFont="1" applyBorder="1" applyAlignment="1">
      <alignment horizontal="center"/>
    </xf>
    <xf numFmtId="0" fontId="41" fillId="0" borderId="8" xfId="0" applyFont="1" applyBorder="1" applyAlignment="1">
      <alignment horizontal="center"/>
    </xf>
    <xf numFmtId="2" fontId="38" fillId="0" borderId="8" xfId="0" applyNumberFormat="1" applyFont="1" applyBorder="1" applyAlignment="1">
      <alignment horizontal="center"/>
    </xf>
    <xf numFmtId="9" fontId="38" fillId="0" borderId="8" xfId="0" applyNumberFormat="1" applyFont="1" applyBorder="1" applyAlignment="1">
      <alignment horizontal="center"/>
    </xf>
    <xf numFmtId="0" fontId="38" fillId="0" borderId="5" xfId="0" applyFont="1" applyBorder="1" applyAlignment="1">
      <alignment horizontal="center"/>
    </xf>
    <xf numFmtId="2" fontId="38" fillId="0" borderId="3" xfId="0" applyNumberFormat="1" applyFont="1" applyBorder="1" applyAlignment="1">
      <alignment horizontal="center"/>
    </xf>
    <xf numFmtId="2" fontId="38" fillId="0" borderId="4" xfId="0" applyNumberFormat="1" applyFont="1" applyBorder="1" applyAlignment="1">
      <alignment horizontal="center"/>
    </xf>
    <xf numFmtId="0" fontId="40" fillId="7" borderId="8" xfId="0" applyFont="1" applyFill="1" applyBorder="1" applyAlignment="1">
      <alignment horizontal="center" vertical="center" wrapText="1"/>
    </xf>
    <xf numFmtId="0" fontId="40" fillId="7" borderId="8" xfId="0" applyFont="1" applyFill="1" applyBorder="1" applyAlignment="1">
      <alignment horizontal="center" vertical="center"/>
    </xf>
    <xf numFmtId="0" fontId="18" fillId="0" borderId="8" xfId="2" applyFont="1" applyBorder="1" applyAlignment="1">
      <alignment horizontal="center" vertical="center" wrapText="1"/>
    </xf>
    <xf numFmtId="0" fontId="40" fillId="0" borderId="6" xfId="0" applyFont="1" applyBorder="1" applyAlignment="1">
      <alignment horizontal="center"/>
    </xf>
    <xf numFmtId="0" fontId="18" fillId="0" borderId="8" xfId="2" applyFont="1" applyBorder="1" applyAlignment="1">
      <alignment horizontal="left" vertical="center" wrapText="1"/>
    </xf>
    <xf numFmtId="0" fontId="20" fillId="0" borderId="3" xfId="2" applyFont="1" applyBorder="1" applyAlignment="1">
      <alignment horizontal="left" vertical="center" wrapText="1"/>
    </xf>
    <xf numFmtId="0" fontId="20" fillId="0" borderId="5" xfId="2" applyFont="1" applyBorder="1" applyAlignment="1">
      <alignment horizontal="left" vertical="center" wrapText="1"/>
    </xf>
    <xf numFmtId="0" fontId="20" fillId="0" borderId="4" xfId="2" applyFont="1" applyBorder="1" applyAlignment="1">
      <alignment horizontal="left" vertical="center" wrapText="1"/>
    </xf>
    <xf numFmtId="0" fontId="42" fillId="0" borderId="8" xfId="0" applyFont="1" applyBorder="1" applyAlignment="1">
      <alignment horizontal="center" vertical="center" wrapText="1"/>
    </xf>
    <xf numFmtId="0" fontId="42" fillId="0" borderId="0" xfId="0" applyFont="1" applyAlignment="1">
      <alignment horizontal="center"/>
    </xf>
    <xf numFmtId="2" fontId="42" fillId="0" borderId="8" xfId="0" applyNumberFormat="1" applyFont="1" applyBorder="1" applyAlignment="1">
      <alignment horizontal="center" vertical="center" wrapText="1"/>
    </xf>
    <xf numFmtId="2" fontId="42" fillId="0" borderId="8" xfId="0" applyNumberFormat="1" applyFont="1" applyBorder="1" applyAlignment="1">
      <alignment horizontal="center" vertical="center"/>
    </xf>
    <xf numFmtId="0" fontId="42" fillId="0" borderId="8" xfId="0" applyFont="1" applyBorder="1" applyAlignment="1">
      <alignment horizontal="center" vertical="center"/>
    </xf>
    <xf numFmtId="166" fontId="20" fillId="0" borderId="0" xfId="2" applyNumberFormat="1" applyFont="1" applyBorder="1" applyAlignment="1">
      <alignment horizontal="center" vertical="center"/>
    </xf>
    <xf numFmtId="0" fontId="18" fillId="0" borderId="0" xfId="2" applyFont="1" applyFill="1" applyAlignment="1">
      <alignment horizontal="center" vertical="center"/>
    </xf>
    <xf numFmtId="0" fontId="42" fillId="0" borderId="8" xfId="0" applyFont="1" applyBorder="1" applyAlignment="1">
      <alignment horizontal="center" wrapText="1"/>
    </xf>
    <xf numFmtId="0" fontId="20" fillId="0" borderId="0" xfId="2" applyFont="1" applyBorder="1" applyAlignment="1">
      <alignment horizontal="center" vertical="center"/>
    </xf>
    <xf numFmtId="2" fontId="40" fillId="0" borderId="8" xfId="0" applyNumberFormat="1" applyFont="1" applyBorder="1" applyAlignment="1">
      <alignment horizontal="center"/>
    </xf>
    <xf numFmtId="2" fontId="42" fillId="0" borderId="8" xfId="0" applyNumberFormat="1" applyFont="1" applyBorder="1" applyAlignment="1">
      <alignment horizontal="center"/>
    </xf>
    <xf numFmtId="0" fontId="40" fillId="0" borderId="8" xfId="0" applyFont="1" applyBorder="1" applyAlignment="1">
      <alignment horizontal="center" vertical="center"/>
    </xf>
    <xf numFmtId="0" fontId="18" fillId="0" borderId="3" xfId="2" applyFont="1" applyBorder="1" applyAlignment="1">
      <alignment horizontal="left" vertical="center"/>
    </xf>
    <xf numFmtId="0" fontId="18" fillId="0" borderId="5" xfId="2" applyFont="1" applyBorder="1" applyAlignment="1">
      <alignment horizontal="left" vertical="center"/>
    </xf>
    <xf numFmtId="0" fontId="18" fillId="0" borderId="4" xfId="2" applyFont="1" applyBorder="1" applyAlignment="1">
      <alignment horizontal="left" vertical="center"/>
    </xf>
    <xf numFmtId="2" fontId="18" fillId="0" borderId="3" xfId="2" applyNumberFormat="1" applyFont="1" applyBorder="1" applyAlignment="1">
      <alignment horizontal="center" vertical="center"/>
    </xf>
    <xf numFmtId="2" fontId="18" fillId="0" borderId="5" xfId="2" applyNumberFormat="1" applyFont="1" applyBorder="1" applyAlignment="1">
      <alignment horizontal="center" vertical="center"/>
    </xf>
    <xf numFmtId="2" fontId="18" fillId="0" borderId="4" xfId="2" applyNumberFormat="1" applyFont="1" applyBorder="1" applyAlignment="1">
      <alignment horizontal="center" vertical="center"/>
    </xf>
    <xf numFmtId="0" fontId="18" fillId="0" borderId="3" xfId="2" applyFont="1" applyBorder="1" applyAlignment="1">
      <alignment horizontal="center" vertical="center"/>
    </xf>
    <xf numFmtId="0" fontId="18" fillId="0" borderId="4" xfId="2" applyFont="1" applyBorder="1" applyAlignment="1">
      <alignment horizontal="center" vertical="center"/>
    </xf>
    <xf numFmtId="0" fontId="18" fillId="0" borderId="0" xfId="2" applyFont="1" applyAlignment="1">
      <alignment horizontal="left" vertical="center" wrapText="1"/>
    </xf>
    <xf numFmtId="1" fontId="18" fillId="0" borderId="0" xfId="2" applyNumberFormat="1" applyFont="1" applyFill="1" applyAlignment="1">
      <alignment horizontal="center" vertical="center" wrapText="1"/>
    </xf>
    <xf numFmtId="0" fontId="20" fillId="0" borderId="3" xfId="2" applyFont="1" applyBorder="1" applyAlignment="1">
      <alignment horizontal="left" vertical="center"/>
    </xf>
    <xf numFmtId="0" fontId="20" fillId="0" borderId="5" xfId="2" applyFont="1" applyBorder="1" applyAlignment="1">
      <alignment horizontal="left" vertical="center"/>
    </xf>
    <xf numFmtId="0" fontId="20" fillId="0" borderId="4" xfId="2" applyFont="1" applyBorder="1" applyAlignment="1">
      <alignment horizontal="left" vertical="center"/>
    </xf>
    <xf numFmtId="0" fontId="18" fillId="0" borderId="5" xfId="2" applyFont="1" applyBorder="1" applyAlignment="1">
      <alignment horizontal="center" vertical="center"/>
    </xf>
    <xf numFmtId="0" fontId="20" fillId="0" borderId="3" xfId="2" applyFont="1" applyBorder="1" applyAlignment="1">
      <alignment horizontal="center" vertical="center" wrapText="1"/>
    </xf>
    <xf numFmtId="0" fontId="20" fillId="0" borderId="5" xfId="2" applyFont="1" applyBorder="1" applyAlignment="1">
      <alignment horizontal="center" vertical="center" wrapText="1"/>
    </xf>
    <xf numFmtId="0" fontId="20" fillId="0" borderId="4" xfId="2" applyFont="1" applyBorder="1" applyAlignment="1">
      <alignment horizontal="center" vertical="center" wrapText="1"/>
    </xf>
    <xf numFmtId="1" fontId="20" fillId="0" borderId="0" xfId="2" applyNumberFormat="1" applyFont="1" applyAlignment="1">
      <alignment horizontal="left" vertical="center"/>
    </xf>
    <xf numFmtId="0" fontId="20" fillId="0" borderId="0" xfId="2" applyFont="1" applyBorder="1" applyAlignment="1">
      <alignment horizontal="left" vertical="center"/>
    </xf>
    <xf numFmtId="0" fontId="18" fillId="0" borderId="3" xfId="2" applyFont="1" applyBorder="1" applyAlignment="1">
      <alignment horizontal="center" vertical="center" wrapText="1"/>
    </xf>
    <xf numFmtId="0" fontId="18" fillId="0" borderId="5" xfId="2" applyFont="1" applyBorder="1" applyAlignment="1">
      <alignment horizontal="center" vertical="center" wrapText="1"/>
    </xf>
    <xf numFmtId="0" fontId="18" fillId="0" borderId="4" xfId="2" applyFont="1" applyBorder="1" applyAlignment="1">
      <alignment horizontal="center" vertical="center" wrapText="1"/>
    </xf>
    <xf numFmtId="2" fontId="20" fillId="0" borderId="0" xfId="2" applyNumberFormat="1" applyFont="1" applyAlignment="1">
      <alignment horizontal="left" vertical="center" wrapText="1"/>
    </xf>
    <xf numFmtId="2" fontId="20" fillId="0" borderId="3" xfId="2" applyNumberFormat="1" applyFont="1" applyBorder="1" applyAlignment="1">
      <alignment horizontal="center" vertical="center"/>
    </xf>
    <xf numFmtId="2" fontId="20" fillId="0" borderId="4" xfId="2" applyNumberFormat="1" applyFont="1" applyBorder="1" applyAlignment="1">
      <alignment horizontal="center" vertical="center"/>
    </xf>
    <xf numFmtId="0" fontId="46" fillId="0" borderId="8" xfId="2" applyFont="1" applyBorder="1" applyAlignment="1">
      <alignment horizontal="left" vertical="center"/>
    </xf>
    <xf numFmtId="0" fontId="20" fillId="0" borderId="8" xfId="2" applyFont="1" applyBorder="1" applyAlignment="1">
      <alignment horizontal="center" vertical="center"/>
    </xf>
    <xf numFmtId="0" fontId="20" fillId="0" borderId="7" xfId="2" applyFont="1" applyFill="1" applyBorder="1" applyAlignment="1">
      <alignment horizontal="left" vertical="center"/>
    </xf>
    <xf numFmtId="0" fontId="18" fillId="0" borderId="8" xfId="2" applyFont="1" applyBorder="1" applyAlignment="1">
      <alignment horizontal="center" vertical="center"/>
    </xf>
    <xf numFmtId="0" fontId="13" fillId="0" borderId="0" xfId="2" applyFont="1" applyAlignment="1">
      <alignment horizontal="right" vertical="center"/>
    </xf>
    <xf numFmtId="0" fontId="13" fillId="0" borderId="0" xfId="2" applyFont="1" applyBorder="1" applyAlignment="1">
      <alignment horizontal="center" vertical="center"/>
    </xf>
    <xf numFmtId="0" fontId="17" fillId="2" borderId="6" xfId="2" applyFont="1" applyFill="1" applyBorder="1" applyAlignment="1">
      <alignment horizontal="right" vertical="center"/>
    </xf>
    <xf numFmtId="165" fontId="42" fillId="0" borderId="8" xfId="0" applyNumberFormat="1" applyFont="1" applyBorder="1" applyAlignment="1">
      <alignment horizontal="center"/>
    </xf>
    <xf numFmtId="0" fontId="42" fillId="0" borderId="8" xfId="0" applyFont="1" applyBorder="1" applyAlignment="1">
      <alignment horizontal="center"/>
    </xf>
    <xf numFmtId="0" fontId="15" fillId="0" borderId="0" xfId="2" applyFont="1" applyAlignment="1">
      <alignment horizontal="center" vertical="center"/>
    </xf>
    <xf numFmtId="0" fontId="20" fillId="0" borderId="0" xfId="2" applyFont="1" applyFill="1" applyAlignment="1">
      <alignment horizontal="left" vertical="center"/>
    </xf>
    <xf numFmtId="0" fontId="20" fillId="0" borderId="0" xfId="2" applyFont="1" applyAlignment="1">
      <alignment horizontal="left" vertical="center" wrapText="1"/>
    </xf>
    <xf numFmtId="0" fontId="20" fillId="0" borderId="0" xfId="2" applyFont="1" applyAlignment="1">
      <alignment horizontal="left" vertical="center"/>
    </xf>
    <xf numFmtId="0" fontId="40" fillId="0" borderId="8" xfId="0" applyFont="1" applyBorder="1" applyAlignment="1">
      <alignment horizontal="center"/>
    </xf>
    <xf numFmtId="0" fontId="42" fillId="0" borderId="3" xfId="0" applyFont="1" applyBorder="1" applyAlignment="1">
      <alignment horizontal="center"/>
    </xf>
    <xf numFmtId="0" fontId="42" fillId="0" borderId="5" xfId="0" applyFont="1" applyBorder="1" applyAlignment="1">
      <alignment horizontal="center"/>
    </xf>
    <xf numFmtId="0" fontId="42" fillId="0" borderId="4" xfId="0" applyFont="1" applyBorder="1" applyAlignment="1">
      <alignment horizontal="center"/>
    </xf>
    <xf numFmtId="0" fontId="42" fillId="0" borderId="0" xfId="0" applyFont="1" applyAlignment="1">
      <alignment horizontal="left"/>
    </xf>
    <xf numFmtId="0" fontId="42" fillId="0" borderId="0" xfId="0" applyFont="1" applyAlignment="1">
      <alignment horizontal="left" vertical="center" wrapText="1"/>
    </xf>
    <xf numFmtId="2" fontId="46" fillId="0" borderId="0" xfId="2" applyNumberFormat="1" applyFont="1" applyAlignment="1">
      <alignment horizontal="left" vertical="center"/>
    </xf>
    <xf numFmtId="0" fontId="18" fillId="0" borderId="8" xfId="2" applyFont="1" applyFill="1" applyBorder="1" applyAlignment="1">
      <alignment horizontal="center" vertical="center"/>
    </xf>
    <xf numFmtId="0" fontId="20" fillId="0" borderId="0" xfId="2" applyFont="1" applyAlignment="1">
      <alignment horizontal="center" vertical="center"/>
    </xf>
    <xf numFmtId="49" fontId="20" fillId="0" borderId="0" xfId="2" applyNumberFormat="1" applyFont="1" applyAlignment="1">
      <alignment horizontal="left" vertical="center" wrapText="1"/>
    </xf>
    <xf numFmtId="0" fontId="20" fillId="3" borderId="0" xfId="2" applyFont="1" applyFill="1" applyAlignment="1">
      <alignment horizontal="left" vertical="center" wrapText="1"/>
    </xf>
    <xf numFmtId="2" fontId="20" fillId="0" borderId="0" xfId="2" applyNumberFormat="1" applyFont="1" applyFill="1" applyAlignment="1">
      <alignment horizontal="left" vertical="center" wrapText="1"/>
    </xf>
    <xf numFmtId="2" fontId="20" fillId="0" borderId="0" xfId="2" applyNumberFormat="1" applyFont="1" applyAlignment="1">
      <alignment horizontal="left" vertical="center"/>
    </xf>
    <xf numFmtId="0" fontId="15" fillId="0" borderId="9" xfId="32" applyFont="1" applyBorder="1" applyAlignment="1">
      <alignment horizontal="center"/>
    </xf>
    <xf numFmtId="0" fontId="15" fillId="0" borderId="10" xfId="32" applyFont="1" applyBorder="1" applyAlignment="1">
      <alignment horizontal="center"/>
    </xf>
    <xf numFmtId="0" fontId="15" fillId="0" borderId="11" xfId="32" applyFont="1" applyBorder="1" applyAlignment="1">
      <alignment horizontal="center"/>
    </xf>
    <xf numFmtId="0" fontId="49" fillId="0" borderId="0" xfId="0" applyFont="1" applyAlignment="1">
      <alignment horizontal="center" vertical="center" wrapText="1"/>
    </xf>
    <xf numFmtId="0" fontId="36" fillId="4" borderId="8" xfId="32" applyFont="1" applyFill="1" applyBorder="1" applyAlignment="1">
      <alignment horizontal="center"/>
    </xf>
    <xf numFmtId="0" fontId="33" fillId="4" borderId="8" xfId="32" applyFont="1" applyFill="1" applyBorder="1" applyAlignment="1">
      <alignment horizontal="center"/>
    </xf>
  </cellXfs>
  <cellStyles count="59">
    <cellStyle name="Comma" xfId="1" builtinId="3"/>
    <cellStyle name="Comma 10" xfId="5"/>
    <cellStyle name="Comma 10 2" xfId="6"/>
    <cellStyle name="Comma 10 2 2" xfId="7"/>
    <cellStyle name="Comma 10 3" xfId="8"/>
    <cellStyle name="Comma 11" xfId="9"/>
    <cellStyle name="Comma 12" xfId="10"/>
    <cellStyle name="Comma 2" xfId="3"/>
    <cellStyle name="Comma 2 2" xfId="11"/>
    <cellStyle name="Comma 2 3" xfId="12"/>
    <cellStyle name="Comma 2 4" xfId="13"/>
    <cellStyle name="Comma 2 5" xfId="14"/>
    <cellStyle name="Comma 2 5 2" xfId="15"/>
    <cellStyle name="Comma 3" xfId="4"/>
    <cellStyle name="Comma 3 2" xfId="16"/>
    <cellStyle name="Comma 3 3" xfId="17"/>
    <cellStyle name="Comma 3 4" xfId="18"/>
    <cellStyle name="Comma 4" xfId="19"/>
    <cellStyle name="Comma 4 2" xfId="20"/>
    <cellStyle name="Comma 5" xfId="21"/>
    <cellStyle name="Comma 5 2" xfId="22"/>
    <cellStyle name="Comma 6" xfId="23"/>
    <cellStyle name="Comma 7" xfId="24"/>
    <cellStyle name="Comma 8" xfId="25"/>
    <cellStyle name="Comma 9" xfId="26"/>
    <cellStyle name="Currency 2" xfId="27"/>
    <cellStyle name="Currency 2 2" xfId="28"/>
    <cellStyle name="Currency 3" xfId="29"/>
    <cellStyle name="Normal" xfId="0" builtinId="0"/>
    <cellStyle name="Normal 10" xfId="30"/>
    <cellStyle name="Normal 12" xfId="31"/>
    <cellStyle name="Normal 2" xfId="2"/>
    <cellStyle name="Normal 2 2" xfId="32"/>
    <cellStyle name="Normal 2 2 2" xfId="33"/>
    <cellStyle name="Normal 2 3" xfId="34"/>
    <cellStyle name="Normal 2 4" xfId="35"/>
    <cellStyle name="Normal 2_using machine rate" xfId="36"/>
    <cellStyle name="Normal 3" xfId="37"/>
    <cellStyle name="Normal 3 2" xfId="38"/>
    <cellStyle name="Normal 3 2 2" xfId="39"/>
    <cellStyle name="Normal 3 3" xfId="40"/>
    <cellStyle name="Normal 3 4" xfId="41"/>
    <cellStyle name="Normal 4" xfId="42"/>
    <cellStyle name="Normal 4 2" xfId="43"/>
    <cellStyle name="Normal 4 3" xfId="44"/>
    <cellStyle name="Normal 5" xfId="45"/>
    <cellStyle name="Normal 6" xfId="46"/>
    <cellStyle name="Normal 6 2" xfId="47"/>
    <cellStyle name="Normal 6 2 2" xfId="48"/>
    <cellStyle name="Normal 6 2 2 2" xfId="49"/>
    <cellStyle name="Normal 6 2 3" xfId="50"/>
    <cellStyle name="Normal 6 2_AOC_majuwa" xfId="51"/>
    <cellStyle name="Normal 6 3" xfId="52"/>
    <cellStyle name="Normal 6_AOC_majuwa" xfId="53"/>
    <cellStyle name="Normal 7" xfId="54"/>
    <cellStyle name="Normal 8" xfId="55"/>
    <cellStyle name="Normal 9" xfId="56"/>
    <cellStyle name="Percent 2" xfId="57"/>
    <cellStyle name="Percent 2 2" xfId="5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38100</xdr:colOff>
      <xdr:row>4</xdr:row>
      <xdr:rowOff>152400</xdr:rowOff>
    </xdr:to>
    <xdr:pic>
      <xdr:nvPicPr>
        <xdr:cNvPr id="2" name="Picture 1">
          <a:extLst>
            <a:ext uri="{FF2B5EF4-FFF2-40B4-BE49-F238E27FC236}">
              <a16:creationId xmlns="" xmlns:a16="http://schemas.microsoft.com/office/drawing/2014/main" id="{1FA7F73B-1597-4B63-9F9D-4812AA310EF2}"/>
            </a:ext>
          </a:extLst>
        </xdr:cNvPr>
        <xdr:cNvPicPr>
          <a:picLocks noChangeAspect="1"/>
        </xdr:cNvPicPr>
      </xdr:nvPicPr>
      <xdr:blipFill>
        <a:blip xmlns:r="http://schemas.openxmlformats.org/officeDocument/2006/relationships" r:embed="rId1"/>
        <a:srcRect/>
        <a:stretch>
          <a:fillRect/>
        </a:stretch>
      </xdr:blipFill>
      <xdr:spPr bwMode="auto">
        <a:xfrm>
          <a:off x="190500" y="190500"/>
          <a:ext cx="1257300" cy="7239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384073</xdr:colOff>
      <xdr:row>2</xdr:row>
      <xdr:rowOff>15363</xdr:rowOff>
    </xdr:from>
    <xdr:to>
      <xdr:col>11</xdr:col>
      <xdr:colOff>506976</xdr:colOff>
      <xdr:row>24</xdr:row>
      <xdr:rowOff>138266</xdr:rowOff>
    </xdr:to>
    <xdr:pic>
      <xdr:nvPicPr>
        <xdr:cNvPr id="3" name="Picture 2">
          <a:extLst>
            <a:ext uri="{FF2B5EF4-FFF2-40B4-BE49-F238E27FC236}">
              <a16:creationId xmlns="" xmlns:a16="http://schemas.microsoft.com/office/drawing/2014/main" id="{50DAE844-432F-4FC1-82AD-5F40E3389081}"/>
            </a:ext>
          </a:extLst>
        </xdr:cNvPr>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998589" y="414798"/>
          <a:ext cx="5653548" cy="4516694"/>
        </a:xfrm>
        <a:prstGeom prst="rect">
          <a:avLst/>
        </a:prstGeom>
      </xdr:spPr>
    </xdr:pic>
    <xdr:clientData/>
  </xdr:twoCellAnchor>
  <xdr:twoCellAnchor editAs="oneCell">
    <xdr:from>
      <xdr:col>1</xdr:col>
      <xdr:colOff>380999</xdr:colOff>
      <xdr:row>26</xdr:row>
      <xdr:rowOff>15363</xdr:rowOff>
    </xdr:from>
    <xdr:to>
      <xdr:col>11</xdr:col>
      <xdr:colOff>476249</xdr:colOff>
      <xdr:row>43</xdr:row>
      <xdr:rowOff>153628</xdr:rowOff>
    </xdr:to>
    <xdr:pic>
      <xdr:nvPicPr>
        <xdr:cNvPr id="5" name="Picture 4">
          <a:extLst>
            <a:ext uri="{FF2B5EF4-FFF2-40B4-BE49-F238E27FC236}">
              <a16:creationId xmlns="" xmlns:a16="http://schemas.microsoft.com/office/drawing/2014/main" id="{113439DE-C9B7-4F49-9A0A-70D7B778C183}"/>
            </a:ext>
          </a:extLst>
        </xdr:cNvPr>
        <xdr:cNvPicPr>
          <a:picLocks noChangeAspect="1"/>
        </xdr:cNvPicPr>
      </xdr:nvPicPr>
      <xdr:blipFill>
        <a:blip xmlns:r="http://schemas.openxmlformats.org/officeDocument/2006/relationships" r:embed="rId2">
          <a:extLst>
            <a:ext uri="{28A0092B-C50C-407E-A947-70E740481C1C}">
              <a14:useLocalDpi xmlns="" xmlns:a14="http://schemas.microsoft.com/office/drawing/2010/main" val="0"/>
            </a:ext>
          </a:extLst>
        </a:blip>
        <a:stretch>
          <a:fillRect/>
        </a:stretch>
      </xdr:blipFill>
      <xdr:spPr>
        <a:xfrm>
          <a:off x="995515" y="5238750"/>
          <a:ext cx="5625895" cy="3978991"/>
        </a:xfrm>
        <a:prstGeom prst="rect">
          <a:avLst/>
        </a:prstGeom>
      </xdr:spPr>
    </xdr:pic>
    <xdr:clientData/>
  </xdr:twoCellAnchor>
  <xdr:twoCellAnchor editAs="oneCell">
    <xdr:from>
      <xdr:col>12</xdr:col>
      <xdr:colOff>15363</xdr:colOff>
      <xdr:row>2</xdr:row>
      <xdr:rowOff>15363</xdr:rowOff>
    </xdr:from>
    <xdr:to>
      <xdr:col>22</xdr:col>
      <xdr:colOff>583790</xdr:colOff>
      <xdr:row>24</xdr:row>
      <xdr:rowOff>69273</xdr:rowOff>
    </xdr:to>
    <xdr:pic>
      <xdr:nvPicPr>
        <xdr:cNvPr id="11" name="Picture 10">
          <a:extLst>
            <a:ext uri="{FF2B5EF4-FFF2-40B4-BE49-F238E27FC236}">
              <a16:creationId xmlns="" xmlns:a16="http://schemas.microsoft.com/office/drawing/2014/main" id="{17DB178C-CBB7-4CF8-9642-BF92AEDC93DA}"/>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6775040" y="414798"/>
          <a:ext cx="6099073" cy="4447701"/>
        </a:xfrm>
        <a:prstGeom prst="rect">
          <a:avLst/>
        </a:prstGeom>
      </xdr:spPr>
    </xdr:pic>
    <xdr:clientData/>
  </xdr:twoCellAnchor>
  <xdr:twoCellAnchor editAs="oneCell">
    <xdr:from>
      <xdr:col>12</xdr:col>
      <xdr:colOff>76815</xdr:colOff>
      <xdr:row>27</xdr:row>
      <xdr:rowOff>61452</xdr:rowOff>
    </xdr:from>
    <xdr:to>
      <xdr:col>22</xdr:col>
      <xdr:colOff>522338</xdr:colOff>
      <xdr:row>43</xdr:row>
      <xdr:rowOff>69273</xdr:rowOff>
    </xdr:to>
    <xdr:pic>
      <xdr:nvPicPr>
        <xdr:cNvPr id="15" name="Picture 14">
          <a:extLst>
            <a:ext uri="{FF2B5EF4-FFF2-40B4-BE49-F238E27FC236}">
              <a16:creationId xmlns="" xmlns:a16="http://schemas.microsoft.com/office/drawing/2014/main" id="{BDD9027F-15EA-4BF0-8FB0-DAFB191E60A2}"/>
            </a:ext>
          </a:extLst>
        </xdr:cNvPr>
        <xdr:cNvPicPr>
          <a:picLocks noChangeAspect="1"/>
        </xdr:cNvPicPr>
      </xdr:nvPicPr>
      <xdr:blipFill>
        <a:blip xmlns:r="http://schemas.openxmlformats.org/officeDocument/2006/relationships" r:embed="rId4" cstate="print">
          <a:extLst>
            <a:ext uri="{28A0092B-C50C-407E-A947-70E740481C1C}">
              <a14:useLocalDpi xmlns="" xmlns:a14="http://schemas.microsoft.com/office/drawing/2010/main" val="0"/>
            </a:ext>
          </a:extLst>
        </a:blip>
        <a:stretch>
          <a:fillRect/>
        </a:stretch>
      </xdr:blipFill>
      <xdr:spPr>
        <a:xfrm>
          <a:off x="6836492" y="5930081"/>
          <a:ext cx="5976169" cy="32033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DPR%20&amp;%20Master%20Paln/Beljhundi/Vaice%20Chancllor/Valueation/Technical%20Evalu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DPR%20&amp;%20Master%20Paln/Beljhundi/Recharch/Evulation/Rough%20Fi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enovo/Downloads/DucHuyLeChannel%20(1).xla"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enovo/Downloads/SpellNumber%20By%20DEEPAK%20EDUWORLD.xla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ch. Letter"/>
      <sheetName val="Name List of bidder"/>
      <sheetName val="BDS"/>
      <sheetName val="BIS"/>
      <sheetName val="Certificate Check"/>
      <sheetName val="Financial"/>
      <sheetName val="Elegibility Check"/>
      <sheetName val="Q. Table"/>
      <sheetName val="Pending Litigation"/>
      <sheetName val="NRB Factor"/>
      <sheetName val="Net Worth"/>
      <sheetName val="Turnover1"/>
      <sheetName val="Bid Capacity Calculation"/>
      <sheetName val="T_O Summary"/>
      <sheetName val="Radha Krishna"/>
      <sheetName val="TO ELITE-Y.S.S"/>
      <sheetName val="TO Motidan-Laal Suba"/>
      <sheetName val="T_O Kalika"/>
      <sheetName val="TO Mrit-Galwa-Shyam"/>
      <sheetName val="TO Dhulikhel-Joya Brothers"/>
      <sheetName val="Dhulikhel- R&amp;CS JV"/>
      <sheetName val="General Firm Experience"/>
      <sheetName val="Work Exp."/>
      <sheetName val="Personel"/>
      <sheetName val="Equipment"/>
      <sheetName val="KSK CCC"/>
      <sheetName val="Tirupate CCC"/>
      <sheetName val="Majdhur-Nepal megha CCC"/>
      <sheetName val="Abhiyan-Shreya CCC"/>
      <sheetName val="Q. Summary"/>
      <sheetName val="Current Contact Commitment"/>
      <sheetName val="KS Brk"/>
      <sheetName val="Lama Brk"/>
      <sheetName val="Shankar Brk"/>
      <sheetName val="Oasis TO BD"/>
      <sheetName val="YR BD"/>
      <sheetName val="Turnover"/>
      <sheetName val="Exp. Summary"/>
      <sheetName val="qualifiacation Examination"/>
      <sheetName val="experience"/>
      <sheetName val="personnel and credit"/>
      <sheetName val="Fin. Letter"/>
      <sheetName val="Fin. Preamble"/>
      <sheetName val="Fin. Minute"/>
      <sheetName val="Rank Table"/>
      <sheetName val="recommendation"/>
      <sheetName val="Comparison chart"/>
    </sheetNames>
    <sheetDataSet>
      <sheetData sheetId="0"/>
      <sheetData sheetId="1"/>
      <sheetData sheetId="2">
        <row r="26">
          <cell r="C26" t="str">
            <v>Construction of VC Office Building</v>
          </cell>
        </row>
      </sheetData>
      <sheetData sheetId="3"/>
      <sheetData sheetId="4"/>
      <sheetData sheetId="5"/>
      <sheetData sheetId="6">
        <row r="9">
          <cell r="A9" t="str">
            <v>Name of Project:-Construction of VC Office Building</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ch. Letter"/>
      <sheetName val="Name List of bidder"/>
      <sheetName val="BDS"/>
      <sheetName val="BIS"/>
      <sheetName val="Certificate Check"/>
      <sheetName val="Financial"/>
      <sheetName val="Elegibility Check"/>
      <sheetName val="Q. Table"/>
      <sheetName val="Pending Litigation"/>
      <sheetName val="NRB Factor"/>
      <sheetName val="Net Worth"/>
      <sheetName val="Premdhan Nirman Sewa"/>
      <sheetName val="Bid Capacity Calculation"/>
      <sheetName val="Line of Credit"/>
      <sheetName val="T_O Summary"/>
      <sheetName val="Radha Krishna"/>
      <sheetName val="TO ELITE-Y.S.S"/>
      <sheetName val="TO Motidan-Laal Suba"/>
      <sheetName val="T_O Kalika"/>
      <sheetName val="TO Mrit-Galwa-Shyam"/>
      <sheetName val="TO Dhulikhel-Joya Brothers"/>
      <sheetName val="Dhulikhel- R&amp;CS JV"/>
      <sheetName val="General Firm Experience"/>
      <sheetName val="Work Exp."/>
      <sheetName val="Personel"/>
      <sheetName val="Equipment"/>
      <sheetName val="KSK CCC"/>
      <sheetName val="Tirupate CCC"/>
      <sheetName val="Majdhur-Nepal megha CCC"/>
      <sheetName val="Abhiyan-Shreya CCC"/>
      <sheetName val="Q. Summary"/>
      <sheetName val="Current Contact Commitment"/>
      <sheetName val="KS Brk"/>
      <sheetName val="Lama Brk"/>
      <sheetName val="Shankar Brk"/>
      <sheetName val="Oasis TO BD"/>
      <sheetName val="YR BD"/>
      <sheetName val="Turnover"/>
      <sheetName val="Exp. Summary"/>
      <sheetName val="qualifiacation Examination"/>
      <sheetName val="experience"/>
      <sheetName val="personnel and credit"/>
      <sheetName val="Fin. Letter"/>
      <sheetName val="Fin. Preamble"/>
      <sheetName val="Fin. Minute"/>
      <sheetName val="Rank Table"/>
      <sheetName val="recommendation"/>
      <sheetName val="Comparison chart"/>
      <sheetName val="Sheet1"/>
    </sheetNames>
    <sheetDataSet>
      <sheetData sheetId="0"/>
      <sheetData sheetId="1"/>
      <sheetData sheetId="2"/>
      <sheetData sheetId="3"/>
      <sheetData sheetId="4"/>
      <sheetData sheetId="5"/>
      <sheetData sheetId="6">
        <row r="9">
          <cell r="A9" t="str">
            <v>Name of Project:-Construction of Joint Office Building</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ucHuyLeChannel (1)"/>
    </sheetNames>
    <definedNames>
      <definedName name="spellnumber"/>
    </definedNames>
    <sheetDataSet>
      <sheetData sheetId="0"/>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2"/>
      <sheetName val="Sheet3"/>
    </sheetNames>
    <definedNames>
      <definedName name="spellnumber"/>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1:I35"/>
  <sheetViews>
    <sheetView view="pageBreakPreview" topLeftCell="A7" zoomScale="60" workbookViewId="0">
      <selection activeCell="B36" sqref="B36"/>
    </sheetView>
  </sheetViews>
  <sheetFormatPr defaultRowHeight="15"/>
  <cols>
    <col min="1" max="1" width="8.7109375" customWidth="1"/>
  </cols>
  <sheetData>
    <row r="1" spans="2:9">
      <c r="B1" s="1"/>
      <c r="C1" s="2"/>
      <c r="D1" s="2"/>
      <c r="E1" s="3"/>
      <c r="F1" s="2"/>
      <c r="G1" s="2"/>
      <c r="H1" s="2"/>
      <c r="I1" s="2"/>
    </row>
    <row r="2" spans="2:9" ht="25.5">
      <c r="B2" s="366" t="s">
        <v>0</v>
      </c>
      <c r="C2" s="366"/>
      <c r="D2" s="366"/>
      <c r="E2" s="366"/>
      <c r="F2" s="366"/>
      <c r="G2" s="366"/>
      <c r="H2" s="366"/>
      <c r="I2" s="366"/>
    </row>
    <row r="3" spans="2:9" ht="19.5">
      <c r="B3" s="365"/>
      <c r="C3" s="365"/>
      <c r="D3" s="365"/>
      <c r="E3" s="365"/>
      <c r="F3" s="365"/>
      <c r="G3" s="365"/>
      <c r="H3" s="365"/>
      <c r="I3" s="365"/>
    </row>
    <row r="4" spans="2:9" ht="19.5">
      <c r="B4" s="106"/>
      <c r="C4" s="106"/>
      <c r="D4" s="106"/>
      <c r="E4" s="106"/>
      <c r="F4" s="106"/>
      <c r="G4" s="106"/>
      <c r="H4" s="106"/>
      <c r="I4" s="106"/>
    </row>
    <row r="5" spans="2:9" ht="19.5">
      <c r="B5" s="106"/>
      <c r="C5" s="106"/>
      <c r="D5" s="106"/>
      <c r="E5" s="106"/>
      <c r="F5" s="106"/>
      <c r="G5" s="106"/>
      <c r="H5" s="106"/>
      <c r="I5" s="106"/>
    </row>
    <row r="6" spans="2:9" ht="19.5">
      <c r="B6" s="106"/>
      <c r="C6" s="367" t="s">
        <v>458</v>
      </c>
      <c r="D6" s="367"/>
      <c r="E6" s="367"/>
      <c r="F6" s="367"/>
      <c r="G6" s="367"/>
      <c r="H6" s="367"/>
      <c r="I6" s="106"/>
    </row>
    <row r="7" spans="2:9" ht="19.5">
      <c r="B7" s="106"/>
      <c r="C7" s="106"/>
      <c r="D7" s="106"/>
      <c r="E7" s="106"/>
      <c r="F7" s="106"/>
      <c r="G7" s="106"/>
      <c r="H7" s="106"/>
      <c r="I7" s="106"/>
    </row>
    <row r="8" spans="2:9" ht="19.5">
      <c r="B8" s="359" t="s">
        <v>1</v>
      </c>
      <c r="C8" s="359"/>
      <c r="D8" s="359"/>
      <c r="E8" s="359"/>
      <c r="F8" s="359"/>
      <c r="G8" s="359"/>
      <c r="H8" s="359"/>
      <c r="I8" s="359"/>
    </row>
    <row r="9" spans="2:9" ht="23.25">
      <c r="B9" s="364" t="str">
        <f>Report!G5</f>
        <v>Mr.Naresh Kumar Khadka</v>
      </c>
      <c r="C9" s="364"/>
      <c r="D9" s="364"/>
      <c r="E9" s="364"/>
      <c r="F9" s="364"/>
      <c r="G9" s="364"/>
      <c r="H9" s="364"/>
      <c r="I9" s="364"/>
    </row>
    <row r="10" spans="2:9" ht="21">
      <c r="E10" s="4" t="s">
        <v>3</v>
      </c>
      <c r="F10" s="361" t="str">
        <f>'Report of 1st'!H6</f>
        <v>269386</v>
      </c>
      <c r="G10" s="361"/>
    </row>
    <row r="11" spans="2:9">
      <c r="D11" s="103" t="str">
        <f>Report!G8</f>
        <v>Ghorahi Sub-metropolitan City Ward No-15 Dang</v>
      </c>
    </row>
    <row r="16" spans="2:9" ht="19.5">
      <c r="B16" s="359" t="s">
        <v>5</v>
      </c>
      <c r="C16" s="359"/>
      <c r="D16" s="359"/>
      <c r="E16" s="359"/>
      <c r="F16" s="359"/>
      <c r="G16" s="359"/>
      <c r="H16" s="359"/>
      <c r="I16" s="359"/>
    </row>
    <row r="17" spans="2:9" ht="15.75">
      <c r="B17" s="362" t="str">
        <f>Report!G18</f>
        <v>Mr.Naresh Kumar Khadka and Mrs. Laxmi Adhikari</v>
      </c>
      <c r="C17" s="362"/>
      <c r="D17" s="362"/>
      <c r="E17" s="362"/>
      <c r="F17" s="362"/>
      <c r="G17" s="362"/>
      <c r="H17" s="362"/>
      <c r="I17" s="362"/>
    </row>
    <row r="18" spans="2:9">
      <c r="B18" s="363" t="str">
        <f>Report!G22</f>
        <v>Ghorahi Sub-metropolitan City Ward No-15 Dang</v>
      </c>
      <c r="C18" s="363"/>
      <c r="D18" s="363"/>
      <c r="E18" s="363"/>
      <c r="F18" s="363"/>
      <c r="G18" s="363"/>
      <c r="H18" s="363"/>
      <c r="I18" s="363"/>
    </row>
    <row r="23" spans="2:9" ht="19.5">
      <c r="B23" s="359" t="s">
        <v>6</v>
      </c>
      <c r="C23" s="359"/>
      <c r="D23" s="359"/>
      <c r="E23" s="359"/>
      <c r="F23" s="359"/>
      <c r="G23" s="359"/>
      <c r="H23" s="359"/>
      <c r="I23" s="359"/>
    </row>
    <row r="24" spans="2:9" ht="19.5">
      <c r="B24" s="359" t="s">
        <v>7</v>
      </c>
      <c r="C24" s="359"/>
      <c r="D24" s="359"/>
      <c r="E24" s="359"/>
      <c r="F24" s="359"/>
      <c r="G24" s="359"/>
      <c r="H24" s="359"/>
      <c r="I24" s="359"/>
    </row>
    <row r="25" spans="2:9" ht="19.5">
      <c r="B25" s="358" t="s">
        <v>8</v>
      </c>
      <c r="C25" s="358"/>
      <c r="D25" s="358"/>
      <c r="E25" s="358"/>
      <c r="F25" s="358"/>
      <c r="G25" s="358"/>
      <c r="H25" s="358"/>
      <c r="I25" s="358"/>
    </row>
    <row r="26" spans="2:9" ht="19.5">
      <c r="B26" s="107"/>
      <c r="C26" s="107"/>
      <c r="D26" s="107"/>
      <c r="E26" s="107"/>
      <c r="F26" s="107"/>
      <c r="G26" s="107"/>
      <c r="H26" s="107"/>
      <c r="I26" s="107"/>
    </row>
    <row r="27" spans="2:9" ht="19.5">
      <c r="B27" s="107"/>
      <c r="C27" s="107"/>
      <c r="D27" s="107"/>
      <c r="E27" s="107"/>
      <c r="F27" s="107"/>
      <c r="G27" s="107"/>
      <c r="H27" s="107"/>
      <c r="I27" s="107"/>
    </row>
    <row r="28" spans="2:9" ht="19.5">
      <c r="B28" s="107"/>
      <c r="C28" s="107"/>
      <c r="D28" s="107"/>
      <c r="E28" s="107"/>
      <c r="F28" s="107"/>
      <c r="G28" s="107"/>
      <c r="H28" s="107"/>
      <c r="I28" s="107"/>
    </row>
    <row r="29" spans="2:9" ht="19.5">
      <c r="B29" s="107"/>
      <c r="C29" s="107"/>
      <c r="D29" s="107"/>
      <c r="E29" s="107"/>
      <c r="F29" s="107"/>
      <c r="G29" s="107"/>
      <c r="H29" s="107"/>
      <c r="I29" s="107"/>
    </row>
    <row r="30" spans="2:9" ht="19.5">
      <c r="B30" s="107"/>
      <c r="C30" s="107"/>
      <c r="D30" s="107"/>
      <c r="E30" s="107"/>
      <c r="F30" s="107"/>
      <c r="G30" s="107"/>
      <c r="H30" s="107"/>
      <c r="I30" s="107"/>
    </row>
    <row r="31" spans="2:9" ht="19.5">
      <c r="B31" s="359" t="s">
        <v>9</v>
      </c>
      <c r="C31" s="359"/>
      <c r="D31" s="359"/>
      <c r="E31" s="359"/>
      <c r="F31" s="359"/>
      <c r="G31" s="359"/>
      <c r="H31" s="359"/>
      <c r="I31" s="359"/>
    </row>
    <row r="32" spans="2:9" ht="22.5">
      <c r="B32" s="360" t="s">
        <v>10</v>
      </c>
      <c r="C32" s="360"/>
      <c r="D32" s="360"/>
      <c r="E32" s="360"/>
      <c r="F32" s="360"/>
      <c r="G32" s="360"/>
      <c r="H32" s="360"/>
      <c r="I32" s="360"/>
    </row>
    <row r="33" spans="2:9" ht="19.5">
      <c r="B33" s="358" t="s">
        <v>11</v>
      </c>
      <c r="C33" s="358"/>
      <c r="D33" s="358"/>
      <c r="E33" s="358"/>
      <c r="F33" s="358"/>
      <c r="G33" s="358"/>
      <c r="H33" s="358"/>
      <c r="I33" s="358"/>
    </row>
    <row r="34" spans="2:9" ht="19.5">
      <c r="B34" s="358" t="s">
        <v>12</v>
      </c>
      <c r="C34" s="358"/>
      <c r="D34" s="358"/>
      <c r="E34" s="358"/>
      <c r="F34" s="358"/>
      <c r="G34" s="358"/>
      <c r="H34" s="358"/>
      <c r="I34" s="358"/>
    </row>
    <row r="35" spans="2:9" ht="19.5">
      <c r="B35" s="358" t="s">
        <v>472</v>
      </c>
      <c r="C35" s="358"/>
      <c r="D35" s="358"/>
      <c r="E35" s="358"/>
      <c r="F35" s="358"/>
      <c r="G35" s="358"/>
      <c r="H35" s="357"/>
      <c r="I35" s="357"/>
    </row>
  </sheetData>
  <mergeCells count="17">
    <mergeCell ref="B9:I9"/>
    <mergeCell ref="B3:I3"/>
    <mergeCell ref="B2:I2"/>
    <mergeCell ref="C6:H6"/>
    <mergeCell ref="B8:I8"/>
    <mergeCell ref="F10:G10"/>
    <mergeCell ref="B16:I16"/>
    <mergeCell ref="B17:I17"/>
    <mergeCell ref="B33:I33"/>
    <mergeCell ref="B18:I18"/>
    <mergeCell ref="B35:G35"/>
    <mergeCell ref="B34:I34"/>
    <mergeCell ref="B23:I23"/>
    <mergeCell ref="B24:I24"/>
    <mergeCell ref="B25:I25"/>
    <mergeCell ref="B31:I31"/>
    <mergeCell ref="B32:I32"/>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J55"/>
  <sheetViews>
    <sheetView workbookViewId="0">
      <selection activeCell="B26" sqref="B26"/>
    </sheetView>
  </sheetViews>
  <sheetFormatPr defaultRowHeight="15"/>
  <cols>
    <col min="9" max="9" width="23.28515625" customWidth="1"/>
  </cols>
  <sheetData>
    <row r="1" spans="1:10">
      <c r="A1" s="33"/>
      <c r="B1" s="6"/>
      <c r="C1" s="6"/>
      <c r="D1" s="34"/>
      <c r="E1" s="6"/>
      <c r="F1" s="6"/>
      <c r="G1" s="6"/>
      <c r="H1" s="6"/>
      <c r="I1" s="6"/>
      <c r="J1" s="6"/>
    </row>
    <row r="2" spans="1:10" ht="27.75">
      <c r="A2" s="5"/>
      <c r="B2" s="6"/>
      <c r="C2" s="6"/>
      <c r="D2" s="368" t="s">
        <v>10</v>
      </c>
      <c r="E2" s="369"/>
      <c r="F2" s="369"/>
      <c r="G2" s="369"/>
      <c r="H2" s="369"/>
      <c r="I2" s="369"/>
      <c r="J2" s="369"/>
    </row>
    <row r="3" spans="1:10" ht="15.75">
      <c r="A3" s="5"/>
      <c r="B3" s="6"/>
      <c r="C3" s="6"/>
      <c r="D3" s="370" t="s">
        <v>13</v>
      </c>
      <c r="E3" s="370"/>
      <c r="F3" s="370"/>
      <c r="G3" s="370"/>
      <c r="H3" s="370"/>
      <c r="I3" s="370"/>
      <c r="J3" s="370"/>
    </row>
    <row r="4" spans="1:10">
      <c r="A4" s="5"/>
      <c r="B4" s="6"/>
      <c r="C4" s="6"/>
      <c r="D4" s="7" t="s">
        <v>14</v>
      </c>
      <c r="E4" s="6"/>
      <c r="F4" s="6"/>
      <c r="G4" s="6"/>
      <c r="H4" s="6"/>
      <c r="I4" s="8" t="s">
        <v>15</v>
      </c>
      <c r="J4" s="9"/>
    </row>
    <row r="5" spans="1:10">
      <c r="A5" s="10"/>
      <c r="B5" s="10"/>
      <c r="C5" s="10"/>
      <c r="D5" s="10"/>
      <c r="E5" s="10"/>
      <c r="F5" s="10"/>
      <c r="G5" s="10"/>
      <c r="H5" s="373" t="str">
        <f>'Cover Page'!B35</f>
        <v>Date:-2081.05.09</v>
      </c>
      <c r="I5" s="373"/>
      <c r="J5" s="10"/>
    </row>
    <row r="6" spans="1:10" ht="15.75">
      <c r="A6" s="371"/>
      <c r="B6" s="371"/>
      <c r="C6" s="11"/>
      <c r="D6" s="228"/>
      <c r="E6" s="11"/>
      <c r="F6" s="11"/>
      <c r="G6" s="11"/>
      <c r="H6" s="11"/>
      <c r="I6" s="11"/>
      <c r="J6" s="12"/>
    </row>
    <row r="7" spans="1:10" ht="15.75">
      <c r="A7" s="11" t="s">
        <v>16</v>
      </c>
      <c r="B7" s="11"/>
      <c r="C7" s="11"/>
      <c r="D7" s="13"/>
      <c r="E7" s="14"/>
      <c r="F7" s="11"/>
      <c r="G7" s="11"/>
      <c r="H7" s="11"/>
      <c r="I7" s="11"/>
      <c r="J7" s="11"/>
    </row>
    <row r="8" spans="1:10" ht="15.75">
      <c r="A8" s="11" t="s">
        <v>17</v>
      </c>
      <c r="B8" s="11"/>
      <c r="C8" s="11"/>
      <c r="D8" s="13"/>
      <c r="E8" s="14"/>
      <c r="F8" s="11"/>
      <c r="G8" s="11"/>
      <c r="H8" s="11"/>
      <c r="I8" s="11"/>
      <c r="J8" s="11"/>
    </row>
    <row r="9" spans="1:10" ht="15.75">
      <c r="A9" s="15" t="s">
        <v>7</v>
      </c>
      <c r="B9" s="11"/>
      <c r="C9" s="11"/>
      <c r="D9" s="13"/>
      <c r="E9" s="14"/>
      <c r="F9" s="11"/>
      <c r="G9" s="11"/>
      <c r="H9" s="11"/>
      <c r="I9" s="11"/>
      <c r="J9" s="11"/>
    </row>
    <row r="10" spans="1:10" ht="15.75">
      <c r="A10" s="15" t="s">
        <v>8</v>
      </c>
      <c r="B10" s="11"/>
      <c r="C10" s="11"/>
      <c r="D10" s="228"/>
      <c r="E10" s="11"/>
      <c r="F10" s="11"/>
      <c r="G10" s="11"/>
      <c r="H10" s="11"/>
      <c r="I10" s="11"/>
      <c r="J10" s="11"/>
    </row>
    <row r="11" spans="1:10" ht="15.75">
      <c r="A11" s="370" t="s">
        <v>18</v>
      </c>
      <c r="B11" s="370"/>
      <c r="C11" s="370"/>
      <c r="D11" s="370"/>
      <c r="E11" s="370"/>
      <c r="F11" s="370"/>
      <c r="G11" s="370"/>
      <c r="H11" s="370"/>
      <c r="I11" s="370"/>
      <c r="J11" s="370"/>
    </row>
    <row r="12" spans="1:10" ht="74.25" customHeight="1">
      <c r="A12" s="372" t="s">
        <v>457</v>
      </c>
      <c r="B12" s="372"/>
      <c r="C12" s="372"/>
      <c r="D12" s="372"/>
      <c r="E12" s="372"/>
      <c r="F12" s="372"/>
      <c r="G12" s="372"/>
      <c r="H12" s="372"/>
      <c r="I12" s="372"/>
      <c r="J12" s="372"/>
    </row>
    <row r="13" spans="1:10" ht="26.25" customHeight="1">
      <c r="A13" s="230"/>
      <c r="B13" s="374" t="s">
        <v>1</v>
      </c>
      <c r="C13" s="374"/>
      <c r="D13" s="374"/>
      <c r="E13" s="230"/>
      <c r="F13" s="273" t="str">
        <f>Report!G5</f>
        <v>Mr.Naresh Kumar Khadka</v>
      </c>
      <c r="G13" s="274"/>
      <c r="H13" s="274"/>
      <c r="I13" s="274"/>
      <c r="J13" s="274"/>
    </row>
    <row r="14" spans="1:10" ht="15.75">
      <c r="B14" s="374" t="s">
        <v>20</v>
      </c>
      <c r="C14" s="374"/>
      <c r="D14" s="374"/>
      <c r="E14" s="228" t="s">
        <v>19</v>
      </c>
      <c r="F14" s="103" t="str">
        <f>Report!G7</f>
        <v>Duruwa VDC Ward No-03 Dang</v>
      </c>
    </row>
    <row r="15" spans="1:10" ht="15.75">
      <c r="B15" s="374" t="s">
        <v>21</v>
      </c>
      <c r="C15" s="374"/>
      <c r="D15" s="374"/>
      <c r="E15" s="228" t="s">
        <v>19</v>
      </c>
      <c r="F15" t="s">
        <v>320</v>
      </c>
    </row>
    <row r="16" spans="1:10" ht="15.75">
      <c r="B16" s="374" t="s">
        <v>74</v>
      </c>
      <c r="C16" s="374"/>
      <c r="D16" s="374"/>
      <c r="E16" s="228" t="s">
        <v>19</v>
      </c>
      <c r="F16" s="103" t="str">
        <f>Report!G18</f>
        <v>Mr.Naresh Kumar Khadka and Mrs. Laxmi Adhikari</v>
      </c>
    </row>
    <row r="17" spans="1:10" ht="15.75">
      <c r="B17" s="374" t="s">
        <v>22</v>
      </c>
      <c r="C17" s="374"/>
      <c r="D17" s="374"/>
      <c r="E17" s="228" t="s">
        <v>19</v>
      </c>
      <c r="F17" s="267">
        <f>Report!A58</f>
        <v>3422</v>
      </c>
    </row>
    <row r="18" spans="1:10" ht="15.75">
      <c r="B18" s="374" t="s">
        <v>311</v>
      </c>
      <c r="C18" s="374"/>
      <c r="D18" s="374"/>
      <c r="E18" s="228" t="s">
        <v>19</v>
      </c>
      <c r="F18" s="272" t="str">
        <f>Report!G43</f>
        <v>Ghorahi Sub-metropolitan City Ward No-15 Dang</v>
      </c>
    </row>
    <row r="20" spans="1:10" ht="15.75">
      <c r="B20" s="374" t="s">
        <v>23</v>
      </c>
      <c r="C20" s="374"/>
      <c r="D20" s="374"/>
      <c r="E20" s="374"/>
      <c r="F20" s="374"/>
      <c r="G20" s="374"/>
      <c r="H20" s="374"/>
      <c r="I20" s="374"/>
      <c r="J20" s="374"/>
    </row>
    <row r="21" spans="1:10" ht="15.75">
      <c r="B21" s="11" t="str">
        <f>"We have physically , inspected ,verified and measure the property on "&amp;Report!G42&amp;""</f>
        <v>We have physically , inspected ,verified and measure the property on 2081.05.07</v>
      </c>
      <c r="C21" s="11"/>
      <c r="D21" s="11"/>
      <c r="E21" s="11"/>
      <c r="F21" s="11"/>
      <c r="G21" s="11"/>
      <c r="H21" s="11"/>
      <c r="I21" s="11"/>
      <c r="J21" s="11"/>
    </row>
    <row r="22" spans="1:10" ht="15.75">
      <c r="B22" s="374" t="s">
        <v>25</v>
      </c>
      <c r="C22" s="374"/>
      <c r="D22" s="374"/>
      <c r="E22" s="374"/>
      <c r="F22" s="374"/>
      <c r="G22" s="374"/>
      <c r="H22" s="374"/>
      <c r="I22" s="374"/>
      <c r="J22" s="374"/>
    </row>
    <row r="23" spans="1:10" ht="15.75">
      <c r="B23" s="374" t="s">
        <v>26</v>
      </c>
      <c r="C23" s="374"/>
      <c r="D23" s="374"/>
      <c r="E23" s="374"/>
      <c r="F23" s="374"/>
      <c r="G23" s="374"/>
      <c r="H23" s="374"/>
      <c r="I23" s="374"/>
      <c r="J23" s="374"/>
    </row>
    <row r="24" spans="1:10" ht="15.75">
      <c r="B24" s="374" t="s">
        <v>27</v>
      </c>
      <c r="C24" s="374"/>
      <c r="D24" s="374"/>
      <c r="E24" s="374"/>
      <c r="F24" s="374"/>
      <c r="G24" s="374"/>
      <c r="H24" s="374"/>
      <c r="I24" s="374"/>
      <c r="J24" s="374"/>
    </row>
    <row r="25" spans="1:10" ht="15.75">
      <c r="B25" s="377" t="str">
        <f>"The Northern part of plot is accessible by "&amp;Report!G33&amp;" "&amp;Report!G29&amp;" Side "&amp;Report!G35&amp;" and boundry of land is clear"</f>
        <v>The Northern part of plot is accessible by 46 Ft East Side Black Top Road and boundry of land is clear</v>
      </c>
      <c r="C25" s="377"/>
      <c r="D25" s="377"/>
      <c r="E25" s="377"/>
      <c r="F25" s="377"/>
      <c r="G25" s="377"/>
      <c r="H25" s="377"/>
      <c r="I25" s="377"/>
      <c r="J25" s="377"/>
    </row>
    <row r="26" spans="1:10" ht="15.75">
      <c r="B26" s="227" t="s">
        <v>28</v>
      </c>
      <c r="C26" s="227"/>
      <c r="D26" s="227"/>
      <c r="E26" s="227"/>
      <c r="F26" s="227"/>
      <c r="G26" s="227"/>
      <c r="H26" s="227"/>
      <c r="I26" s="227"/>
      <c r="J26" s="227"/>
    </row>
    <row r="28" spans="1:10" ht="15.75">
      <c r="A28" s="379" t="s">
        <v>29</v>
      </c>
      <c r="B28" s="379"/>
      <c r="C28" s="379"/>
      <c r="D28" s="379"/>
      <c r="E28" s="379"/>
      <c r="F28" s="379"/>
      <c r="G28" s="379"/>
      <c r="H28" s="379"/>
      <c r="I28" s="20">
        <f>Report!I203</f>
        <v>10531688</v>
      </c>
      <c r="J28" s="227"/>
    </row>
    <row r="29" spans="1:10" ht="45.75" customHeight="1">
      <c r="A29" s="378" t="s">
        <v>317</v>
      </c>
      <c r="B29" s="378"/>
      <c r="C29" s="378"/>
      <c r="D29" s="382" t="str">
        <f>Report!D204</f>
        <v xml:space="preserve">Rupees One Crore Five Lakh ThirtyOne Thousand Six Hundred EightyEight Only </v>
      </c>
      <c r="E29" s="382"/>
      <c r="F29" s="382"/>
      <c r="G29" s="382"/>
      <c r="H29" s="382"/>
      <c r="I29" s="382"/>
      <c r="J29" s="382"/>
    </row>
    <row r="30" spans="1:10" ht="15.75">
      <c r="A30" s="22"/>
      <c r="B30" s="231"/>
      <c r="C30" s="231"/>
      <c r="D30" s="231"/>
      <c r="E30" s="231"/>
      <c r="F30" s="231"/>
      <c r="G30" s="231"/>
      <c r="H30" s="231"/>
      <c r="I30" s="231"/>
      <c r="J30" s="231"/>
    </row>
    <row r="31" spans="1:10" ht="15.75">
      <c r="A31" s="379" t="s">
        <v>30</v>
      </c>
      <c r="B31" s="379"/>
      <c r="C31" s="379"/>
      <c r="D31" s="379"/>
      <c r="E31" s="379"/>
      <c r="F31" s="379"/>
      <c r="G31" s="379"/>
      <c r="H31" s="379"/>
      <c r="I31" s="115">
        <f>Report!I206</f>
        <v>9478519</v>
      </c>
      <c r="J31" s="115"/>
    </row>
    <row r="32" spans="1:10" ht="42" customHeight="1">
      <c r="A32" s="378" t="s">
        <v>317</v>
      </c>
      <c r="B32" s="378"/>
      <c r="C32" s="378"/>
      <c r="D32" s="383" t="str">
        <f>Report!D207</f>
        <v xml:space="preserve">Rupees NinetyFour Lakh SeventyEight Thousand Five Hundred Nineteen Only </v>
      </c>
      <c r="E32" s="383"/>
      <c r="F32" s="383"/>
      <c r="G32" s="383"/>
      <c r="H32" s="383"/>
      <c r="I32" s="383"/>
      <c r="J32" s="383"/>
    </row>
    <row r="33" spans="1:10" ht="15.75">
      <c r="A33" s="24"/>
      <c r="B33" s="24"/>
      <c r="C33" s="24"/>
      <c r="D33" s="24"/>
      <c r="E33" s="24"/>
      <c r="F33" s="24"/>
      <c r="G33" s="24"/>
      <c r="H33" s="24"/>
      <c r="I33" s="24"/>
      <c r="J33" s="24"/>
    </row>
    <row r="34" spans="1:10" ht="15.75">
      <c r="A34" s="380" t="s">
        <v>31</v>
      </c>
      <c r="B34" s="380"/>
      <c r="C34" s="380"/>
      <c r="D34" s="380"/>
      <c r="E34" s="380"/>
      <c r="F34" s="380"/>
      <c r="G34" s="380"/>
      <c r="H34" s="380"/>
      <c r="I34" s="380"/>
      <c r="J34" s="380"/>
    </row>
    <row r="35" spans="1:10" ht="15.75">
      <c r="A35" s="381" t="s">
        <v>32</v>
      </c>
      <c r="B35" s="381"/>
      <c r="C35" s="381"/>
      <c r="D35" s="381"/>
      <c r="E35" s="381"/>
      <c r="F35" s="381"/>
      <c r="G35" s="381"/>
      <c r="H35" s="381"/>
      <c r="I35" s="381"/>
      <c r="J35" s="381"/>
    </row>
    <row r="38" spans="1:10" ht="15.75">
      <c r="B38" s="11" t="s">
        <v>33</v>
      </c>
      <c r="C38" s="11"/>
      <c r="D38" s="228"/>
      <c r="E38" s="11"/>
      <c r="F38" s="11"/>
      <c r="G38" s="11"/>
      <c r="H38" s="11"/>
      <c r="I38" s="11"/>
      <c r="J38" s="11"/>
    </row>
    <row r="39" spans="1:10" ht="15.75">
      <c r="B39" s="11" t="s">
        <v>34</v>
      </c>
      <c r="C39" s="11"/>
      <c r="D39" s="228"/>
      <c r="E39" s="11"/>
      <c r="F39" s="11"/>
      <c r="G39" s="11"/>
      <c r="H39" s="11"/>
      <c r="I39" s="11"/>
      <c r="J39" s="25"/>
    </row>
    <row r="40" spans="1:10" ht="15.75">
      <c r="B40" s="11"/>
      <c r="C40" s="11"/>
      <c r="D40" s="228"/>
      <c r="E40" s="11"/>
      <c r="F40" s="11"/>
      <c r="G40" s="25"/>
      <c r="H40" s="25"/>
      <c r="I40" s="25"/>
      <c r="J40" s="25"/>
    </row>
    <row r="41" spans="1:10" ht="15.75">
      <c r="B41" s="11"/>
      <c r="C41" s="11"/>
      <c r="D41" s="228"/>
      <c r="E41" s="11"/>
      <c r="F41" s="11"/>
      <c r="G41" s="25"/>
      <c r="H41" s="11"/>
      <c r="I41" s="11"/>
      <c r="J41" s="11"/>
    </row>
    <row r="42" spans="1:10" ht="16.5" thickBot="1">
      <c r="B42" s="14"/>
      <c r="C42" s="375" t="s">
        <v>35</v>
      </c>
      <c r="D42" s="376"/>
      <c r="E42" s="376"/>
      <c r="F42" s="14"/>
      <c r="G42" s="14"/>
      <c r="H42" s="11"/>
      <c r="I42" s="11"/>
      <c r="J42" s="11"/>
    </row>
    <row r="43" spans="1:10" ht="16.5" thickTop="1">
      <c r="B43" s="11"/>
      <c r="C43" s="11"/>
      <c r="D43" s="228"/>
      <c r="E43" s="11"/>
      <c r="F43" s="11"/>
      <c r="G43" s="25"/>
      <c r="H43" s="11"/>
      <c r="I43" s="11"/>
      <c r="J43" s="11"/>
    </row>
    <row r="44" spans="1:10" ht="15.75">
      <c r="B44" s="26" t="s">
        <v>36</v>
      </c>
      <c r="C44" s="27" t="s">
        <v>37</v>
      </c>
      <c r="D44" s="28"/>
      <c r="E44" s="28"/>
      <c r="F44" s="28"/>
      <c r="G44" s="28"/>
      <c r="H44" s="11"/>
      <c r="I44" s="11"/>
      <c r="J44" s="28"/>
    </row>
    <row r="45" spans="1:10" ht="15.75">
      <c r="B45" s="29">
        <v>1</v>
      </c>
      <c r="C45" s="232" t="s">
        <v>38</v>
      </c>
      <c r="D45" s="232"/>
      <c r="E45" s="232"/>
      <c r="F45" s="232"/>
      <c r="G45" s="232"/>
      <c r="H45" s="30"/>
      <c r="I45" s="11"/>
      <c r="J45" s="11"/>
    </row>
    <row r="46" spans="1:10" ht="15.75">
      <c r="B46" s="29">
        <v>2</v>
      </c>
      <c r="C46" s="232" t="s">
        <v>39</v>
      </c>
      <c r="D46" s="232"/>
      <c r="E46" s="232"/>
      <c r="F46" s="232"/>
      <c r="G46" s="232"/>
      <c r="H46" s="32"/>
      <c r="I46" s="31"/>
      <c r="J46" s="31"/>
    </row>
    <row r="47" spans="1:10" ht="15.75">
      <c r="B47" s="29">
        <v>3</v>
      </c>
      <c r="C47" s="232" t="s">
        <v>40</v>
      </c>
      <c r="D47" s="232"/>
      <c r="E47" s="232"/>
      <c r="F47" s="232"/>
      <c r="G47" s="232"/>
      <c r="H47" s="30"/>
      <c r="I47" s="11"/>
      <c r="J47" s="11"/>
    </row>
    <row r="48" spans="1:10" ht="15.75">
      <c r="B48" s="29">
        <v>4</v>
      </c>
      <c r="C48" s="232" t="s">
        <v>41</v>
      </c>
      <c r="D48" s="232"/>
      <c r="E48" s="232"/>
      <c r="F48" s="232"/>
      <c r="G48" s="232"/>
      <c r="H48" s="30"/>
      <c r="I48" s="11"/>
      <c r="J48" s="11"/>
    </row>
    <row r="49" spans="2:10" ht="15.75">
      <c r="B49" s="29">
        <v>5</v>
      </c>
      <c r="C49" s="232" t="s">
        <v>42</v>
      </c>
      <c r="D49" s="232"/>
      <c r="E49" s="232"/>
      <c r="F49" s="232"/>
      <c r="G49" s="232"/>
      <c r="H49" s="30"/>
      <c r="I49" s="11"/>
      <c r="J49" s="11"/>
    </row>
    <row r="50" spans="2:10" ht="15.75">
      <c r="B50" s="29">
        <v>6</v>
      </c>
      <c r="C50" s="232" t="s">
        <v>43</v>
      </c>
      <c r="D50" s="232"/>
      <c r="E50" s="232"/>
      <c r="F50" s="232"/>
      <c r="G50" s="232"/>
      <c r="H50" s="30"/>
      <c r="I50" s="11"/>
      <c r="J50" s="11"/>
    </row>
    <row r="51" spans="2:10" ht="15.75">
      <c r="B51" s="29">
        <v>7</v>
      </c>
      <c r="C51" s="232" t="s">
        <v>44</v>
      </c>
      <c r="D51" s="232"/>
      <c r="E51" s="232"/>
      <c r="F51" s="232"/>
      <c r="G51" s="232"/>
      <c r="H51" s="30"/>
      <c r="I51" s="11"/>
      <c r="J51" s="11"/>
    </row>
    <row r="52" spans="2:10" ht="15.75">
      <c r="B52" s="29">
        <v>8</v>
      </c>
      <c r="C52" s="232" t="s">
        <v>45</v>
      </c>
      <c r="D52" s="232"/>
      <c r="E52" s="232"/>
      <c r="F52" s="232"/>
      <c r="G52" s="232"/>
      <c r="H52" s="30"/>
      <c r="I52" s="11"/>
      <c r="J52" s="11"/>
    </row>
    <row r="53" spans="2:10" ht="15.75">
      <c r="B53" s="29">
        <v>9</v>
      </c>
      <c r="C53" s="232" t="s">
        <v>46</v>
      </c>
      <c r="D53" s="232"/>
      <c r="E53" s="232"/>
      <c r="F53" s="232"/>
      <c r="G53" s="232"/>
      <c r="H53" s="30"/>
      <c r="I53" s="11"/>
      <c r="J53" s="11"/>
    </row>
    <row r="54" spans="2:10" ht="15.75">
      <c r="B54" s="29">
        <v>10</v>
      </c>
      <c r="C54" s="232" t="s">
        <v>47</v>
      </c>
      <c r="D54" s="232"/>
      <c r="E54" s="232"/>
      <c r="F54" s="232"/>
      <c r="G54" s="232"/>
      <c r="H54" s="30"/>
      <c r="I54" s="11"/>
      <c r="J54" s="11"/>
    </row>
    <row r="55" spans="2:10" ht="15.75">
      <c r="B55" s="29">
        <v>11</v>
      </c>
      <c r="C55" s="232" t="s">
        <v>48</v>
      </c>
      <c r="D55" s="232"/>
      <c r="E55" s="232"/>
      <c r="F55" s="232"/>
      <c r="G55" s="232"/>
      <c r="H55" s="30"/>
      <c r="I55" s="11"/>
      <c r="J55" s="11"/>
    </row>
  </sheetData>
  <mergeCells count="26">
    <mergeCell ref="C42:E42"/>
    <mergeCell ref="B25:J25"/>
    <mergeCell ref="A29:C29"/>
    <mergeCell ref="A31:H31"/>
    <mergeCell ref="A32:C32"/>
    <mergeCell ref="A34:J34"/>
    <mergeCell ref="A35:J35"/>
    <mergeCell ref="A28:H28"/>
    <mergeCell ref="D29:J29"/>
    <mergeCell ref="D32:J32"/>
    <mergeCell ref="B13:D13"/>
    <mergeCell ref="B20:J20"/>
    <mergeCell ref="B22:J22"/>
    <mergeCell ref="B23:J23"/>
    <mergeCell ref="B24:J24"/>
    <mergeCell ref="B14:D14"/>
    <mergeCell ref="B15:D15"/>
    <mergeCell ref="B16:D16"/>
    <mergeCell ref="B17:D17"/>
    <mergeCell ref="B18:D18"/>
    <mergeCell ref="D2:J2"/>
    <mergeCell ref="D3:J3"/>
    <mergeCell ref="A6:B6"/>
    <mergeCell ref="A11:J11"/>
    <mergeCell ref="A12:J12"/>
    <mergeCell ref="H5:I5"/>
  </mergeCells>
  <pageMargins left="0.7" right="0.7" top="0.75" bottom="0.75" header="0.3" footer="0.3"/>
  <pageSetup scale="85" orientation="portrait" horizontalDpi="0" verticalDpi="0" r:id="rId1"/>
  <rowBreaks count="1" manualBreakCount="1">
    <brk id="40" max="9" man="1"/>
  </rowBreaks>
  <drawing r:id="rId2"/>
</worksheet>
</file>

<file path=xl/worksheets/sheet3.xml><?xml version="1.0" encoding="utf-8"?>
<worksheet xmlns="http://schemas.openxmlformats.org/spreadsheetml/2006/main" xmlns:r="http://schemas.openxmlformats.org/officeDocument/2006/relationships">
  <dimension ref="A2:T228"/>
  <sheetViews>
    <sheetView topLeftCell="A214" workbookViewId="0">
      <selection activeCell="B2" sqref="A2:Q228"/>
    </sheetView>
  </sheetViews>
  <sheetFormatPr defaultRowHeight="15"/>
  <cols>
    <col min="1" max="1" width="2.42578125" customWidth="1"/>
    <col min="2" max="2" width="9.28515625" bestFit="1" customWidth="1"/>
    <col min="4" max="4" width="10.5703125" bestFit="1" customWidth="1"/>
    <col min="5" max="5" width="10.85546875" bestFit="1" customWidth="1"/>
    <col min="12" max="12" width="14" bestFit="1" customWidth="1"/>
    <col min="14" max="15" width="6.42578125" customWidth="1"/>
    <col min="16" max="16" width="4.42578125" customWidth="1"/>
    <col min="17" max="17" width="8.85546875" customWidth="1"/>
  </cols>
  <sheetData>
    <row r="2" spans="2:15" ht="18.75">
      <c r="B2" s="35">
        <v>1</v>
      </c>
      <c r="C2" s="36" t="s">
        <v>38</v>
      </c>
      <c r="D2" s="37"/>
      <c r="E2" s="37"/>
    </row>
    <row r="3" spans="2:15" ht="15.75">
      <c r="B3" s="38"/>
      <c r="C3" s="39"/>
      <c r="D3" s="40"/>
      <c r="E3" s="40"/>
    </row>
    <row r="4" spans="2:15" ht="15.75">
      <c r="B4" s="38">
        <v>1.1000000000000001</v>
      </c>
      <c r="C4" s="39" t="s">
        <v>49</v>
      </c>
      <c r="D4" s="38"/>
      <c r="E4" s="38"/>
    </row>
    <row r="5" spans="2:15" ht="15.75">
      <c r="B5" s="40"/>
      <c r="C5" s="41" t="s">
        <v>50</v>
      </c>
      <c r="D5" s="40"/>
      <c r="E5" s="40"/>
      <c r="G5" s="40" t="s">
        <v>19</v>
      </c>
      <c r="H5" s="395" t="s">
        <v>2</v>
      </c>
      <c r="I5" s="395"/>
      <c r="J5" s="395"/>
      <c r="K5" s="395"/>
      <c r="L5" s="395"/>
      <c r="M5" s="395"/>
      <c r="N5" s="395"/>
      <c r="O5" s="395"/>
    </row>
    <row r="6" spans="2:15" ht="15.75">
      <c r="B6" s="100"/>
      <c r="C6" s="101" t="s">
        <v>318</v>
      </c>
      <c r="D6" s="100"/>
      <c r="E6" s="100"/>
      <c r="G6" s="100" t="s">
        <v>19</v>
      </c>
      <c r="H6" s="102" t="s">
        <v>319</v>
      </c>
      <c r="I6" s="102"/>
      <c r="J6" s="102"/>
      <c r="K6" s="102"/>
      <c r="L6" s="102"/>
      <c r="M6" s="102"/>
      <c r="N6" s="102"/>
      <c r="O6" s="102"/>
    </row>
    <row r="7" spans="2:15" ht="15.75">
      <c r="B7" s="40"/>
      <c r="C7" s="403" t="s">
        <v>51</v>
      </c>
      <c r="D7" s="403"/>
      <c r="E7" s="42" t="s">
        <v>52</v>
      </c>
      <c r="G7" s="40" t="s">
        <v>19</v>
      </c>
      <c r="H7" s="395" t="s">
        <v>89</v>
      </c>
      <c r="I7" s="395"/>
      <c r="J7" s="395"/>
      <c r="K7" s="395"/>
      <c r="L7" s="395"/>
      <c r="M7" s="395"/>
      <c r="N7" s="395"/>
      <c r="O7" s="395"/>
    </row>
    <row r="8" spans="2:15" ht="15.75">
      <c r="B8" s="40"/>
      <c r="C8" s="403"/>
      <c r="D8" s="403"/>
      <c r="E8" s="42" t="s">
        <v>53</v>
      </c>
      <c r="G8" s="40" t="s">
        <v>19</v>
      </c>
      <c r="H8" s="396" t="s">
        <v>4</v>
      </c>
      <c r="I8" s="396"/>
      <c r="J8" s="396"/>
      <c r="K8" s="396"/>
      <c r="L8" s="396"/>
      <c r="M8" s="396"/>
      <c r="N8" s="396"/>
      <c r="O8" s="396"/>
    </row>
    <row r="9" spans="2:15" ht="15.75">
      <c r="B9" s="40"/>
      <c r="C9" s="41" t="s">
        <v>54</v>
      </c>
      <c r="D9" s="40"/>
      <c r="E9" s="40"/>
      <c r="G9" s="40" t="s">
        <v>19</v>
      </c>
      <c r="H9" s="393">
        <v>9868236456</v>
      </c>
      <c r="I9" s="393"/>
      <c r="J9" s="393"/>
      <c r="K9" s="393"/>
      <c r="L9" s="393"/>
      <c r="M9" s="393"/>
      <c r="N9" s="393"/>
      <c r="O9" s="393"/>
    </row>
    <row r="10" spans="2:15" ht="15.75">
      <c r="B10" s="40"/>
      <c r="C10" s="41" t="s">
        <v>55</v>
      </c>
      <c r="D10" s="40"/>
      <c r="E10" s="40"/>
      <c r="G10" s="40" t="s">
        <v>19</v>
      </c>
      <c r="H10" s="393" t="s">
        <v>90</v>
      </c>
      <c r="I10" s="393"/>
      <c r="J10" s="393"/>
      <c r="K10" s="393"/>
      <c r="L10" s="393"/>
      <c r="M10" s="393"/>
      <c r="N10" s="393"/>
      <c r="O10" s="393"/>
    </row>
    <row r="11" spans="2:15" ht="15.75">
      <c r="B11" s="40"/>
      <c r="C11" s="41" t="s">
        <v>56</v>
      </c>
      <c r="D11" s="40"/>
      <c r="E11" s="40"/>
      <c r="G11" s="40" t="s">
        <v>19</v>
      </c>
      <c r="H11" s="393" t="s">
        <v>91</v>
      </c>
      <c r="I11" s="393"/>
      <c r="J11" s="393"/>
      <c r="K11" s="393"/>
      <c r="L11" s="393"/>
      <c r="M11" s="393"/>
      <c r="N11" s="393"/>
      <c r="O11" s="393"/>
    </row>
    <row r="12" spans="2:15" ht="15.75">
      <c r="B12" s="40"/>
      <c r="C12" s="41" t="s">
        <v>57</v>
      </c>
      <c r="D12" s="40"/>
      <c r="E12" s="40"/>
      <c r="G12" s="40" t="s">
        <v>19</v>
      </c>
      <c r="H12" s="393" t="s">
        <v>92</v>
      </c>
      <c r="I12" s="393"/>
      <c r="J12" s="393"/>
      <c r="K12" s="393"/>
      <c r="L12" s="393"/>
      <c r="M12" s="393"/>
      <c r="N12" s="393"/>
      <c r="O12" s="393"/>
    </row>
    <row r="13" spans="2:15" ht="15.75">
      <c r="B13" s="40"/>
      <c r="C13" s="41" t="s">
        <v>58</v>
      </c>
      <c r="D13" s="40"/>
      <c r="E13" s="40"/>
      <c r="G13" s="40" t="s">
        <v>19</v>
      </c>
      <c r="H13" s="393" t="s">
        <v>93</v>
      </c>
      <c r="I13" s="393"/>
      <c r="J13" s="393"/>
      <c r="K13" s="393"/>
      <c r="L13" s="393"/>
      <c r="M13" s="393"/>
      <c r="N13" s="393"/>
      <c r="O13" s="393"/>
    </row>
    <row r="14" spans="2:15" ht="15.75">
      <c r="B14" s="40"/>
      <c r="C14" s="41" t="s">
        <v>59</v>
      </c>
      <c r="D14" s="40"/>
      <c r="E14" s="40"/>
      <c r="G14" s="40" t="s">
        <v>19</v>
      </c>
      <c r="H14" s="393" t="s">
        <v>94</v>
      </c>
      <c r="I14" s="393"/>
      <c r="J14" s="393"/>
      <c r="K14" s="393"/>
      <c r="L14" s="393"/>
      <c r="M14" s="393"/>
      <c r="N14" s="393"/>
      <c r="O14" s="393"/>
    </row>
    <row r="15" spans="2:15" ht="15.75">
      <c r="B15" s="40"/>
      <c r="C15" s="41" t="s">
        <v>60</v>
      </c>
      <c r="D15" s="40"/>
      <c r="E15" s="40"/>
      <c r="G15" s="40" t="s">
        <v>19</v>
      </c>
      <c r="H15" s="384" t="s">
        <v>95</v>
      </c>
      <c r="I15" s="384"/>
      <c r="J15" s="384"/>
      <c r="K15" s="384"/>
      <c r="L15" s="384"/>
      <c r="M15" s="384"/>
      <c r="N15" s="384"/>
      <c r="O15" s="384"/>
    </row>
    <row r="16" spans="2:15" ht="15.75">
      <c r="B16" s="40"/>
      <c r="C16" s="41"/>
      <c r="D16" s="40"/>
      <c r="E16" s="40"/>
      <c r="G16" s="40"/>
    </row>
    <row r="17" spans="2:10" ht="15.75">
      <c r="B17" s="38">
        <v>1.2</v>
      </c>
      <c r="C17" s="39" t="s">
        <v>61</v>
      </c>
      <c r="D17" s="40"/>
      <c r="E17" s="40"/>
      <c r="G17" s="40"/>
    </row>
    <row r="18" spans="2:10" ht="15.75">
      <c r="B18" s="38"/>
      <c r="C18" s="41" t="s">
        <v>62</v>
      </c>
      <c r="D18" s="40"/>
      <c r="E18" s="40"/>
      <c r="G18" s="40" t="s">
        <v>19</v>
      </c>
      <c r="H18" s="103" t="str">
        <f>H5</f>
        <v>Mr.Chandan G.M.</v>
      </c>
    </row>
    <row r="19" spans="2:10" ht="15.75">
      <c r="B19" s="38"/>
      <c r="C19" s="41" t="s">
        <v>63</v>
      </c>
      <c r="D19" s="40"/>
      <c r="E19" s="40"/>
      <c r="G19" s="40" t="s">
        <v>19</v>
      </c>
    </row>
    <row r="20" spans="2:10" ht="15.75">
      <c r="B20" s="38"/>
      <c r="C20" s="41" t="s">
        <v>64</v>
      </c>
      <c r="D20" s="40"/>
      <c r="E20" s="40"/>
      <c r="G20" s="40" t="s">
        <v>19</v>
      </c>
    </row>
    <row r="21" spans="2:10" ht="15.75">
      <c r="B21" s="38"/>
      <c r="C21" s="41" t="s">
        <v>65</v>
      </c>
      <c r="D21" s="40"/>
      <c r="E21" s="40"/>
      <c r="G21" s="40" t="s">
        <v>19</v>
      </c>
    </row>
    <row r="22" spans="2:10" ht="15.75">
      <c r="B22" s="38"/>
      <c r="C22" s="41" t="s">
        <v>66</v>
      </c>
      <c r="D22" s="40"/>
      <c r="E22" s="40"/>
      <c r="G22" s="40" t="s">
        <v>19</v>
      </c>
    </row>
    <row r="23" spans="2:10" ht="15.75">
      <c r="B23" s="38"/>
      <c r="C23" s="41"/>
      <c r="D23" s="40"/>
      <c r="E23" s="40"/>
      <c r="G23" s="40"/>
    </row>
    <row r="24" spans="2:10" ht="15.75">
      <c r="B24" s="38">
        <v>1.3</v>
      </c>
      <c r="C24" s="39" t="s">
        <v>67</v>
      </c>
      <c r="D24" s="40"/>
      <c r="E24" s="40"/>
      <c r="G24" s="40"/>
    </row>
    <row r="25" spans="2:10" ht="15.75">
      <c r="B25" s="40"/>
      <c r="C25" s="41" t="s">
        <v>68</v>
      </c>
      <c r="D25" s="40"/>
      <c r="E25" s="40"/>
      <c r="G25" s="40" t="s">
        <v>19</v>
      </c>
      <c r="H25" s="41" t="s">
        <v>96</v>
      </c>
      <c r="I25" s="41"/>
      <c r="J25" s="41"/>
    </row>
    <row r="26" spans="2:10" ht="15.75">
      <c r="B26" s="40"/>
      <c r="C26" s="41" t="s">
        <v>69</v>
      </c>
      <c r="D26" s="40"/>
      <c r="E26" s="40"/>
      <c r="G26" s="40" t="s">
        <v>19</v>
      </c>
      <c r="H26" s="46" t="s">
        <v>97</v>
      </c>
      <c r="I26" s="41"/>
      <c r="J26" s="41"/>
    </row>
    <row r="27" spans="2:10" ht="15.75">
      <c r="B27" s="40"/>
      <c r="C27" s="41" t="s">
        <v>70</v>
      </c>
      <c r="D27" s="40"/>
      <c r="E27" s="40"/>
      <c r="G27" s="40" t="s">
        <v>19</v>
      </c>
      <c r="H27" s="47" t="s">
        <v>98</v>
      </c>
      <c r="I27" s="41" t="s">
        <v>99</v>
      </c>
      <c r="J27" s="41"/>
    </row>
    <row r="28" spans="2:10" ht="15.75">
      <c r="B28" s="40"/>
      <c r="C28" s="41" t="s">
        <v>71</v>
      </c>
      <c r="D28" s="40"/>
      <c r="E28" s="40"/>
      <c r="G28" s="40" t="s">
        <v>19</v>
      </c>
      <c r="H28" s="48" t="s">
        <v>100</v>
      </c>
      <c r="I28" s="41" t="s">
        <v>99</v>
      </c>
      <c r="J28" s="41"/>
    </row>
    <row r="29" spans="2:10" ht="15.75">
      <c r="B29" s="40"/>
      <c r="C29" s="41" t="s">
        <v>72</v>
      </c>
      <c r="D29" s="40"/>
      <c r="E29" s="40"/>
      <c r="G29" s="40" t="s">
        <v>19</v>
      </c>
      <c r="H29" s="41" t="s">
        <v>101</v>
      </c>
      <c r="I29" s="41"/>
      <c r="J29" s="41"/>
    </row>
    <row r="30" spans="2:10" ht="15.75">
      <c r="B30" s="40"/>
      <c r="C30" s="41" t="s">
        <v>73</v>
      </c>
      <c r="D30" s="40"/>
      <c r="E30" s="40"/>
      <c r="G30" s="40" t="s">
        <v>19</v>
      </c>
      <c r="H30" s="46" t="s">
        <v>102</v>
      </c>
      <c r="I30" s="41"/>
      <c r="J30" s="41"/>
    </row>
    <row r="31" spans="2:10" ht="15.75">
      <c r="B31" s="40"/>
      <c r="C31" s="41" t="e">
        <f>#REF!</f>
        <v>#REF!</v>
      </c>
      <c r="D31" s="40"/>
      <c r="E31" s="40"/>
      <c r="G31" s="40" t="s">
        <v>19</v>
      </c>
      <c r="H31" t="s">
        <v>312</v>
      </c>
    </row>
    <row r="32" spans="2:10" ht="15.75">
      <c r="B32" s="38">
        <v>1.4</v>
      </c>
      <c r="C32" s="39" t="s">
        <v>75</v>
      </c>
      <c r="D32" s="38"/>
      <c r="E32" s="40"/>
      <c r="F32" s="40"/>
      <c r="G32" s="40"/>
    </row>
    <row r="33" spans="1:17" ht="15.75">
      <c r="B33" s="40"/>
      <c r="C33" s="45" t="s">
        <v>76</v>
      </c>
      <c r="D33" s="45"/>
      <c r="E33" s="45"/>
      <c r="F33" s="45"/>
      <c r="G33" s="40" t="s">
        <v>19</v>
      </c>
      <c r="H33" s="49" t="s">
        <v>103</v>
      </c>
      <c r="I33" s="45"/>
      <c r="J33" s="45"/>
      <c r="K33" s="45"/>
      <c r="L33" s="45"/>
      <c r="M33" s="45"/>
      <c r="N33" s="45"/>
      <c r="O33" s="45"/>
    </row>
    <row r="34" spans="1:17" ht="15.75">
      <c r="B34" s="40"/>
      <c r="C34" s="45" t="s">
        <v>77</v>
      </c>
      <c r="D34" s="45"/>
      <c r="E34" s="45"/>
      <c r="F34" s="45"/>
      <c r="G34" s="40" t="s">
        <v>19</v>
      </c>
      <c r="H34" s="50" t="str">
        <f>H33</f>
        <v>23 Ft</v>
      </c>
      <c r="I34" s="45"/>
      <c r="J34" s="45"/>
      <c r="K34" s="45"/>
      <c r="L34" s="45"/>
      <c r="M34" s="45"/>
      <c r="N34" s="45"/>
      <c r="O34" s="45"/>
    </row>
    <row r="35" spans="1:17" ht="15.75">
      <c r="B35" s="40"/>
      <c r="C35" s="45" t="s">
        <v>78</v>
      </c>
      <c r="D35" s="45"/>
      <c r="E35" s="45"/>
      <c r="F35" s="45"/>
      <c r="G35" s="40" t="s">
        <v>19</v>
      </c>
      <c r="H35" s="385" t="s">
        <v>104</v>
      </c>
      <c r="I35" s="385"/>
      <c r="J35" s="385"/>
      <c r="K35" s="385"/>
      <c r="L35" s="385"/>
      <c r="M35" s="385"/>
      <c r="N35" s="385"/>
      <c r="O35" s="385"/>
    </row>
    <row r="36" spans="1:17" ht="15.75">
      <c r="B36" s="40"/>
      <c r="C36" s="45" t="s">
        <v>79</v>
      </c>
      <c r="D36" s="45"/>
      <c r="E36" s="45"/>
      <c r="F36" s="45"/>
      <c r="G36" s="40" t="s">
        <v>19</v>
      </c>
      <c r="H36" s="385" t="s">
        <v>105</v>
      </c>
      <c r="I36" s="385"/>
      <c r="J36" s="385"/>
      <c r="K36" s="385"/>
      <c r="L36" s="385"/>
      <c r="M36" s="385"/>
      <c r="N36" s="385"/>
      <c r="O36" s="385"/>
    </row>
    <row r="37" spans="1:17" ht="15.75">
      <c r="B37" s="40"/>
      <c r="C37" s="45" t="s">
        <v>80</v>
      </c>
      <c r="D37" s="45"/>
      <c r="E37" s="45"/>
      <c r="F37" s="45"/>
      <c r="G37" s="40" t="s">
        <v>19</v>
      </c>
      <c r="H37" s="46" t="str">
        <f>H34</f>
        <v>23 Ft</v>
      </c>
      <c r="I37" s="41"/>
      <c r="J37" s="41"/>
      <c r="K37" s="41"/>
      <c r="L37" s="41"/>
      <c r="M37" s="41"/>
      <c r="N37" s="41"/>
      <c r="O37" s="41"/>
    </row>
    <row r="38" spans="1:17" ht="15.75">
      <c r="B38" s="40"/>
      <c r="C38" s="41"/>
      <c r="D38" s="41"/>
      <c r="E38" s="41"/>
      <c r="F38" s="41"/>
      <c r="G38" s="40"/>
    </row>
    <row r="39" spans="1:17" ht="15.75">
      <c r="B39" s="38">
        <v>1.5</v>
      </c>
      <c r="C39" s="39" t="s">
        <v>81</v>
      </c>
      <c r="D39" s="40"/>
      <c r="E39" s="40"/>
      <c r="F39" s="40"/>
      <c r="G39" s="40" t="s">
        <v>19</v>
      </c>
    </row>
    <row r="40" spans="1:17" ht="15.75">
      <c r="B40" s="40"/>
      <c r="C40" s="101" t="s">
        <v>82</v>
      </c>
      <c r="D40" s="40"/>
      <c r="E40" s="40"/>
      <c r="F40" s="40"/>
      <c r="G40" s="40" t="s">
        <v>19</v>
      </c>
      <c r="H40" s="384" t="str">
        <f>H31</f>
        <v>Tulsipur Sub-metropolitan City Ward No-11 Dang</v>
      </c>
      <c r="I40" s="384"/>
      <c r="J40" s="384"/>
      <c r="K40" s="384"/>
      <c r="L40" s="384"/>
      <c r="M40" s="384"/>
      <c r="N40" s="384"/>
      <c r="O40" s="384"/>
    </row>
    <row r="41" spans="1:17" ht="15.75">
      <c r="B41" s="40"/>
      <c r="C41" s="41" t="s">
        <v>83</v>
      </c>
      <c r="D41" s="40"/>
      <c r="E41" s="40"/>
      <c r="F41" s="40"/>
      <c r="G41" s="40" t="s">
        <v>19</v>
      </c>
      <c r="H41" s="49" t="str">
        <f>H8</f>
        <v>Chaurjari Municipality Ward No 10 Rukum West</v>
      </c>
      <c r="I41" s="49"/>
      <c r="J41" s="49"/>
      <c r="K41" s="49"/>
      <c r="L41" s="49"/>
      <c r="M41" s="49"/>
      <c r="N41" s="49"/>
      <c r="O41" s="49"/>
    </row>
    <row r="42" spans="1:17" ht="15.75">
      <c r="B42" s="40"/>
      <c r="C42" s="41" t="s">
        <v>84</v>
      </c>
      <c r="D42" s="43"/>
      <c r="E42" s="40"/>
      <c r="F42" s="43"/>
      <c r="G42" s="40" t="s">
        <v>19</v>
      </c>
      <c r="H42" s="399" t="s">
        <v>106</v>
      </c>
      <c r="I42" s="399"/>
      <c r="J42" s="399"/>
      <c r="K42" s="399"/>
      <c r="L42" s="399"/>
      <c r="M42" s="399"/>
      <c r="N42" s="399"/>
      <c r="O42" s="40"/>
    </row>
    <row r="43" spans="1:17" ht="36" customHeight="1">
      <c r="B43" s="40"/>
      <c r="C43" s="392" t="s">
        <v>85</v>
      </c>
      <c r="D43" s="392"/>
      <c r="E43" s="392"/>
      <c r="F43" s="392"/>
      <c r="G43" s="40" t="s">
        <v>19</v>
      </c>
      <c r="H43" s="399" t="s">
        <v>107</v>
      </c>
      <c r="I43" s="399"/>
      <c r="J43" s="399"/>
      <c r="K43" s="399"/>
      <c r="L43" s="399"/>
      <c r="M43" s="399"/>
      <c r="N43" s="399"/>
      <c r="O43" s="40"/>
    </row>
    <row r="44" spans="1:17" ht="15.75">
      <c r="B44" s="40"/>
      <c r="C44" s="41" t="s">
        <v>86</v>
      </c>
      <c r="D44" s="43"/>
      <c r="E44" s="40"/>
      <c r="F44" s="43"/>
      <c r="G44" s="40" t="s">
        <v>19</v>
      </c>
      <c r="H44" s="384" t="s">
        <v>108</v>
      </c>
      <c r="I44" s="384"/>
      <c r="J44" s="384"/>
      <c r="K44" s="384"/>
      <c r="L44" s="384"/>
      <c r="M44" s="384"/>
      <c r="N44" s="384"/>
      <c r="O44" s="40"/>
    </row>
    <row r="45" spans="1:17" ht="15.75" customHeight="1">
      <c r="B45" s="40"/>
      <c r="C45" s="401" t="s">
        <v>87</v>
      </c>
      <c r="D45" s="401"/>
      <c r="E45" s="401"/>
      <c r="F45" s="401"/>
      <c r="G45" s="40" t="s">
        <v>19</v>
      </c>
      <c r="H45" s="400" t="s">
        <v>108</v>
      </c>
      <c r="I45" s="400"/>
      <c r="J45" s="400"/>
      <c r="K45" s="400"/>
      <c r="L45" s="400"/>
      <c r="M45" s="400"/>
      <c r="N45" s="400"/>
      <c r="O45" s="400"/>
    </row>
    <row r="46" spans="1:17" ht="15.75" customHeight="1">
      <c r="B46" s="40"/>
      <c r="C46" s="392" t="s">
        <v>88</v>
      </c>
      <c r="D46" s="392"/>
      <c r="E46" s="392"/>
      <c r="F46" s="392"/>
      <c r="G46" s="40" t="s">
        <v>19</v>
      </c>
      <c r="H46" s="400" t="s">
        <v>109</v>
      </c>
      <c r="I46" s="400"/>
      <c r="J46" s="400"/>
      <c r="K46" s="400"/>
      <c r="L46" s="400"/>
      <c r="M46" s="400"/>
      <c r="N46" s="400"/>
      <c r="O46" s="400"/>
    </row>
    <row r="48" spans="1:17" ht="20.25">
      <c r="A48" s="40"/>
      <c r="B48" s="51">
        <v>2</v>
      </c>
      <c r="C48" s="36" t="s">
        <v>110</v>
      </c>
      <c r="D48" s="52"/>
      <c r="E48" s="52"/>
      <c r="F48" s="52"/>
      <c r="G48" s="52"/>
      <c r="H48" s="52"/>
      <c r="I48" s="40"/>
      <c r="J48" s="40"/>
      <c r="K48" s="40"/>
      <c r="L48" s="40"/>
      <c r="M48" s="40"/>
      <c r="N48" s="40"/>
      <c r="O48" s="40"/>
      <c r="P48" s="40"/>
      <c r="Q48" s="40"/>
    </row>
    <row r="49" spans="1:17" ht="15.75">
      <c r="A49" s="40"/>
      <c r="B49" s="40"/>
      <c r="C49" s="41"/>
      <c r="D49" s="40"/>
      <c r="E49" s="40"/>
      <c r="F49" s="40"/>
      <c r="G49" s="40"/>
      <c r="H49" s="40"/>
      <c r="I49" s="40"/>
      <c r="J49" s="40"/>
      <c r="K49" s="40"/>
      <c r="L49" s="40"/>
      <c r="M49" s="40"/>
      <c r="N49" s="40"/>
      <c r="O49" s="40"/>
      <c r="P49" s="40"/>
      <c r="Q49" s="40"/>
    </row>
    <row r="50" spans="1:17" ht="15.75">
      <c r="A50" s="40"/>
      <c r="B50" s="40">
        <v>2.1</v>
      </c>
      <c r="C50" s="41" t="s">
        <v>111</v>
      </c>
      <c r="D50" s="40"/>
      <c r="E50" s="40"/>
      <c r="F50" s="40"/>
      <c r="G50" s="40"/>
      <c r="H50" s="40" t="s">
        <v>19</v>
      </c>
      <c r="I50" s="46">
        <v>3149</v>
      </c>
      <c r="J50" s="41"/>
      <c r="K50" s="41"/>
      <c r="L50" s="41"/>
      <c r="M50" s="41"/>
      <c r="N50" s="41"/>
      <c r="O50" s="41"/>
      <c r="P50" s="41"/>
      <c r="Q50" s="41"/>
    </row>
    <row r="51" spans="1:17" ht="15.75" customHeight="1">
      <c r="A51" s="40"/>
      <c r="B51" s="40">
        <v>2.2000000000000002</v>
      </c>
      <c r="C51" s="41" t="s">
        <v>112</v>
      </c>
      <c r="D51" s="40"/>
      <c r="E51" s="40"/>
      <c r="F51" s="40"/>
      <c r="G51" s="40"/>
      <c r="H51" s="40" t="s">
        <v>19</v>
      </c>
      <c r="I51" s="402" t="s">
        <v>113</v>
      </c>
      <c r="J51" s="402"/>
      <c r="K51" s="402"/>
      <c r="L51" s="402"/>
      <c r="M51" s="402"/>
      <c r="N51" s="123"/>
      <c r="O51" s="123"/>
      <c r="P51" s="123"/>
      <c r="Q51" s="123"/>
    </row>
    <row r="52" spans="1:17" ht="15.75">
      <c r="A52" s="40"/>
      <c r="B52" s="40">
        <v>2.2999999999999998</v>
      </c>
      <c r="C52" s="41" t="s">
        <v>114</v>
      </c>
      <c r="D52" s="40"/>
      <c r="E52" s="40"/>
      <c r="F52" s="40"/>
      <c r="G52" s="40"/>
      <c r="H52" s="40" t="s">
        <v>19</v>
      </c>
      <c r="I52" s="398">
        <v>171</v>
      </c>
      <c r="J52" s="398"/>
      <c r="K52" s="398" t="s">
        <v>115</v>
      </c>
      <c r="L52" s="398"/>
      <c r="M52" s="53"/>
      <c r="N52" s="53"/>
      <c r="O52" s="53"/>
      <c r="P52" s="53"/>
      <c r="Q52" s="53"/>
    </row>
    <row r="53" spans="1:17" ht="15.75">
      <c r="A53" s="40"/>
      <c r="B53" s="40"/>
      <c r="C53" s="40"/>
      <c r="D53" s="40"/>
      <c r="E53" s="40"/>
      <c r="F53" s="40"/>
      <c r="G53" s="40"/>
      <c r="H53" s="40"/>
      <c r="I53" s="40"/>
      <c r="J53" s="40"/>
      <c r="K53" s="40"/>
      <c r="L53" s="40"/>
      <c r="M53" s="40"/>
      <c r="N53" s="40"/>
      <c r="O53" s="40"/>
      <c r="P53" s="40"/>
      <c r="Q53" s="40"/>
    </row>
    <row r="54" spans="1:17" ht="15.75">
      <c r="A54" s="40"/>
      <c r="B54" s="408" t="s">
        <v>116</v>
      </c>
      <c r="C54" s="408"/>
      <c r="D54" s="408" t="s">
        <v>117</v>
      </c>
      <c r="E54" s="408"/>
      <c r="F54" s="408"/>
      <c r="G54" s="408" t="s">
        <v>118</v>
      </c>
      <c r="H54" s="408"/>
      <c r="I54" s="408"/>
      <c r="J54" s="408" t="s">
        <v>119</v>
      </c>
      <c r="K54" s="408"/>
      <c r="L54" s="408"/>
      <c r="M54" s="408" t="s">
        <v>120</v>
      </c>
      <c r="N54" s="397"/>
      <c r="O54" s="397"/>
      <c r="P54" s="397"/>
      <c r="Q54" s="397"/>
    </row>
    <row r="55" spans="1:17" ht="15.75">
      <c r="A55" s="40"/>
      <c r="B55" s="446">
        <f>I50</f>
        <v>3149</v>
      </c>
      <c r="C55" s="446"/>
      <c r="D55" s="386">
        <v>0</v>
      </c>
      <c r="E55" s="386"/>
      <c r="F55" s="386"/>
      <c r="G55" s="386">
        <v>0</v>
      </c>
      <c r="H55" s="397"/>
      <c r="I55" s="397"/>
      <c r="J55" s="386">
        <f>171/16.93</f>
        <v>10.100413467217956</v>
      </c>
      <c r="K55" s="386"/>
      <c r="L55" s="386"/>
      <c r="M55" s="445">
        <v>0</v>
      </c>
      <c r="N55" s="397"/>
      <c r="O55" s="397"/>
      <c r="P55" s="397"/>
      <c r="Q55" s="397"/>
    </row>
    <row r="56" spans="1:17" ht="15.75">
      <c r="A56" s="40"/>
      <c r="B56" s="408" t="s">
        <v>121</v>
      </c>
      <c r="C56" s="408"/>
      <c r="D56" s="386">
        <v>0</v>
      </c>
      <c r="E56" s="386"/>
      <c r="F56" s="386"/>
      <c r="G56" s="386">
        <f>G55</f>
        <v>0</v>
      </c>
      <c r="H56" s="386"/>
      <c r="I56" s="386"/>
      <c r="J56" s="386">
        <f>J55</f>
        <v>10.100413467217956</v>
      </c>
      <c r="K56" s="386"/>
      <c r="L56" s="386"/>
      <c r="M56" s="386">
        <f>M55</f>
        <v>0</v>
      </c>
      <c r="N56" s="397"/>
      <c r="O56" s="397"/>
      <c r="P56" s="397"/>
      <c r="Q56" s="397"/>
    </row>
    <row r="57" spans="1:17" ht="15.75">
      <c r="A57" s="40"/>
      <c r="B57" s="408" t="s">
        <v>122</v>
      </c>
      <c r="C57" s="408"/>
      <c r="D57" s="391">
        <f>I52*10.76</f>
        <v>1839.96</v>
      </c>
      <c r="E57" s="391"/>
      <c r="F57" s="391"/>
      <c r="G57" s="391"/>
      <c r="H57" s="391"/>
      <c r="I57" s="391"/>
      <c r="J57" s="391"/>
      <c r="K57" s="391"/>
      <c r="L57" s="391"/>
      <c r="M57" s="391"/>
      <c r="N57" s="391"/>
      <c r="O57" s="391"/>
      <c r="P57" s="391"/>
      <c r="Q57" s="391"/>
    </row>
    <row r="58" spans="1:17" ht="15.75">
      <c r="A58" s="40"/>
      <c r="B58" s="408" t="s">
        <v>123</v>
      </c>
      <c r="C58" s="408"/>
      <c r="D58" s="391">
        <f>I52</f>
        <v>171</v>
      </c>
      <c r="E58" s="391"/>
      <c r="F58" s="391"/>
      <c r="G58" s="391"/>
      <c r="H58" s="391"/>
      <c r="I58" s="391"/>
      <c r="J58" s="391"/>
      <c r="K58" s="391"/>
      <c r="L58" s="391"/>
      <c r="M58" s="391"/>
      <c r="N58" s="391"/>
      <c r="O58" s="391"/>
      <c r="P58" s="391"/>
      <c r="Q58" s="391"/>
    </row>
    <row r="59" spans="1:17" ht="15.75">
      <c r="A59" s="40"/>
      <c r="B59" s="40"/>
      <c r="C59" s="40"/>
      <c r="D59" s="40"/>
      <c r="E59" s="40"/>
      <c r="F59" s="40"/>
      <c r="G59" s="40"/>
      <c r="H59" s="40"/>
      <c r="I59" s="40"/>
      <c r="J59" s="40"/>
      <c r="K59" s="40"/>
      <c r="L59" s="40"/>
      <c r="M59" s="40"/>
      <c r="N59" s="40"/>
      <c r="O59" s="40"/>
      <c r="P59" s="40"/>
      <c r="Q59" s="40"/>
    </row>
    <row r="60" spans="1:17" ht="15.75">
      <c r="A60" s="40"/>
      <c r="B60" s="40">
        <v>2.4</v>
      </c>
      <c r="C60" s="393" t="s">
        <v>124</v>
      </c>
      <c r="D60" s="393"/>
      <c r="E60" s="393"/>
      <c r="F60" s="393"/>
      <c r="G60" s="393"/>
      <c r="H60" s="40" t="s">
        <v>19</v>
      </c>
      <c r="I60" s="384" t="s">
        <v>109</v>
      </c>
      <c r="J60" s="384"/>
      <c r="K60" s="384"/>
      <c r="L60" s="384"/>
      <c r="M60" s="384"/>
      <c r="N60" s="384"/>
      <c r="O60" s="384"/>
      <c r="P60" s="384"/>
      <c r="Q60" s="384"/>
    </row>
    <row r="61" spans="1:17" ht="15.75">
      <c r="A61" s="40"/>
      <c r="B61" s="40">
        <v>2.5</v>
      </c>
      <c r="C61" s="393" t="s">
        <v>125</v>
      </c>
      <c r="D61" s="393"/>
      <c r="E61" s="393"/>
      <c r="F61" s="393"/>
      <c r="G61" s="393"/>
      <c r="H61" s="40" t="s">
        <v>19</v>
      </c>
      <c r="I61" s="385" t="s">
        <v>109</v>
      </c>
      <c r="J61" s="385"/>
      <c r="K61" s="385"/>
      <c r="L61" s="385"/>
      <c r="M61" s="385"/>
      <c r="N61" s="385"/>
      <c r="O61" s="385"/>
      <c r="P61" s="385"/>
      <c r="Q61" s="385"/>
    </row>
    <row r="62" spans="1:17" ht="15.75">
      <c r="A62" s="40"/>
      <c r="B62" s="40">
        <v>2.6</v>
      </c>
      <c r="C62" s="393" t="s">
        <v>126</v>
      </c>
      <c r="D62" s="393"/>
      <c r="E62" s="393"/>
      <c r="F62" s="393"/>
      <c r="G62" s="393"/>
      <c r="H62" s="40"/>
      <c r="I62" s="393"/>
      <c r="J62" s="393"/>
      <c r="K62" s="393"/>
      <c r="L62" s="393"/>
      <c r="M62" s="393"/>
      <c r="N62" s="393"/>
      <c r="O62" s="393"/>
      <c r="P62" s="393"/>
      <c r="Q62" s="393"/>
    </row>
    <row r="63" spans="1:17" ht="15.75">
      <c r="A63" s="40"/>
      <c r="B63" s="40"/>
      <c r="C63" s="393" t="s">
        <v>127</v>
      </c>
      <c r="D63" s="393"/>
      <c r="E63" s="393"/>
      <c r="F63" s="393"/>
      <c r="G63" s="393"/>
      <c r="H63" s="40" t="s">
        <v>19</v>
      </c>
      <c r="I63" s="384" t="s">
        <v>128</v>
      </c>
      <c r="J63" s="384"/>
      <c r="K63" s="384"/>
      <c r="L63" s="384"/>
      <c r="M63" s="384"/>
      <c r="N63" s="384"/>
      <c r="O63" s="384"/>
      <c r="P63" s="384"/>
      <c r="Q63" s="384"/>
    </row>
    <row r="64" spans="1:17" ht="15.75">
      <c r="A64" s="40"/>
      <c r="B64" s="40">
        <v>2.7</v>
      </c>
      <c r="C64" s="393" t="s">
        <v>129</v>
      </c>
      <c r="D64" s="393"/>
      <c r="E64" s="393"/>
      <c r="F64" s="393"/>
      <c r="G64" s="393"/>
      <c r="H64" s="40" t="s">
        <v>19</v>
      </c>
      <c r="I64" s="384" t="s">
        <v>109</v>
      </c>
      <c r="J64" s="384"/>
      <c r="K64" s="384"/>
      <c r="L64" s="384"/>
      <c r="M64" s="384"/>
      <c r="N64" s="384"/>
      <c r="O64" s="384"/>
      <c r="P64" s="384"/>
      <c r="Q64" s="384"/>
    </row>
    <row r="65" spans="1:17" ht="15.75">
      <c r="A65" s="40"/>
      <c r="B65" s="40">
        <v>2.8</v>
      </c>
      <c r="C65" s="447" t="s">
        <v>130</v>
      </c>
      <c r="D65" s="447"/>
      <c r="E65" s="447"/>
      <c r="F65" s="447"/>
      <c r="G65" s="447"/>
      <c r="H65" s="40" t="s">
        <v>19</v>
      </c>
      <c r="I65" s="384" t="s">
        <v>109</v>
      </c>
      <c r="J65" s="384"/>
      <c r="K65" s="384"/>
      <c r="L65" s="384"/>
      <c r="M65" s="384"/>
      <c r="N65" s="384"/>
      <c r="O65" s="384"/>
      <c r="P65" s="384"/>
      <c r="Q65" s="384"/>
    </row>
    <row r="66" spans="1:17" ht="15.75">
      <c r="A66" s="40"/>
      <c r="B66" s="40">
        <v>2.9</v>
      </c>
      <c r="C66" s="393" t="s">
        <v>131</v>
      </c>
      <c r="D66" s="393"/>
      <c r="E66" s="393"/>
      <c r="F66" s="393"/>
      <c r="G66" s="393"/>
      <c r="H66" s="40" t="s">
        <v>19</v>
      </c>
      <c r="I66" s="393" t="s">
        <v>109</v>
      </c>
      <c r="J66" s="393"/>
      <c r="K66" s="393"/>
      <c r="L66" s="393"/>
      <c r="M66" s="393"/>
      <c r="N66" s="393"/>
      <c r="O66" s="393"/>
      <c r="P66" s="393"/>
      <c r="Q66" s="393"/>
    </row>
    <row r="67" spans="1:17" ht="15.75">
      <c r="A67" s="40"/>
      <c r="B67" s="40"/>
      <c r="C67" s="40"/>
      <c r="D67" s="40"/>
      <c r="E67" s="40"/>
      <c r="F67" s="40"/>
      <c r="G67" s="40"/>
      <c r="H67" s="40"/>
      <c r="I67" s="40"/>
      <c r="J67" s="40"/>
      <c r="K67" s="40"/>
      <c r="L67" s="40"/>
      <c r="M67" s="40"/>
      <c r="N67" s="40"/>
      <c r="O67" s="40"/>
      <c r="P67" s="40"/>
      <c r="Q67" s="40"/>
    </row>
    <row r="68" spans="1:17" ht="15.75">
      <c r="A68" s="40"/>
      <c r="B68" s="408" t="s">
        <v>132</v>
      </c>
      <c r="C68" s="408"/>
      <c r="D68" s="408" t="s">
        <v>133</v>
      </c>
      <c r="E68" s="408"/>
      <c r="F68" s="408"/>
      <c r="G68" s="408" t="s">
        <v>134</v>
      </c>
      <c r="H68" s="408"/>
      <c r="I68" s="408"/>
      <c r="J68" s="408" t="s">
        <v>101</v>
      </c>
      <c r="K68" s="408"/>
      <c r="L68" s="408"/>
      <c r="M68" s="408" t="s">
        <v>135</v>
      </c>
      <c r="N68" s="408"/>
      <c r="O68" s="408"/>
      <c r="P68" s="408"/>
      <c r="Q68" s="408"/>
    </row>
    <row r="69" spans="1:17" ht="15.75">
      <c r="A69" s="40"/>
      <c r="B69" s="437">
        <f>B55</f>
        <v>3149</v>
      </c>
      <c r="C69" s="430"/>
      <c r="D69" s="438" t="s">
        <v>136</v>
      </c>
      <c r="E69" s="438"/>
      <c r="F69" s="438"/>
      <c r="G69" s="438" t="s">
        <v>137</v>
      </c>
      <c r="H69" s="438"/>
      <c r="I69" s="438"/>
      <c r="J69" s="438" t="s">
        <v>138</v>
      </c>
      <c r="K69" s="438"/>
      <c r="L69" s="438"/>
      <c r="M69" s="438" t="s">
        <v>138</v>
      </c>
      <c r="N69" s="438"/>
      <c r="O69" s="438"/>
      <c r="P69" s="438"/>
      <c r="Q69" s="438"/>
    </row>
    <row r="70" spans="1:17" ht="15.75">
      <c r="A70" s="40"/>
      <c r="B70" s="38"/>
      <c r="C70" s="40"/>
      <c r="D70" s="40"/>
      <c r="E70" s="40"/>
      <c r="F70" s="40"/>
      <c r="G70" s="40"/>
      <c r="H70" s="40"/>
      <c r="I70" s="40"/>
      <c r="J70" s="40"/>
      <c r="K70" s="40"/>
      <c r="L70" s="40"/>
      <c r="M70" s="40"/>
      <c r="N70" s="40"/>
      <c r="O70" s="40"/>
      <c r="P70" s="40"/>
      <c r="Q70" s="40"/>
    </row>
    <row r="71" spans="1:17" ht="16.5">
      <c r="A71" s="40"/>
      <c r="B71" s="54">
        <v>3</v>
      </c>
      <c r="C71" s="36" t="s">
        <v>139</v>
      </c>
      <c r="D71" s="55"/>
      <c r="E71" s="55"/>
      <c r="F71" s="55"/>
      <c r="G71" s="55"/>
      <c r="H71" s="55"/>
      <c r="I71" s="55"/>
      <c r="J71" s="55"/>
      <c r="K71" s="55"/>
      <c r="L71" s="55"/>
      <c r="M71" s="55"/>
      <c r="N71" s="55"/>
      <c r="O71" s="55"/>
      <c r="P71" s="55"/>
      <c r="Q71" s="40"/>
    </row>
    <row r="72" spans="1:17" ht="15.75">
      <c r="A72" s="40"/>
      <c r="B72" s="40">
        <v>3.1</v>
      </c>
      <c r="C72" s="41" t="s">
        <v>140</v>
      </c>
      <c r="D72" s="40"/>
      <c r="E72" s="40"/>
      <c r="F72" s="40"/>
      <c r="G72" s="40"/>
      <c r="H72" s="40"/>
      <c r="I72" s="40"/>
      <c r="J72" s="40"/>
      <c r="K72" s="40"/>
      <c r="L72" s="40"/>
      <c r="M72" s="40"/>
      <c r="N72" s="40"/>
      <c r="O72" s="40"/>
      <c r="P72" s="40"/>
      <c r="Q72" s="40"/>
    </row>
    <row r="73" spans="1:17" ht="15.75">
      <c r="A73" s="40"/>
      <c r="B73" s="40"/>
      <c r="C73" s="392" t="s">
        <v>141</v>
      </c>
      <c r="D73" s="392"/>
      <c r="E73" s="392"/>
      <c r="F73" s="392"/>
      <c r="G73" s="392"/>
      <c r="H73" s="392"/>
      <c r="I73" s="392"/>
      <c r="J73" s="392"/>
      <c r="K73" s="392"/>
      <c r="L73" s="392"/>
      <c r="M73" s="392"/>
      <c r="N73" s="392"/>
      <c r="O73" s="392"/>
      <c r="P73" s="392"/>
      <c r="Q73" s="392"/>
    </row>
    <row r="74" spans="1:17" ht="15.75">
      <c r="A74" s="40"/>
      <c r="B74" s="40"/>
      <c r="C74" s="41"/>
      <c r="D74" s="40"/>
      <c r="E74" s="40"/>
      <c r="F74" s="40"/>
      <c r="G74" s="40"/>
      <c r="H74" s="40"/>
      <c r="I74" s="40"/>
      <c r="J74" s="40"/>
      <c r="K74" s="40"/>
      <c r="L74" s="40"/>
      <c r="M74" s="40"/>
      <c r="N74" s="40"/>
      <c r="O74" s="40"/>
      <c r="P74" s="40"/>
      <c r="Q74" s="40"/>
    </row>
    <row r="75" spans="1:17" ht="15.75">
      <c r="A75" s="40"/>
      <c r="B75" s="40">
        <v>3.2</v>
      </c>
      <c r="C75" s="56" t="s">
        <v>142</v>
      </c>
      <c r="D75" s="40"/>
      <c r="E75" s="40"/>
      <c r="F75" s="40"/>
      <c r="G75" s="40"/>
      <c r="H75" s="40"/>
      <c r="I75" s="40"/>
      <c r="J75" s="40"/>
      <c r="K75" s="40"/>
      <c r="L75" s="40"/>
      <c r="M75" s="40"/>
      <c r="N75" s="40"/>
      <c r="O75" s="40"/>
      <c r="P75" s="40"/>
      <c r="Q75" s="40"/>
    </row>
    <row r="76" spans="1:17" ht="15.75">
      <c r="A76" s="40"/>
      <c r="B76" s="40"/>
      <c r="C76" s="392" t="s">
        <v>143</v>
      </c>
      <c r="D76" s="392"/>
      <c r="E76" s="392"/>
      <c r="F76" s="392"/>
      <c r="G76" s="392"/>
      <c r="H76" s="392"/>
      <c r="I76" s="392"/>
      <c r="J76" s="392"/>
      <c r="K76" s="392"/>
      <c r="L76" s="392"/>
      <c r="M76" s="392"/>
      <c r="N76" s="392"/>
      <c r="O76" s="392"/>
      <c r="P76" s="392"/>
      <c r="Q76" s="392"/>
    </row>
    <row r="77" spans="1:17" ht="15.75">
      <c r="A77" s="40"/>
      <c r="B77" s="40"/>
      <c r="C77" s="56"/>
      <c r="D77" s="40"/>
      <c r="E77" s="40"/>
      <c r="F77" s="40"/>
      <c r="G77" s="40"/>
      <c r="H77" s="40"/>
      <c r="I77" s="40"/>
      <c r="J77" s="40"/>
      <c r="K77" s="40"/>
      <c r="L77" s="40"/>
      <c r="M77" s="40"/>
      <c r="N77" s="40"/>
      <c r="O77" s="40"/>
      <c r="P77" s="40"/>
      <c r="Q77" s="40"/>
    </row>
    <row r="78" spans="1:17" ht="15.75">
      <c r="A78" s="40"/>
      <c r="B78" s="40">
        <v>3.3</v>
      </c>
      <c r="C78" s="41" t="s">
        <v>144</v>
      </c>
      <c r="D78" s="40"/>
      <c r="E78" s="40"/>
      <c r="F78" s="40"/>
      <c r="G78" s="40"/>
      <c r="H78" s="40"/>
      <c r="I78" s="40"/>
      <c r="J78" s="40"/>
      <c r="K78" s="40"/>
      <c r="L78" s="40"/>
      <c r="M78" s="40"/>
      <c r="N78" s="40"/>
      <c r="O78" s="40"/>
      <c r="P78" s="40"/>
      <c r="Q78" s="40"/>
    </row>
    <row r="79" spans="1:17" ht="15.75">
      <c r="A79" s="40"/>
      <c r="B79" s="38"/>
      <c r="C79" s="45" t="s">
        <v>145</v>
      </c>
      <c r="D79" s="45"/>
      <c r="E79" s="45"/>
      <c r="F79" s="45"/>
      <c r="G79" s="45"/>
      <c r="H79" s="40" t="s">
        <v>19</v>
      </c>
      <c r="I79" s="393" t="s">
        <v>146</v>
      </c>
      <c r="J79" s="393"/>
      <c r="K79" s="393"/>
      <c r="L79" s="393"/>
      <c r="M79" s="393"/>
      <c r="N79" s="393"/>
      <c r="O79" s="393"/>
      <c r="P79" s="393"/>
      <c r="Q79" s="393"/>
    </row>
    <row r="80" spans="1:17" ht="15.75">
      <c r="A80" s="40"/>
      <c r="B80" s="38"/>
      <c r="C80" s="45" t="s">
        <v>147</v>
      </c>
      <c r="D80" s="45"/>
      <c r="E80" s="45"/>
      <c r="F80" s="45"/>
      <c r="G80" s="45"/>
      <c r="H80" s="40" t="s">
        <v>19</v>
      </c>
      <c r="I80" s="393" t="s">
        <v>109</v>
      </c>
      <c r="J80" s="393"/>
      <c r="K80" s="393"/>
      <c r="L80" s="393"/>
      <c r="M80" s="393"/>
      <c r="N80" s="393"/>
      <c r="O80" s="393"/>
      <c r="P80" s="393"/>
      <c r="Q80" s="393"/>
    </row>
    <row r="81" spans="1:17" ht="15.75">
      <c r="A81" s="40"/>
      <c r="B81" s="38"/>
      <c r="C81" s="41" t="s">
        <v>148</v>
      </c>
      <c r="D81" s="40"/>
      <c r="E81" s="40"/>
      <c r="F81" s="40"/>
      <c r="G81" s="40"/>
      <c r="H81" s="40" t="s">
        <v>19</v>
      </c>
      <c r="I81" s="394" t="s">
        <v>149</v>
      </c>
      <c r="J81" s="394"/>
      <c r="K81" s="394"/>
      <c r="L81" s="394"/>
      <c r="M81" s="394"/>
      <c r="N81" s="394"/>
      <c r="O81" s="394"/>
      <c r="P81" s="394"/>
      <c r="Q81" s="394"/>
    </row>
    <row r="82" spans="1:17" ht="15.75">
      <c r="A82" s="40"/>
      <c r="B82" s="38"/>
      <c r="C82" s="41" t="s">
        <v>150</v>
      </c>
      <c r="D82" s="40"/>
      <c r="E82" s="40"/>
      <c r="F82" s="40"/>
      <c r="G82" s="40"/>
      <c r="H82" s="40" t="s">
        <v>19</v>
      </c>
      <c r="I82" s="394" t="s">
        <v>151</v>
      </c>
      <c r="J82" s="394"/>
      <c r="K82" s="394"/>
      <c r="L82" s="394"/>
      <c r="M82" s="394"/>
      <c r="N82" s="394"/>
      <c r="O82" s="394"/>
      <c r="P82" s="394"/>
      <c r="Q82" s="394"/>
    </row>
    <row r="83" spans="1:17" ht="15.75">
      <c r="A83" s="40"/>
      <c r="B83" s="38"/>
      <c r="C83" s="41"/>
      <c r="D83" s="40"/>
      <c r="E83" s="40"/>
      <c r="F83" s="40"/>
      <c r="G83" s="40"/>
      <c r="H83" s="40"/>
      <c r="I83" s="40"/>
      <c r="J83" s="40"/>
      <c r="K83" s="40"/>
      <c r="L83" s="40"/>
      <c r="M83" s="40"/>
      <c r="N83" s="40"/>
      <c r="O83" s="40"/>
      <c r="P83" s="40"/>
      <c r="Q83" s="40"/>
    </row>
    <row r="84" spans="1:17" ht="18.75">
      <c r="A84" s="40"/>
      <c r="B84" s="35">
        <v>4</v>
      </c>
      <c r="C84" s="36" t="s">
        <v>41</v>
      </c>
      <c r="D84" s="37"/>
      <c r="E84" s="37"/>
      <c r="F84" s="37"/>
      <c r="G84" s="37"/>
      <c r="H84" s="37"/>
      <c r="I84" s="37"/>
      <c r="J84" s="40"/>
      <c r="K84" s="40"/>
      <c r="L84" s="40"/>
      <c r="M84" s="40"/>
      <c r="N84" s="40"/>
      <c r="O84" s="40"/>
      <c r="P84" s="40"/>
      <c r="Q84" s="40"/>
    </row>
    <row r="85" spans="1:17" ht="18.75">
      <c r="A85" s="40"/>
      <c r="B85" s="35"/>
      <c r="C85" s="57"/>
      <c r="D85" s="37"/>
      <c r="E85" s="37"/>
      <c r="F85" s="37"/>
      <c r="G85" s="37"/>
      <c r="H85" s="37"/>
      <c r="I85" s="37"/>
      <c r="J85" s="40"/>
      <c r="K85" s="40"/>
      <c r="L85" s="40"/>
      <c r="M85" s="40"/>
      <c r="N85" s="40"/>
      <c r="O85" s="40"/>
      <c r="P85" s="40"/>
      <c r="Q85" s="40"/>
    </row>
    <row r="86" spans="1:17" ht="15.75">
      <c r="A86" s="40"/>
      <c r="B86" s="38">
        <v>4.0999999999999996</v>
      </c>
      <c r="C86" s="39" t="s">
        <v>152</v>
      </c>
      <c r="D86" s="40"/>
      <c r="E86" s="40"/>
      <c r="F86" s="40"/>
      <c r="G86" s="40"/>
      <c r="H86" s="40"/>
      <c r="I86" s="40"/>
      <c r="J86" s="40"/>
      <c r="K86" s="40"/>
      <c r="L86" s="40"/>
      <c r="M86" s="40"/>
      <c r="N86" s="40"/>
      <c r="O86" s="40"/>
      <c r="P86" s="40"/>
      <c r="Q86" s="40"/>
    </row>
    <row r="87" spans="1:17" ht="15.75">
      <c r="A87" s="40"/>
      <c r="B87" s="40" t="s">
        <v>153</v>
      </c>
      <c r="C87" s="41" t="s">
        <v>154</v>
      </c>
      <c r="D87" s="40"/>
      <c r="E87" s="40"/>
      <c r="F87" s="40"/>
      <c r="G87" s="40"/>
      <c r="H87" s="40"/>
      <c r="I87" s="40"/>
      <c r="J87" s="40"/>
      <c r="K87" s="40"/>
      <c r="L87" s="40"/>
      <c r="M87" s="40"/>
      <c r="N87" s="40"/>
      <c r="O87" s="40"/>
      <c r="P87" s="40"/>
      <c r="Q87" s="40"/>
    </row>
    <row r="88" spans="1:17" ht="15.75">
      <c r="A88" s="40"/>
      <c r="B88" s="58"/>
      <c r="C88" s="387" t="s">
        <v>155</v>
      </c>
      <c r="D88" s="387"/>
      <c r="E88" s="387"/>
      <c r="F88" s="387"/>
      <c r="G88" s="387" t="s">
        <v>156</v>
      </c>
      <c r="H88" s="387"/>
      <c r="I88" s="387"/>
      <c r="J88" s="387"/>
      <c r="K88" s="387" t="s">
        <v>157</v>
      </c>
      <c r="L88" s="387"/>
      <c r="M88" s="387"/>
      <c r="N88" s="387"/>
      <c r="O88" s="96"/>
      <c r="P88" s="96"/>
      <c r="Q88" s="59"/>
    </row>
    <row r="89" spans="1:17" ht="15.75">
      <c r="A89" s="40"/>
      <c r="B89" s="58"/>
      <c r="C89" s="388">
        <v>5082</v>
      </c>
      <c r="D89" s="388"/>
      <c r="E89" s="388"/>
      <c r="F89" s="388"/>
      <c r="G89" s="389">
        <f>C89*16.93</f>
        <v>86038.26</v>
      </c>
      <c r="H89" s="389"/>
      <c r="I89" s="389"/>
      <c r="J89" s="389"/>
      <c r="K89" s="388">
        <f>G89*20</f>
        <v>1720765.2</v>
      </c>
      <c r="L89" s="388"/>
      <c r="M89" s="388"/>
      <c r="N89" s="388"/>
      <c r="O89" s="97"/>
      <c r="P89" s="97"/>
      <c r="Q89" s="60"/>
    </row>
    <row r="90" spans="1:17" ht="15.75">
      <c r="A90" s="40"/>
      <c r="B90" s="40"/>
      <c r="C90" s="436"/>
      <c r="D90" s="436"/>
      <c r="E90" s="436"/>
      <c r="F90" s="436"/>
      <c r="G90" s="436"/>
      <c r="H90" s="436"/>
      <c r="I90" s="403"/>
      <c r="J90" s="403"/>
      <c r="K90" s="403"/>
      <c r="L90" s="403"/>
      <c r="M90" s="403"/>
      <c r="N90" s="403"/>
      <c r="O90" s="403"/>
      <c r="P90" s="403"/>
      <c r="Q90" s="403"/>
    </row>
    <row r="91" spans="1:17" ht="15.75">
      <c r="A91" s="40"/>
      <c r="B91" s="40" t="s">
        <v>158</v>
      </c>
      <c r="C91" s="41" t="s">
        <v>159</v>
      </c>
      <c r="D91" s="40"/>
      <c r="E91" s="40"/>
      <c r="F91" s="40"/>
      <c r="G91" s="40"/>
      <c r="H91" s="40"/>
      <c r="I91" s="40"/>
      <c r="J91" s="40"/>
      <c r="K91" s="40"/>
      <c r="L91" s="40"/>
      <c r="M91" s="40"/>
      <c r="N91" s="40"/>
      <c r="O91" s="40"/>
      <c r="P91" s="40"/>
      <c r="Q91" s="40"/>
    </row>
    <row r="92" spans="1:17" ht="15.75">
      <c r="A92" s="40"/>
      <c r="B92" s="43"/>
      <c r="C92" s="387" t="str">
        <f>C88</f>
        <v>Rate Per Sq. m (NRs.)</v>
      </c>
      <c r="D92" s="387"/>
      <c r="E92" s="387"/>
      <c r="F92" s="387"/>
      <c r="G92" s="387" t="str">
        <f>G88</f>
        <v>Rate Per Dhur (NRs)</v>
      </c>
      <c r="H92" s="387"/>
      <c r="I92" s="387"/>
      <c r="J92" s="387"/>
      <c r="K92" s="387" t="str">
        <f>K88</f>
        <v>Rate Per Kattha (NRs.)</v>
      </c>
      <c r="L92" s="387"/>
      <c r="M92" s="387"/>
      <c r="N92" s="387"/>
      <c r="O92" s="96"/>
      <c r="P92" s="96"/>
      <c r="Q92" s="40"/>
    </row>
    <row r="93" spans="1:17" ht="15.75">
      <c r="A93" s="40"/>
      <c r="B93" s="43"/>
      <c r="C93" s="388">
        <v>5082</v>
      </c>
      <c r="D93" s="388"/>
      <c r="E93" s="388"/>
      <c r="F93" s="388"/>
      <c r="G93" s="389">
        <f>C93*16.93</f>
        <v>86038.26</v>
      </c>
      <c r="H93" s="389"/>
      <c r="I93" s="389"/>
      <c r="J93" s="389"/>
      <c r="K93" s="390">
        <f>G93*20</f>
        <v>1720765.2</v>
      </c>
      <c r="L93" s="390"/>
      <c r="M93" s="390"/>
      <c r="N93" s="390"/>
      <c r="O93" s="97"/>
      <c r="P93" s="97"/>
      <c r="Q93" s="40"/>
    </row>
    <row r="94" spans="1:17" ht="15.75">
      <c r="A94" s="40"/>
      <c r="B94" s="43"/>
      <c r="C94" s="391"/>
      <c r="D94" s="391"/>
      <c r="E94" s="391"/>
      <c r="F94" s="391"/>
      <c r="G94" s="391"/>
      <c r="H94" s="391"/>
      <c r="I94" s="391"/>
      <c r="J94" s="391"/>
      <c r="K94" s="391"/>
      <c r="L94" s="391"/>
      <c r="M94" s="391"/>
      <c r="N94" s="391"/>
      <c r="O94" s="98"/>
      <c r="P94" s="98"/>
      <c r="Q94" s="40"/>
    </row>
    <row r="95" spans="1:17" ht="15.75">
      <c r="A95" s="40"/>
      <c r="B95" s="40" t="s">
        <v>160</v>
      </c>
      <c r="C95" s="56" t="s">
        <v>161</v>
      </c>
      <c r="D95" s="40"/>
      <c r="E95" s="40"/>
      <c r="F95" s="40"/>
      <c r="G95" s="40"/>
      <c r="H95" s="40"/>
      <c r="I95" s="40"/>
      <c r="J95" s="40"/>
      <c r="K95" s="40"/>
      <c r="L95" s="40"/>
      <c r="M95" s="40"/>
      <c r="N95" s="40"/>
      <c r="O95" s="40"/>
      <c r="P95" s="40"/>
      <c r="Q95" s="40"/>
    </row>
    <row r="96" spans="1:17" ht="15.75">
      <c r="A96" s="40"/>
      <c r="B96" s="43"/>
      <c r="C96" s="387" t="str">
        <f>C92</f>
        <v>Rate Per Sq. m (NRs.)</v>
      </c>
      <c r="D96" s="387"/>
      <c r="E96" s="387"/>
      <c r="F96" s="387"/>
      <c r="G96" s="387" t="str">
        <f>G92</f>
        <v>Rate Per Dhur (NRs)</v>
      </c>
      <c r="H96" s="387"/>
      <c r="I96" s="387"/>
      <c r="J96" s="387"/>
      <c r="K96" s="387" t="str">
        <f>K92</f>
        <v>Rate Per Kattha (NRs.)</v>
      </c>
      <c r="L96" s="387"/>
      <c r="M96" s="387"/>
      <c r="N96" s="387"/>
      <c r="O96" s="96"/>
      <c r="P96" s="96"/>
      <c r="Q96" s="40"/>
    </row>
    <row r="97" spans="1:20" ht="15.75">
      <c r="A97" s="40"/>
      <c r="B97" s="43"/>
      <c r="C97" s="386">
        <f>G97/16.93</f>
        <v>5081.9999999999991</v>
      </c>
      <c r="D97" s="386"/>
      <c r="E97" s="386"/>
      <c r="F97" s="386"/>
      <c r="G97" s="448">
        <f>K97/20</f>
        <v>86038.25999999998</v>
      </c>
      <c r="H97" s="405"/>
      <c r="I97" s="405"/>
      <c r="J97" s="405"/>
      <c r="K97" s="449">
        <f>I103</f>
        <v>1720765.1999999997</v>
      </c>
      <c r="L97" s="405"/>
      <c r="M97" s="405"/>
      <c r="N97" s="405"/>
      <c r="O97" s="58"/>
      <c r="P97" s="58"/>
      <c r="Q97" s="40"/>
    </row>
    <row r="98" spans="1:20" ht="15.75">
      <c r="A98" s="40"/>
      <c r="B98" s="43"/>
      <c r="C98" s="40"/>
      <c r="D98" s="40"/>
      <c r="E98" s="40"/>
      <c r="F98" s="40"/>
      <c r="G98" s="40"/>
      <c r="H98" s="40"/>
      <c r="I98" s="40"/>
      <c r="J98" s="40"/>
      <c r="K98" s="40"/>
      <c r="L98" s="40"/>
      <c r="M98" s="40"/>
      <c r="N98" s="40"/>
      <c r="O98" s="40"/>
      <c r="P98" s="40"/>
      <c r="Q98" s="40"/>
    </row>
    <row r="99" spans="1:20" ht="15.75">
      <c r="A99" s="40"/>
      <c r="B99" s="43"/>
      <c r="C99" s="408" t="s">
        <v>162</v>
      </c>
      <c r="D99" s="408"/>
      <c r="E99" s="408"/>
      <c r="F99" s="408"/>
      <c r="G99" s="408"/>
      <c r="H99" s="408"/>
      <c r="I99" s="408"/>
      <c r="J99" s="408"/>
      <c r="K99" s="408"/>
      <c r="L99" s="408"/>
      <c r="M99" s="408"/>
      <c r="N99" s="408"/>
      <c r="O99" s="40"/>
    </row>
    <row r="100" spans="1:20" ht="15.75">
      <c r="A100" s="40"/>
      <c r="B100" s="450" t="s">
        <v>163</v>
      </c>
      <c r="C100" s="450"/>
      <c r="D100" s="450"/>
      <c r="E100" s="450"/>
      <c r="F100" s="450"/>
      <c r="G100" s="450"/>
      <c r="H100" s="450"/>
      <c r="I100" s="450"/>
      <c r="J100" s="40"/>
      <c r="K100" s="40"/>
      <c r="L100" s="40"/>
      <c r="M100" s="40"/>
      <c r="N100" s="40"/>
      <c r="O100" s="40"/>
      <c r="P100" s="40"/>
      <c r="Q100" s="112"/>
    </row>
    <row r="101" spans="1:20" ht="15.75">
      <c r="A101" s="40"/>
      <c r="B101" s="455" t="s">
        <v>323</v>
      </c>
      <c r="C101" s="455"/>
      <c r="D101" s="120">
        <f>K89</f>
        <v>1720765.2</v>
      </c>
      <c r="E101" s="61" t="s">
        <v>321</v>
      </c>
      <c r="F101" s="61"/>
      <c r="G101" s="61"/>
      <c r="H101" s="61"/>
      <c r="I101" s="451">
        <f>K89/100*40</f>
        <v>688306.08</v>
      </c>
      <c r="J101" s="451"/>
      <c r="K101" s="451"/>
      <c r="L101" s="451"/>
      <c r="M101" s="40"/>
      <c r="N101" s="121"/>
      <c r="O101" s="121"/>
      <c r="P101" s="121"/>
      <c r="Q101" s="121"/>
      <c r="R101" s="121"/>
      <c r="S101" s="121"/>
      <c r="T101" s="121"/>
    </row>
    <row r="102" spans="1:20" ht="15.75">
      <c r="A102" s="40"/>
      <c r="B102" s="456" t="s">
        <v>322</v>
      </c>
      <c r="C102" s="456"/>
      <c r="D102" s="121">
        <f>K93</f>
        <v>1720765.2</v>
      </c>
      <c r="E102" s="121" t="s">
        <v>324</v>
      </c>
      <c r="F102" s="121"/>
      <c r="G102" s="121"/>
      <c r="H102" s="121"/>
      <c r="I102" s="452">
        <f>K93/100*60</f>
        <v>1032459.1199999999</v>
      </c>
      <c r="J102" s="452"/>
      <c r="K102" s="452"/>
      <c r="L102" s="452"/>
      <c r="M102" s="40"/>
      <c r="N102" s="40"/>
      <c r="O102" s="40"/>
      <c r="P102" s="40"/>
      <c r="Q102" s="40"/>
    </row>
    <row r="103" spans="1:20" ht="15.75">
      <c r="A103" s="40"/>
      <c r="B103" s="122"/>
      <c r="C103" s="122"/>
      <c r="D103" s="453" t="s">
        <v>164</v>
      </c>
      <c r="E103" s="453"/>
      <c r="F103" s="453"/>
      <c r="G103" s="453"/>
      <c r="H103" s="453"/>
      <c r="I103" s="454">
        <f>I102+I101</f>
        <v>1720765.1999999997</v>
      </c>
      <c r="J103" s="454"/>
      <c r="K103" s="454"/>
      <c r="L103" s="454"/>
      <c r="M103" s="40"/>
      <c r="N103" s="40"/>
      <c r="O103" s="40"/>
      <c r="P103" s="40"/>
      <c r="Q103" s="40"/>
    </row>
    <row r="104" spans="1:20" ht="15.75">
      <c r="A104" s="40"/>
      <c r="B104" s="61"/>
      <c r="C104" s="61"/>
      <c r="D104" s="62"/>
      <c r="E104" s="62"/>
      <c r="F104" s="62"/>
      <c r="G104" s="62"/>
      <c r="H104" s="62"/>
      <c r="I104" s="63"/>
      <c r="J104" s="63"/>
      <c r="K104" s="63"/>
      <c r="L104" s="63"/>
      <c r="M104" s="40"/>
      <c r="N104" s="40"/>
      <c r="O104" s="40"/>
      <c r="P104" s="40"/>
      <c r="Q104" s="40"/>
    </row>
    <row r="105" spans="1:20" ht="15.75">
      <c r="A105" s="40"/>
      <c r="B105" s="38">
        <v>4.2</v>
      </c>
      <c r="C105" s="39" t="s">
        <v>165</v>
      </c>
      <c r="D105" s="40"/>
      <c r="E105" s="40"/>
      <c r="F105" s="40"/>
      <c r="G105" s="40"/>
      <c r="H105" s="40"/>
      <c r="I105" s="40"/>
      <c r="J105" s="40"/>
      <c r="K105" s="40"/>
      <c r="L105" s="40"/>
      <c r="M105" s="40"/>
      <c r="N105" s="64"/>
      <c r="O105" s="64"/>
      <c r="P105" s="64"/>
      <c r="Q105" s="40"/>
    </row>
    <row r="106" spans="1:20" ht="15.75">
      <c r="A106" s="40"/>
      <c r="B106" s="38"/>
      <c r="C106" s="39"/>
      <c r="D106" s="40"/>
      <c r="E106" s="40"/>
      <c r="F106" s="40"/>
      <c r="G106" s="40"/>
      <c r="H106" s="40"/>
      <c r="I106" s="40"/>
      <c r="J106" s="40"/>
      <c r="K106" s="40"/>
      <c r="L106" s="40"/>
      <c r="M106" s="40"/>
      <c r="N106" s="40"/>
      <c r="O106" s="40"/>
      <c r="P106" s="40"/>
      <c r="Q106" s="40"/>
    </row>
    <row r="107" spans="1:20" ht="15.75">
      <c r="A107" s="40"/>
      <c r="B107" s="40" t="s">
        <v>166</v>
      </c>
      <c r="C107" s="65" t="s">
        <v>167</v>
      </c>
      <c r="D107" s="66"/>
      <c r="E107" s="66"/>
      <c r="F107" s="66"/>
      <c r="G107" s="66"/>
      <c r="H107" s="66"/>
      <c r="I107" s="66"/>
      <c r="J107" s="66"/>
      <c r="K107" s="40"/>
      <c r="L107" s="40"/>
      <c r="M107" s="40"/>
      <c r="N107" s="40"/>
      <c r="O107" s="40"/>
      <c r="P107" s="40"/>
      <c r="Q107" s="40"/>
    </row>
    <row r="108" spans="1:20" ht="15.75">
      <c r="A108" s="40"/>
      <c r="B108" s="40"/>
      <c r="C108" s="407" t="s">
        <v>168</v>
      </c>
      <c r="D108" s="407"/>
      <c r="E108" s="407"/>
      <c r="F108" s="407"/>
      <c r="G108" s="407"/>
      <c r="H108" s="407"/>
      <c r="I108" s="407"/>
      <c r="J108" s="407"/>
      <c r="K108" s="40"/>
      <c r="L108" s="40"/>
      <c r="M108" s="40"/>
      <c r="N108" s="40"/>
      <c r="O108" s="40"/>
      <c r="P108" s="40"/>
      <c r="Q108" s="40"/>
    </row>
    <row r="109" spans="1:20" ht="15.75">
      <c r="A109" s="40"/>
      <c r="B109" s="40"/>
      <c r="C109" s="67"/>
      <c r="D109" s="67"/>
      <c r="E109" s="67"/>
      <c r="F109" s="67"/>
      <c r="G109" s="67"/>
      <c r="H109" s="67"/>
      <c r="I109" s="67"/>
      <c r="J109" s="67"/>
      <c r="K109" s="40"/>
      <c r="L109" s="40"/>
      <c r="M109" s="40"/>
      <c r="N109" s="40"/>
      <c r="O109" s="40"/>
      <c r="P109" s="40"/>
      <c r="Q109" s="40"/>
    </row>
    <row r="110" spans="1:20" ht="15.75">
      <c r="A110" s="40"/>
      <c r="B110" s="68" t="s">
        <v>169</v>
      </c>
      <c r="C110" s="408" t="s">
        <v>170</v>
      </c>
      <c r="D110" s="408"/>
      <c r="E110" s="408"/>
      <c r="F110" s="408"/>
      <c r="G110" s="408"/>
      <c r="H110" s="409" t="s">
        <v>171</v>
      </c>
      <c r="I110" s="409"/>
      <c r="J110" s="408" t="s">
        <v>172</v>
      </c>
      <c r="K110" s="408"/>
      <c r="L110" s="408" t="s">
        <v>173</v>
      </c>
      <c r="M110" s="408"/>
      <c r="N110" s="408" t="s">
        <v>174</v>
      </c>
      <c r="O110" s="408"/>
      <c r="P110" s="408"/>
      <c r="Q110" s="408"/>
    </row>
    <row r="111" spans="1:20" ht="15.75">
      <c r="A111" s="40"/>
      <c r="B111" s="99">
        <v>1</v>
      </c>
      <c r="C111" s="404" t="s">
        <v>175</v>
      </c>
      <c r="D111" s="404"/>
      <c r="E111" s="404"/>
      <c r="F111" s="404"/>
      <c r="G111" s="404"/>
      <c r="H111" s="405">
        <v>13112.34</v>
      </c>
      <c r="I111" s="405"/>
      <c r="J111" s="406" t="s">
        <v>176</v>
      </c>
      <c r="K111" s="406"/>
      <c r="L111" s="405">
        <f t="shared" ref="L111:L117" si="0">H111/100*15</f>
        <v>1966.8510000000001</v>
      </c>
      <c r="M111" s="405"/>
      <c r="N111" s="405">
        <f t="shared" ref="N111:N117" si="1">H111-L111</f>
        <v>11145.489</v>
      </c>
      <c r="O111" s="405"/>
      <c r="P111" s="405"/>
      <c r="Q111" s="405"/>
    </row>
    <row r="112" spans="1:20" ht="15.75">
      <c r="A112" s="40"/>
      <c r="B112" s="99">
        <v>2</v>
      </c>
      <c r="C112" s="404" t="s">
        <v>177</v>
      </c>
      <c r="D112" s="404"/>
      <c r="E112" s="404"/>
      <c r="F112" s="404"/>
      <c r="G112" s="404"/>
      <c r="H112" s="405">
        <v>9182.3700000000008</v>
      </c>
      <c r="I112" s="405"/>
      <c r="J112" s="406" t="str">
        <f>J111</f>
        <v>cum</v>
      </c>
      <c r="K112" s="406"/>
      <c r="L112" s="405">
        <f t="shared" si="0"/>
        <v>1377.3555000000001</v>
      </c>
      <c r="M112" s="405"/>
      <c r="N112" s="405">
        <f t="shared" si="1"/>
        <v>7805.0145000000011</v>
      </c>
      <c r="O112" s="405"/>
      <c r="P112" s="405"/>
      <c r="Q112" s="405"/>
    </row>
    <row r="113" spans="1:17" ht="15.75">
      <c r="A113" s="40"/>
      <c r="B113" s="99">
        <v>3</v>
      </c>
      <c r="C113" s="404" t="s">
        <v>178</v>
      </c>
      <c r="D113" s="404"/>
      <c r="E113" s="404"/>
      <c r="F113" s="404"/>
      <c r="G113" s="404"/>
      <c r="H113" s="405">
        <v>10066.049999999999</v>
      </c>
      <c r="I113" s="405"/>
      <c r="J113" s="406" t="str">
        <f>J112</f>
        <v>cum</v>
      </c>
      <c r="K113" s="406"/>
      <c r="L113" s="405">
        <f t="shared" si="0"/>
        <v>1509.9075</v>
      </c>
      <c r="M113" s="405"/>
      <c r="N113" s="405">
        <f t="shared" si="1"/>
        <v>8556.1424999999999</v>
      </c>
      <c r="O113" s="405"/>
      <c r="P113" s="405"/>
      <c r="Q113" s="405"/>
    </row>
    <row r="114" spans="1:17" ht="15.75">
      <c r="A114" s="40"/>
      <c r="B114" s="99">
        <v>4</v>
      </c>
      <c r="C114" s="404" t="s">
        <v>179</v>
      </c>
      <c r="D114" s="404"/>
      <c r="E114" s="404"/>
      <c r="F114" s="404"/>
      <c r="G114" s="404"/>
      <c r="H114" s="405">
        <v>136.06</v>
      </c>
      <c r="I114" s="405"/>
      <c r="J114" s="406" t="s">
        <v>180</v>
      </c>
      <c r="K114" s="406"/>
      <c r="L114" s="405">
        <f t="shared" si="0"/>
        <v>20.408999999999999</v>
      </c>
      <c r="M114" s="405"/>
      <c r="N114" s="405">
        <f t="shared" si="1"/>
        <v>115.65100000000001</v>
      </c>
      <c r="O114" s="405"/>
      <c r="P114" s="405"/>
      <c r="Q114" s="405"/>
    </row>
    <row r="115" spans="1:17" ht="15.75">
      <c r="A115" s="40"/>
      <c r="B115" s="99">
        <v>5</v>
      </c>
      <c r="C115" s="404" t="s">
        <v>181</v>
      </c>
      <c r="D115" s="404"/>
      <c r="E115" s="404"/>
      <c r="F115" s="404"/>
      <c r="G115" s="404"/>
      <c r="H115" s="405">
        <v>395.65</v>
      </c>
      <c r="I115" s="405"/>
      <c r="J115" s="406" t="s">
        <v>182</v>
      </c>
      <c r="K115" s="406"/>
      <c r="L115" s="405">
        <f t="shared" si="0"/>
        <v>59.347499999999997</v>
      </c>
      <c r="M115" s="405"/>
      <c r="N115" s="405">
        <f t="shared" si="1"/>
        <v>336.30250000000001</v>
      </c>
      <c r="O115" s="405"/>
      <c r="P115" s="405"/>
      <c r="Q115" s="405"/>
    </row>
    <row r="116" spans="1:17" ht="15.75">
      <c r="A116" s="40"/>
      <c r="B116" s="99">
        <v>6</v>
      </c>
      <c r="C116" s="404" t="s">
        <v>183</v>
      </c>
      <c r="D116" s="404"/>
      <c r="E116" s="404"/>
      <c r="F116" s="404"/>
      <c r="G116" s="404"/>
      <c r="H116" s="405">
        <v>275867.52000000002</v>
      </c>
      <c r="I116" s="405"/>
      <c r="J116" s="406" t="str">
        <f>J113</f>
        <v>cum</v>
      </c>
      <c r="K116" s="406"/>
      <c r="L116" s="405">
        <f t="shared" si="0"/>
        <v>41380.128000000004</v>
      </c>
      <c r="M116" s="405"/>
      <c r="N116" s="405">
        <f t="shared" si="1"/>
        <v>234487.39200000002</v>
      </c>
      <c r="O116" s="405"/>
      <c r="P116" s="405"/>
      <c r="Q116" s="405"/>
    </row>
    <row r="117" spans="1:17" ht="15.75">
      <c r="A117" s="40"/>
      <c r="B117" s="99">
        <v>7</v>
      </c>
      <c r="C117" s="404" t="s">
        <v>184</v>
      </c>
      <c r="D117" s="404"/>
      <c r="E117" s="404"/>
      <c r="F117" s="404"/>
      <c r="G117" s="404"/>
      <c r="H117" s="405">
        <v>295.83999999999997</v>
      </c>
      <c r="I117" s="405"/>
      <c r="J117" s="406" t="str">
        <f>J115</f>
        <v>sqm</v>
      </c>
      <c r="K117" s="406"/>
      <c r="L117" s="405">
        <f t="shared" si="0"/>
        <v>44.375999999999998</v>
      </c>
      <c r="M117" s="405"/>
      <c r="N117" s="405">
        <f t="shared" si="1"/>
        <v>251.46399999999997</v>
      </c>
      <c r="O117" s="405"/>
      <c r="P117" s="405"/>
      <c r="Q117" s="405"/>
    </row>
    <row r="118" spans="1:17" ht="15.75">
      <c r="A118" s="40"/>
      <c r="B118" s="69"/>
      <c r="C118" s="70"/>
      <c r="D118" s="70"/>
      <c r="E118" s="70"/>
      <c r="F118" s="70"/>
      <c r="G118" s="70"/>
      <c r="H118" s="58"/>
      <c r="I118" s="58"/>
      <c r="J118" s="71"/>
      <c r="K118" s="71"/>
      <c r="L118" s="58"/>
      <c r="M118" s="58"/>
      <c r="N118" s="58"/>
      <c r="O118" s="58"/>
      <c r="P118" s="58"/>
      <c r="Q118" s="58"/>
    </row>
    <row r="119" spans="1:17" ht="16.5">
      <c r="A119" s="40"/>
      <c r="B119" s="72">
        <v>5</v>
      </c>
      <c r="C119" s="36" t="s">
        <v>185</v>
      </c>
      <c r="D119" s="55"/>
      <c r="E119" s="55"/>
      <c r="F119" s="55"/>
      <c r="G119" s="55"/>
      <c r="H119" s="55"/>
      <c r="I119" s="55"/>
      <c r="J119" s="55"/>
      <c r="K119" s="55"/>
      <c r="L119" s="55"/>
      <c r="M119" s="55"/>
      <c r="N119" s="55"/>
      <c r="O119" s="55"/>
      <c r="P119" s="55"/>
      <c r="Q119" s="40"/>
    </row>
    <row r="120" spans="1:17" ht="15.75">
      <c r="A120" s="40"/>
      <c r="B120" s="40"/>
      <c r="C120" s="38"/>
      <c r="D120" s="40"/>
      <c r="E120" s="40"/>
      <c r="F120" s="40"/>
      <c r="G120" s="40"/>
      <c r="H120" s="40"/>
      <c r="I120" s="40"/>
      <c r="J120" s="40"/>
      <c r="K120" s="40"/>
      <c r="L120" s="40"/>
      <c r="M120" s="40"/>
      <c r="N120" s="40"/>
      <c r="O120" s="40"/>
      <c r="P120" s="40"/>
      <c r="Q120" s="40"/>
    </row>
    <row r="121" spans="1:17" ht="15.75">
      <c r="A121" s="40"/>
      <c r="B121" s="38" t="s">
        <v>186</v>
      </c>
      <c r="C121" s="41" t="s">
        <v>187</v>
      </c>
      <c r="D121" s="40"/>
      <c r="E121" s="40"/>
      <c r="F121" s="40"/>
      <c r="G121" s="40"/>
      <c r="H121" s="40"/>
      <c r="I121" s="40"/>
      <c r="J121" s="40" t="s">
        <v>188</v>
      </c>
      <c r="K121" s="457" t="s">
        <v>189</v>
      </c>
      <c r="L121" s="457"/>
      <c r="M121" s="457"/>
      <c r="N121" s="457"/>
      <c r="O121" s="457"/>
      <c r="P121" s="457"/>
      <c r="Q121" s="457"/>
    </row>
    <row r="122" spans="1:17" ht="15.75">
      <c r="A122" s="40"/>
      <c r="B122" s="38"/>
      <c r="C122" s="41" t="s">
        <v>190</v>
      </c>
      <c r="D122" s="40"/>
      <c r="E122" s="40"/>
      <c r="F122" s="40"/>
      <c r="G122" s="40"/>
      <c r="H122" s="40"/>
      <c r="I122" s="40"/>
      <c r="J122" s="40" t="s">
        <v>188</v>
      </c>
      <c r="K122" s="422" t="s">
        <v>191</v>
      </c>
      <c r="L122" s="422"/>
      <c r="M122" s="422"/>
      <c r="N122" s="422"/>
      <c r="O122" s="422"/>
      <c r="P122" s="422"/>
      <c r="Q122" s="422"/>
    </row>
    <row r="123" spans="1:17" ht="15.75">
      <c r="A123" s="40"/>
      <c r="B123" s="38"/>
      <c r="C123" s="41" t="s">
        <v>192</v>
      </c>
      <c r="D123" s="40"/>
      <c r="E123" s="40"/>
      <c r="F123" s="40"/>
      <c r="G123" s="40"/>
      <c r="H123" s="40"/>
      <c r="I123" s="40"/>
      <c r="J123" s="40" t="s">
        <v>188</v>
      </c>
      <c r="K123" s="422" t="s">
        <v>193</v>
      </c>
      <c r="L123" s="422"/>
      <c r="M123" s="422"/>
      <c r="N123" s="422"/>
      <c r="O123" s="422"/>
      <c r="P123" s="422"/>
      <c r="Q123" s="422"/>
    </row>
    <row r="124" spans="1:17" ht="15.75">
      <c r="A124" s="40"/>
      <c r="B124" s="40"/>
      <c r="C124" s="41" t="s">
        <v>194</v>
      </c>
      <c r="D124" s="40"/>
      <c r="E124" s="40"/>
      <c r="F124" s="40"/>
      <c r="G124" s="40"/>
      <c r="H124" s="40"/>
      <c r="I124" s="40"/>
      <c r="J124" s="40" t="s">
        <v>188</v>
      </c>
      <c r="K124" s="422" t="s">
        <v>195</v>
      </c>
      <c r="L124" s="422"/>
      <c r="M124" s="422"/>
      <c r="N124" s="422"/>
      <c r="O124" s="422"/>
      <c r="P124" s="422"/>
      <c r="Q124" s="422"/>
    </row>
    <row r="125" spans="1:17" ht="15.75">
      <c r="A125" s="40"/>
      <c r="B125" s="40"/>
      <c r="C125" s="41" t="s">
        <v>196</v>
      </c>
      <c r="D125" s="40"/>
      <c r="E125" s="40"/>
      <c r="F125" s="40"/>
      <c r="G125" s="40"/>
      <c r="H125" s="40"/>
      <c r="I125" s="40"/>
      <c r="J125" s="40" t="s">
        <v>188</v>
      </c>
      <c r="K125" s="422" t="str">
        <f>K124</f>
        <v>Not Completed</v>
      </c>
      <c r="L125" s="422"/>
      <c r="M125" s="422"/>
      <c r="N125" s="422"/>
      <c r="O125" s="422"/>
      <c r="P125" s="422"/>
      <c r="Q125" s="422"/>
    </row>
    <row r="126" spans="1:17" ht="15.75">
      <c r="A126" s="40"/>
      <c r="B126" s="38"/>
      <c r="C126" s="41" t="s">
        <v>197</v>
      </c>
      <c r="D126" s="41"/>
      <c r="E126" s="41"/>
      <c r="F126" s="41"/>
      <c r="G126" s="41"/>
      <c r="H126" s="41"/>
      <c r="I126" s="40"/>
      <c r="J126" s="40" t="s">
        <v>188</v>
      </c>
      <c r="K126" s="422" t="s">
        <v>198</v>
      </c>
      <c r="L126" s="422"/>
      <c r="M126" s="422"/>
      <c r="N126" s="422"/>
      <c r="O126" s="422"/>
      <c r="P126" s="422"/>
      <c r="Q126" s="422"/>
    </row>
    <row r="127" spans="1:17" ht="15.75">
      <c r="A127" s="40"/>
      <c r="B127" s="38"/>
      <c r="C127" s="41" t="s">
        <v>199</v>
      </c>
      <c r="D127" s="41"/>
      <c r="E127" s="41"/>
      <c r="F127" s="41"/>
      <c r="G127" s="41"/>
      <c r="H127" s="41"/>
      <c r="I127" s="40"/>
      <c r="J127" s="40" t="s">
        <v>188</v>
      </c>
      <c r="K127" s="422" t="s">
        <v>200</v>
      </c>
      <c r="L127" s="422"/>
      <c r="M127" s="422"/>
      <c r="N127" s="422"/>
      <c r="O127" s="422"/>
      <c r="P127" s="422"/>
      <c r="Q127" s="422"/>
    </row>
    <row r="128" spans="1:17" ht="15.75">
      <c r="A128" s="40"/>
      <c r="B128" s="38"/>
      <c r="C128" s="41" t="s">
        <v>201</v>
      </c>
      <c r="D128" s="41"/>
      <c r="E128" s="41"/>
      <c r="F128" s="41"/>
      <c r="G128" s="41"/>
      <c r="H128" s="41"/>
      <c r="I128" s="40"/>
      <c r="J128" s="40" t="s">
        <v>188</v>
      </c>
      <c r="K128" s="422" t="str">
        <f>K125</f>
        <v>Not Completed</v>
      </c>
      <c r="L128" s="422"/>
      <c r="M128" s="422"/>
      <c r="N128" s="422"/>
      <c r="O128" s="422"/>
      <c r="P128" s="422"/>
      <c r="Q128" s="422"/>
    </row>
    <row r="129" spans="1:17" ht="15.75">
      <c r="A129" s="40"/>
      <c r="B129" s="38"/>
      <c r="C129" s="41" t="s">
        <v>202</v>
      </c>
      <c r="D129" s="41"/>
      <c r="E129" s="41"/>
      <c r="F129" s="41"/>
      <c r="G129" s="41"/>
      <c r="H129" s="41"/>
      <c r="I129" s="40"/>
      <c r="J129" s="40" t="s">
        <v>188</v>
      </c>
      <c r="K129" s="422" t="str">
        <f>K128</f>
        <v>Not Completed</v>
      </c>
      <c r="L129" s="422"/>
      <c r="M129" s="422"/>
      <c r="N129" s="422"/>
      <c r="O129" s="422"/>
      <c r="P129" s="422"/>
      <c r="Q129" s="422"/>
    </row>
    <row r="130" spans="1:17" ht="15.75">
      <c r="A130" s="40"/>
      <c r="B130" s="38"/>
      <c r="C130" s="41" t="s">
        <v>203</v>
      </c>
      <c r="D130" s="41"/>
      <c r="E130" s="41"/>
      <c r="F130" s="41"/>
      <c r="G130" s="41"/>
      <c r="H130" s="41"/>
      <c r="I130" s="40"/>
      <c r="J130" s="40" t="s">
        <v>188</v>
      </c>
      <c r="K130" s="422" t="str">
        <f>K129</f>
        <v>Not Completed</v>
      </c>
      <c r="L130" s="422"/>
      <c r="M130" s="422"/>
      <c r="N130" s="422"/>
      <c r="O130" s="422"/>
      <c r="P130" s="422"/>
      <c r="Q130" s="422"/>
    </row>
    <row r="131" spans="1:17" ht="15.75">
      <c r="A131" s="40"/>
      <c r="B131" s="38"/>
      <c r="C131" s="41" t="s">
        <v>204</v>
      </c>
      <c r="D131" s="41"/>
      <c r="E131" s="41"/>
      <c r="F131" s="41"/>
      <c r="G131" s="41"/>
      <c r="H131" s="41"/>
      <c r="I131" s="40"/>
      <c r="J131" s="40" t="s">
        <v>188</v>
      </c>
      <c r="K131" s="422" t="str">
        <f>K130</f>
        <v>Not Completed</v>
      </c>
      <c r="L131" s="422"/>
      <c r="M131" s="422"/>
      <c r="N131" s="422"/>
      <c r="O131" s="422"/>
      <c r="P131" s="422"/>
      <c r="Q131" s="422"/>
    </row>
    <row r="132" spans="1:17" ht="15.75">
      <c r="A132" s="40"/>
      <c r="B132" s="38"/>
      <c r="C132" s="41" t="s">
        <v>205</v>
      </c>
      <c r="D132" s="41"/>
      <c r="E132" s="41"/>
      <c r="F132" s="41"/>
      <c r="G132" s="41"/>
      <c r="H132" s="41"/>
      <c r="I132" s="40"/>
      <c r="J132" s="40" t="s">
        <v>188</v>
      </c>
      <c r="K132" s="422" t="str">
        <f>K131</f>
        <v>Not Completed</v>
      </c>
      <c r="L132" s="422"/>
      <c r="M132" s="422"/>
      <c r="N132" s="422"/>
      <c r="O132" s="422"/>
      <c r="P132" s="422"/>
      <c r="Q132" s="422"/>
    </row>
    <row r="133" spans="1:17" ht="15.75">
      <c r="A133" s="40"/>
      <c r="B133" s="38"/>
      <c r="C133" s="41" t="s">
        <v>206</v>
      </c>
      <c r="D133" s="41"/>
      <c r="E133" s="41"/>
      <c r="F133" s="41"/>
      <c r="G133" s="41"/>
      <c r="H133" s="41"/>
      <c r="I133" s="40"/>
      <c r="J133" s="40" t="s">
        <v>188</v>
      </c>
      <c r="K133" s="422" t="str">
        <f>K132</f>
        <v>Not Completed</v>
      </c>
      <c r="L133" s="422"/>
      <c r="M133" s="422"/>
      <c r="N133" s="422"/>
      <c r="O133" s="422"/>
      <c r="P133" s="422"/>
      <c r="Q133" s="422"/>
    </row>
    <row r="134" spans="1:17" ht="15.75">
      <c r="A134" s="40"/>
      <c r="B134" s="38"/>
      <c r="C134" s="41"/>
      <c r="D134" s="41"/>
      <c r="E134" s="41"/>
      <c r="F134" s="41"/>
      <c r="G134" s="41"/>
      <c r="H134" s="41"/>
      <c r="I134" s="40"/>
      <c r="J134" s="40"/>
      <c r="K134" s="40"/>
      <c r="L134" s="40"/>
      <c r="M134" s="40"/>
      <c r="N134" s="40"/>
      <c r="O134" s="40"/>
      <c r="P134" s="40"/>
      <c r="Q134" s="40"/>
    </row>
    <row r="135" spans="1:17" ht="15.75">
      <c r="A135" s="40"/>
      <c r="B135" s="38" t="s">
        <v>207</v>
      </c>
      <c r="C135" s="73" t="s">
        <v>208</v>
      </c>
      <c r="D135" s="69"/>
      <c r="E135" s="58"/>
      <c r="F135" s="58"/>
      <c r="G135" s="58"/>
      <c r="H135" s="58"/>
      <c r="I135" s="58"/>
      <c r="J135" s="40"/>
      <c r="K135" s="40"/>
      <c r="L135" s="40"/>
      <c r="M135" s="40"/>
      <c r="N135" s="40"/>
      <c r="O135" s="40"/>
      <c r="P135" s="40"/>
      <c r="Q135" s="40"/>
    </row>
    <row r="136" spans="1:17" ht="15.75">
      <c r="A136" s="40"/>
      <c r="B136" s="38"/>
      <c r="C136" s="423" t="s">
        <v>209</v>
      </c>
      <c r="D136" s="423"/>
      <c r="E136" s="423"/>
      <c r="F136" s="423"/>
      <c r="G136" s="423"/>
      <c r="H136" s="423"/>
      <c r="I136" s="423"/>
      <c r="J136" s="423"/>
      <c r="K136" s="40"/>
      <c r="L136" s="40"/>
      <c r="M136" s="40"/>
      <c r="N136" s="40"/>
      <c r="O136" s="40"/>
      <c r="P136" s="40"/>
      <c r="Q136" s="40"/>
    </row>
    <row r="137" spans="1:17" ht="15.75">
      <c r="A137" s="40"/>
      <c r="B137" s="38"/>
      <c r="C137" s="73"/>
      <c r="D137" s="69"/>
      <c r="E137" s="58"/>
      <c r="F137" s="58"/>
      <c r="G137" s="58"/>
      <c r="H137" s="58"/>
      <c r="I137" s="58"/>
      <c r="J137" s="40"/>
      <c r="K137" s="40"/>
      <c r="L137" s="40"/>
      <c r="M137" s="40"/>
      <c r="N137" s="40"/>
      <c r="O137" s="40"/>
      <c r="P137" s="40"/>
      <c r="Q137" s="40"/>
    </row>
    <row r="138" spans="1:17" ht="15.75">
      <c r="A138" s="40"/>
      <c r="B138" s="40"/>
      <c r="C138" s="424" t="s">
        <v>210</v>
      </c>
      <c r="D138" s="425"/>
      <c r="E138" s="426"/>
      <c r="F138" s="424" t="s">
        <v>211</v>
      </c>
      <c r="G138" s="425"/>
      <c r="H138" s="425"/>
      <c r="I138" s="426"/>
      <c r="J138" s="424" t="s">
        <v>212</v>
      </c>
      <c r="K138" s="426"/>
      <c r="L138" s="40"/>
      <c r="M138" s="40"/>
      <c r="N138" s="40"/>
      <c r="O138" s="40"/>
      <c r="P138" s="40"/>
      <c r="Q138" s="40"/>
    </row>
    <row r="139" spans="1:17" ht="15.75">
      <c r="A139" s="40"/>
      <c r="B139" s="40"/>
      <c r="C139" s="416" t="s">
        <v>213</v>
      </c>
      <c r="D139" s="417"/>
      <c r="E139" s="418"/>
      <c r="F139" s="419">
        <f>600</f>
        <v>600</v>
      </c>
      <c r="G139" s="420"/>
      <c r="H139" s="420"/>
      <c r="I139" s="421"/>
      <c r="J139" s="419" t="s">
        <v>214</v>
      </c>
      <c r="K139" s="421"/>
      <c r="L139" s="40"/>
      <c r="M139" s="40"/>
      <c r="N139" s="40"/>
      <c r="O139" s="40"/>
      <c r="P139" s="40"/>
      <c r="Q139" s="40"/>
    </row>
    <row r="140" spans="1:17" ht="15.75">
      <c r="A140" s="40"/>
      <c r="B140" s="40"/>
      <c r="C140" s="416" t="s">
        <v>215</v>
      </c>
      <c r="D140" s="417"/>
      <c r="E140" s="418"/>
      <c r="F140" s="419">
        <v>1200</v>
      </c>
      <c r="G140" s="420"/>
      <c r="H140" s="420"/>
      <c r="I140" s="421"/>
      <c r="J140" s="419" t="s">
        <v>216</v>
      </c>
      <c r="K140" s="421"/>
      <c r="L140" s="40"/>
      <c r="M140" s="40"/>
      <c r="N140" s="40"/>
      <c r="O140" s="40"/>
      <c r="P140" s="40"/>
      <c r="Q140" s="40"/>
    </row>
    <row r="141" spans="1:17" ht="15.75">
      <c r="A141" s="40"/>
      <c r="B141" s="40"/>
      <c r="C141" s="416" t="s">
        <v>217</v>
      </c>
      <c r="D141" s="417"/>
      <c r="E141" s="418"/>
      <c r="F141" s="419">
        <v>13600</v>
      </c>
      <c r="G141" s="420"/>
      <c r="H141" s="420"/>
      <c r="I141" s="421"/>
      <c r="J141" s="419" t="s">
        <v>218</v>
      </c>
      <c r="K141" s="421"/>
      <c r="L141" s="40"/>
      <c r="M141" s="40"/>
      <c r="N141" s="40"/>
      <c r="O141" s="40"/>
      <c r="P141" s="40"/>
      <c r="Q141" s="40"/>
    </row>
    <row r="142" spans="1:17" ht="15.75">
      <c r="A142" s="40"/>
      <c r="B142" s="40"/>
      <c r="C142" s="416" t="s">
        <v>219</v>
      </c>
      <c r="D142" s="417"/>
      <c r="E142" s="418"/>
      <c r="F142" s="419">
        <v>1050</v>
      </c>
      <c r="G142" s="420"/>
      <c r="H142" s="420"/>
      <c r="I142" s="421"/>
      <c r="J142" s="419" t="s">
        <v>176</v>
      </c>
      <c r="K142" s="421"/>
      <c r="L142" s="40"/>
      <c r="M142" s="40"/>
      <c r="N142" s="40"/>
      <c r="O142" s="40"/>
      <c r="P142" s="40"/>
      <c r="Q142" s="40"/>
    </row>
    <row r="143" spans="1:17" ht="15.75">
      <c r="A143" s="40"/>
      <c r="B143" s="40"/>
      <c r="C143" s="416" t="s">
        <v>220</v>
      </c>
      <c r="D143" s="417"/>
      <c r="E143" s="418"/>
      <c r="F143" s="419">
        <v>98</v>
      </c>
      <c r="G143" s="420"/>
      <c r="H143" s="420"/>
      <c r="I143" s="421"/>
      <c r="J143" s="419" t="s">
        <v>221</v>
      </c>
      <c r="K143" s="421"/>
      <c r="L143" s="40"/>
      <c r="M143" s="40"/>
      <c r="N143" s="40"/>
      <c r="O143" s="40"/>
      <c r="P143" s="40"/>
      <c r="Q143" s="40"/>
    </row>
    <row r="144" spans="1:17" ht="15.75">
      <c r="A144" s="40"/>
      <c r="B144" s="40"/>
      <c r="C144" s="416" t="s">
        <v>222</v>
      </c>
      <c r="D144" s="417"/>
      <c r="E144" s="418"/>
      <c r="F144" s="419">
        <v>5400</v>
      </c>
      <c r="G144" s="420"/>
      <c r="H144" s="420"/>
      <c r="I144" s="421"/>
      <c r="J144" s="419" t="s">
        <v>223</v>
      </c>
      <c r="K144" s="421"/>
      <c r="L144" s="40"/>
      <c r="M144" s="40"/>
      <c r="N144" s="40"/>
      <c r="O144" s="40"/>
      <c r="P144" s="40"/>
      <c r="Q144" s="40"/>
    </row>
    <row r="145" spans="1:17" ht="15.75">
      <c r="A145" s="40"/>
      <c r="B145" s="40"/>
      <c r="C145" s="40"/>
      <c r="D145" s="40"/>
      <c r="E145" s="40"/>
      <c r="F145" s="40"/>
      <c r="G145" s="40"/>
      <c r="H145" s="40"/>
      <c r="I145" s="40"/>
      <c r="J145" s="40"/>
      <c r="K145" s="40"/>
      <c r="L145" s="40"/>
      <c r="M145" s="40"/>
      <c r="N145" s="40"/>
      <c r="O145" s="40"/>
      <c r="P145" s="40"/>
      <c r="Q145" s="40"/>
    </row>
    <row r="146" spans="1:17" ht="15.75">
      <c r="A146" s="40"/>
      <c r="B146" s="38" t="s">
        <v>224</v>
      </c>
      <c r="C146" s="73" t="s">
        <v>225</v>
      </c>
      <c r="D146" s="40"/>
      <c r="E146" s="40"/>
      <c r="F146" s="40"/>
      <c r="G146" s="40"/>
      <c r="H146" s="40"/>
      <c r="I146" s="40"/>
      <c r="J146" s="40"/>
      <c r="K146" s="40"/>
      <c r="L146" s="40"/>
      <c r="M146" s="40"/>
      <c r="N146" s="40"/>
      <c r="O146" s="40"/>
      <c r="P146" s="40"/>
      <c r="Q146" s="40"/>
    </row>
    <row r="147" spans="1:17" ht="15.75">
      <c r="A147" s="40"/>
      <c r="B147" s="38"/>
      <c r="C147" s="73"/>
      <c r="D147" s="40"/>
      <c r="E147" s="40"/>
      <c r="F147" s="40"/>
      <c r="G147" s="40"/>
      <c r="H147" s="40"/>
      <c r="I147" s="40"/>
      <c r="J147" s="40"/>
      <c r="K147" s="40"/>
      <c r="L147" s="40"/>
      <c r="M147" s="40"/>
      <c r="N147" s="40"/>
      <c r="O147" s="40"/>
      <c r="P147" s="40"/>
      <c r="Q147" s="40"/>
    </row>
    <row r="148" spans="1:17" ht="15.75">
      <c r="A148" s="40"/>
      <c r="B148" s="40"/>
      <c r="C148" s="410" t="s">
        <v>170</v>
      </c>
      <c r="D148" s="411"/>
      <c r="E148" s="411"/>
      <c r="F148" s="412"/>
      <c r="G148" s="410" t="s">
        <v>226</v>
      </c>
      <c r="H148" s="411"/>
      <c r="I148" s="412"/>
      <c r="J148" s="410" t="s">
        <v>172</v>
      </c>
      <c r="K148" s="412"/>
      <c r="L148" s="40"/>
      <c r="M148" s="40"/>
      <c r="N148" s="40"/>
      <c r="O148" s="40"/>
      <c r="P148" s="40"/>
      <c r="Q148" s="40"/>
    </row>
    <row r="149" spans="1:17" ht="15.75">
      <c r="A149" s="40"/>
      <c r="B149" s="40"/>
      <c r="C149" s="413" t="s">
        <v>227</v>
      </c>
      <c r="D149" s="414"/>
      <c r="E149" s="414"/>
      <c r="F149" s="415"/>
      <c r="G149" s="442">
        <v>972</v>
      </c>
      <c r="H149" s="443"/>
      <c r="I149" s="444"/>
      <c r="J149" s="410" t="s">
        <v>228</v>
      </c>
      <c r="K149" s="412"/>
      <c r="L149" s="40"/>
      <c r="M149" s="40"/>
      <c r="N149" s="40"/>
      <c r="O149" s="40"/>
      <c r="P149" s="40"/>
      <c r="Q149" s="40"/>
    </row>
    <row r="150" spans="1:17" ht="15.75">
      <c r="A150" s="40"/>
      <c r="B150" s="40"/>
      <c r="C150" s="413" t="s">
        <v>229</v>
      </c>
      <c r="D150" s="414"/>
      <c r="E150" s="414"/>
      <c r="F150" s="415"/>
      <c r="G150" s="442">
        <v>972</v>
      </c>
      <c r="H150" s="443"/>
      <c r="I150" s="444"/>
      <c r="J150" s="410" t="s">
        <v>228</v>
      </c>
      <c r="K150" s="412"/>
      <c r="L150" s="40"/>
      <c r="M150" s="40"/>
      <c r="N150" s="40"/>
      <c r="O150" s="40"/>
      <c r="P150" s="40"/>
      <c r="Q150" s="40"/>
    </row>
    <row r="151" spans="1:17" ht="15.75">
      <c r="A151" s="40"/>
      <c r="B151" s="40"/>
      <c r="C151" s="413" t="s">
        <v>230</v>
      </c>
      <c r="D151" s="414"/>
      <c r="E151" s="414"/>
      <c r="F151" s="415"/>
      <c r="G151" s="442">
        <v>654.25</v>
      </c>
      <c r="H151" s="443"/>
      <c r="I151" s="444"/>
      <c r="J151" s="410" t="s">
        <v>228</v>
      </c>
      <c r="K151" s="412"/>
      <c r="L151" s="40"/>
      <c r="M151" s="74"/>
      <c r="N151" s="40"/>
      <c r="O151" s="40"/>
      <c r="P151" s="40"/>
      <c r="Q151" s="40"/>
    </row>
    <row r="152" spans="1:17" ht="15.75">
      <c r="A152" s="40"/>
      <c r="B152" s="40"/>
      <c r="C152" s="459" t="s">
        <v>231</v>
      </c>
      <c r="D152" s="460"/>
      <c r="E152" s="460"/>
      <c r="F152" s="461"/>
      <c r="G152" s="442">
        <f>SUM(G149:I151)</f>
        <v>2598.25</v>
      </c>
      <c r="H152" s="443"/>
      <c r="I152" s="444"/>
      <c r="J152" s="410" t="s">
        <v>228</v>
      </c>
      <c r="K152" s="412"/>
      <c r="L152" s="40"/>
      <c r="M152" s="74"/>
      <c r="N152" s="40"/>
      <c r="O152" s="40"/>
      <c r="P152" s="40"/>
      <c r="Q152" s="40"/>
    </row>
    <row r="153" spans="1:17" ht="15.75">
      <c r="A153" s="40"/>
      <c r="B153" s="40"/>
      <c r="C153" s="40"/>
      <c r="D153" s="40"/>
      <c r="E153" s="40"/>
      <c r="F153" s="40"/>
      <c r="G153" s="40"/>
      <c r="H153" s="40"/>
      <c r="I153" s="40"/>
      <c r="J153" s="40"/>
      <c r="K153" s="40"/>
      <c r="L153" s="40"/>
      <c r="M153" s="40"/>
      <c r="N153" s="40"/>
      <c r="O153" s="40"/>
      <c r="P153" s="40"/>
      <c r="Q153" s="40"/>
    </row>
    <row r="154" spans="1:17" ht="15.75">
      <c r="A154" s="40"/>
      <c r="B154" s="38" t="s">
        <v>232</v>
      </c>
      <c r="C154" s="39" t="s">
        <v>233</v>
      </c>
      <c r="D154" s="40"/>
      <c r="E154" s="40"/>
      <c r="F154" s="40"/>
      <c r="G154" s="40"/>
      <c r="H154" s="458" t="s">
        <v>234</v>
      </c>
      <c r="I154" s="458"/>
      <c r="J154" s="458"/>
      <c r="K154" s="458"/>
      <c r="L154" s="458"/>
      <c r="M154" s="75"/>
      <c r="N154" s="75"/>
      <c r="O154" s="75"/>
      <c r="P154" s="75"/>
      <c r="Q154" s="75"/>
    </row>
    <row r="155" spans="1:17" ht="15.75">
      <c r="A155" s="40"/>
      <c r="B155" s="38"/>
      <c r="C155" s="39"/>
      <c r="D155" s="41"/>
      <c r="E155" s="40"/>
      <c r="F155" s="40"/>
      <c r="G155" s="40"/>
      <c r="H155" s="40"/>
      <c r="I155" s="40"/>
      <c r="J155" s="41"/>
      <c r="K155" s="40"/>
      <c r="L155" s="40"/>
      <c r="M155" s="40"/>
      <c r="N155" s="40"/>
      <c r="O155" s="40"/>
      <c r="P155" s="40"/>
      <c r="Q155" s="40"/>
    </row>
    <row r="156" spans="1:17" ht="15.75">
      <c r="A156" s="40"/>
      <c r="B156" s="38" t="s">
        <v>235</v>
      </c>
      <c r="C156" s="427" t="s">
        <v>236</v>
      </c>
      <c r="D156" s="427"/>
      <c r="E156" s="427"/>
      <c r="F156" s="427"/>
      <c r="G156" s="427"/>
      <c r="H156" s="427"/>
      <c r="I156" s="427"/>
      <c r="J156" s="427"/>
      <c r="K156" s="427"/>
      <c r="L156" s="76"/>
      <c r="M156" s="77"/>
      <c r="N156" s="428"/>
      <c r="O156" s="428"/>
      <c r="P156" s="428"/>
      <c r="Q156" s="428"/>
    </row>
    <row r="157" spans="1:17" ht="15.75">
      <c r="A157" s="40"/>
      <c r="B157" s="38"/>
      <c r="C157" s="39"/>
      <c r="D157" s="40"/>
      <c r="E157" s="40"/>
      <c r="F157" s="40"/>
      <c r="G157" s="40"/>
      <c r="H157" s="40"/>
      <c r="I157" s="40"/>
      <c r="J157" s="40"/>
      <c r="K157" s="40"/>
      <c r="L157" s="40"/>
      <c r="M157" s="40"/>
      <c r="N157" s="40"/>
      <c r="O157" s="40"/>
      <c r="P157" s="40"/>
      <c r="Q157" s="40"/>
    </row>
    <row r="158" spans="1:17" ht="15.75">
      <c r="A158" s="40"/>
      <c r="B158" s="38" t="s">
        <v>237</v>
      </c>
      <c r="C158" s="39" t="s">
        <v>238</v>
      </c>
      <c r="D158" s="40"/>
      <c r="E158" s="40"/>
      <c r="F158" s="40"/>
      <c r="G158" s="40"/>
      <c r="H158" s="40"/>
      <c r="I158" s="40"/>
      <c r="J158" s="40"/>
      <c r="K158" s="40"/>
      <c r="L158" s="40"/>
      <c r="M158" s="40"/>
      <c r="N158" s="40"/>
      <c r="O158" s="40"/>
      <c r="P158" s="40"/>
      <c r="Q158" s="40"/>
    </row>
    <row r="159" spans="1:17" ht="15.75">
      <c r="A159" s="40"/>
      <c r="B159" s="40"/>
      <c r="C159" s="40"/>
      <c r="D159" s="40"/>
      <c r="E159" s="40"/>
      <c r="F159" s="40"/>
      <c r="G159" s="40"/>
      <c r="H159" s="40"/>
      <c r="I159" s="40"/>
      <c r="J159" s="40"/>
      <c r="K159" s="40"/>
      <c r="L159" s="40"/>
      <c r="M159" s="40"/>
      <c r="N159" s="40"/>
      <c r="O159" s="40"/>
      <c r="P159" s="40"/>
      <c r="Q159" s="40"/>
    </row>
    <row r="160" spans="1:17" ht="15.75">
      <c r="A160" s="40"/>
      <c r="B160" s="44" t="s">
        <v>239</v>
      </c>
      <c r="C160" s="40"/>
      <c r="D160" s="40"/>
      <c r="E160" s="40"/>
      <c r="F160" s="40"/>
      <c r="G160" s="40"/>
      <c r="H160" s="40"/>
      <c r="I160" s="40"/>
      <c r="J160" s="40"/>
      <c r="K160" s="40"/>
      <c r="L160" s="40"/>
      <c r="M160" s="40"/>
      <c r="N160" s="40"/>
      <c r="O160" s="40"/>
      <c r="P160" s="40"/>
      <c r="Q160" s="40"/>
    </row>
    <row r="161" spans="1:17" ht="15.75" customHeight="1">
      <c r="A161" s="40"/>
      <c r="B161" s="429" t="s">
        <v>240</v>
      </c>
      <c r="C161" s="429"/>
      <c r="D161" s="429" t="s">
        <v>241</v>
      </c>
      <c r="E161" s="429"/>
      <c r="F161" s="429" t="s">
        <v>242</v>
      </c>
      <c r="G161" s="429"/>
      <c r="H161" s="429" t="s">
        <v>243</v>
      </c>
      <c r="I161" s="429"/>
      <c r="J161" s="429" t="s">
        <v>244</v>
      </c>
      <c r="K161" s="429"/>
      <c r="L161" s="429"/>
      <c r="M161" s="429" t="s">
        <v>245</v>
      </c>
      <c r="N161" s="429"/>
      <c r="O161" s="429" t="s">
        <v>310</v>
      </c>
      <c r="P161" s="429"/>
      <c r="Q161" s="429"/>
    </row>
    <row r="162" spans="1:17" ht="15.75">
      <c r="A162" s="40"/>
      <c r="B162" s="429" t="s">
        <v>246</v>
      </c>
      <c r="C162" s="429"/>
      <c r="D162" s="462">
        <v>52.5</v>
      </c>
      <c r="E162" s="462"/>
      <c r="F162" s="462">
        <v>33</v>
      </c>
      <c r="G162" s="462"/>
      <c r="H162" s="462">
        <v>62</v>
      </c>
      <c r="I162" s="462"/>
      <c r="J162" s="438">
        <f>(D162+F162+H162)/2</f>
        <v>73.75</v>
      </c>
      <c r="K162" s="438"/>
      <c r="L162" s="438"/>
      <c r="M162" s="431">
        <f>((J162*(J162-H162)*(J162-F162)*(J162-D162)))^(1/2)</f>
        <v>866.24994363275425</v>
      </c>
      <c r="N162" s="431"/>
      <c r="O162" s="386">
        <f>M162/10.76</f>
        <v>80.506500337616572</v>
      </c>
      <c r="P162" s="386"/>
      <c r="Q162" s="386"/>
    </row>
    <row r="163" spans="1:17" ht="15.75">
      <c r="A163" s="40"/>
      <c r="B163" s="429" t="s">
        <v>247</v>
      </c>
      <c r="C163" s="429"/>
      <c r="D163" s="462">
        <f>D162</f>
        <v>52.5</v>
      </c>
      <c r="E163" s="462"/>
      <c r="F163" s="462">
        <f>F162</f>
        <v>33</v>
      </c>
      <c r="G163" s="462"/>
      <c r="H163" s="462">
        <f>H162</f>
        <v>62</v>
      </c>
      <c r="I163" s="462"/>
      <c r="J163" s="438">
        <f>(D163+F163+H163)/2</f>
        <v>73.75</v>
      </c>
      <c r="K163" s="438"/>
      <c r="L163" s="438"/>
      <c r="M163" s="431">
        <f>((J163*(J163-H163)*(J163-F163)*(J163-D163)))^(1/2)</f>
        <v>866.24994363275425</v>
      </c>
      <c r="N163" s="431"/>
      <c r="O163" s="386">
        <f>M163/10.76</f>
        <v>80.506500337616572</v>
      </c>
      <c r="P163" s="386"/>
      <c r="Q163" s="386"/>
    </row>
    <row r="164" spans="1:17" ht="15.75">
      <c r="A164" s="40"/>
      <c r="B164" s="433" t="s">
        <v>248</v>
      </c>
      <c r="C164" s="433"/>
      <c r="D164" s="433"/>
      <c r="E164" s="433"/>
      <c r="F164" s="433"/>
      <c r="G164" s="433"/>
      <c r="H164" s="433"/>
      <c r="I164" s="433"/>
      <c r="J164" s="433"/>
      <c r="K164" s="433"/>
      <c r="L164" s="433"/>
      <c r="M164" s="434">
        <f>SUM(M162:N163)</f>
        <v>1732.4998872655085</v>
      </c>
      <c r="N164" s="434"/>
      <c r="O164" s="434">
        <f>SUM(O162:Q163)</f>
        <v>161.01300067523314</v>
      </c>
      <c r="P164" s="434"/>
      <c r="Q164" s="434"/>
    </row>
    <row r="165" spans="1:17" ht="15.75">
      <c r="A165" s="40"/>
      <c r="B165" s="41" t="s">
        <v>249</v>
      </c>
      <c r="C165" s="40"/>
      <c r="D165" s="40"/>
      <c r="E165" s="40"/>
      <c r="F165" s="40"/>
      <c r="G165" s="40" t="s">
        <v>19</v>
      </c>
      <c r="H165" s="435">
        <f>O164/338.63</f>
        <v>0.47548356812814324</v>
      </c>
      <c r="I165" s="435"/>
      <c r="J165" s="436" t="s">
        <v>250</v>
      </c>
      <c r="K165" s="436"/>
      <c r="L165" s="436"/>
      <c r="M165" s="40"/>
      <c r="N165" s="40"/>
      <c r="O165" s="40"/>
      <c r="P165" s="40"/>
      <c r="Q165" s="40"/>
    </row>
    <row r="166" spans="1:17" ht="15.75">
      <c r="A166" s="40"/>
      <c r="B166" s="41" t="s">
        <v>251</v>
      </c>
      <c r="C166" s="40"/>
      <c r="D166" s="40"/>
      <c r="E166" s="40"/>
      <c r="F166" s="40"/>
      <c r="G166" s="40" t="s">
        <v>19</v>
      </c>
      <c r="H166" s="463">
        <f>D58/338.63</f>
        <v>0.50497593243362959</v>
      </c>
      <c r="I166" s="463"/>
      <c r="J166" s="403" t="s">
        <v>250</v>
      </c>
      <c r="K166" s="403"/>
      <c r="L166" s="403"/>
      <c r="M166" s="40"/>
      <c r="N166" s="40"/>
      <c r="O166" s="40"/>
      <c r="P166" s="40"/>
      <c r="Q166" s="40"/>
    </row>
    <row r="167" spans="1:17" ht="15.75">
      <c r="A167" s="40"/>
      <c r="B167" s="41" t="s">
        <v>252</v>
      </c>
      <c r="C167" s="40"/>
      <c r="D167" s="40"/>
      <c r="E167" s="40"/>
      <c r="F167" s="40"/>
      <c r="G167" s="40" t="s">
        <v>19</v>
      </c>
      <c r="H167" s="463">
        <f>H165</f>
        <v>0.47548356812814324</v>
      </c>
      <c r="I167" s="463"/>
      <c r="J167" s="403" t="s">
        <v>250</v>
      </c>
      <c r="K167" s="403"/>
      <c r="L167" s="403"/>
      <c r="M167" s="40"/>
      <c r="N167" s="40"/>
      <c r="O167" s="40"/>
      <c r="P167" s="40"/>
      <c r="Q167" s="40"/>
    </row>
    <row r="168" spans="1:17" ht="15.75">
      <c r="A168" s="40"/>
      <c r="B168" s="40"/>
      <c r="C168" s="40"/>
      <c r="D168" s="40"/>
      <c r="E168" s="40"/>
      <c r="F168" s="40"/>
      <c r="G168" s="40"/>
      <c r="H168" s="40"/>
      <c r="I168" s="40"/>
      <c r="J168" s="40"/>
      <c r="K168" s="40"/>
      <c r="L168" s="40"/>
      <c r="M168" s="40"/>
      <c r="N168" s="40"/>
      <c r="O168" s="40"/>
      <c r="P168" s="40"/>
      <c r="Q168" s="40"/>
    </row>
    <row r="169" spans="1:17" ht="15.75">
      <c r="A169" s="40"/>
      <c r="B169" s="38" t="s">
        <v>253</v>
      </c>
      <c r="C169" s="39" t="s">
        <v>254</v>
      </c>
      <c r="D169" s="40"/>
      <c r="E169" s="40"/>
      <c r="F169" s="40"/>
      <c r="G169" s="40"/>
      <c r="H169" s="40"/>
      <c r="I169" s="40"/>
      <c r="J169" s="40"/>
      <c r="K169" s="40"/>
      <c r="L169" s="40"/>
      <c r="M169" s="40"/>
      <c r="N169" s="40"/>
      <c r="O169" s="40"/>
      <c r="P169" s="40"/>
      <c r="Q169" s="40"/>
    </row>
    <row r="170" spans="1:17" ht="15.75" customHeight="1">
      <c r="A170" s="429" t="s">
        <v>255</v>
      </c>
      <c r="B170" s="429"/>
      <c r="C170" s="429"/>
      <c r="D170" s="429"/>
      <c r="E170" s="429"/>
      <c r="F170" s="429"/>
      <c r="G170" s="429"/>
      <c r="H170" s="429" t="s">
        <v>256</v>
      </c>
      <c r="I170" s="429"/>
      <c r="J170" s="429"/>
      <c r="K170" s="429"/>
      <c r="L170" s="429"/>
      <c r="M170" s="429"/>
      <c r="N170" s="429" t="s">
        <v>257</v>
      </c>
      <c r="O170" s="429"/>
      <c r="P170" s="429"/>
      <c r="Q170" s="429"/>
    </row>
    <row r="171" spans="1:17" ht="15.75">
      <c r="A171" s="430" t="s">
        <v>258</v>
      </c>
      <c r="B171" s="430"/>
      <c r="C171" s="430"/>
      <c r="D171" s="430"/>
      <c r="E171" s="78" t="s">
        <v>132</v>
      </c>
      <c r="F171" s="430" t="s">
        <v>259</v>
      </c>
      <c r="G171" s="430"/>
      <c r="H171" s="432" t="s">
        <v>260</v>
      </c>
      <c r="I171" s="432"/>
      <c r="J171" s="430" t="s">
        <v>261</v>
      </c>
      <c r="K171" s="430"/>
      <c r="L171" s="430" t="s">
        <v>262</v>
      </c>
      <c r="M171" s="430"/>
      <c r="N171" s="429"/>
      <c r="O171" s="429"/>
      <c r="P171" s="429"/>
      <c r="Q171" s="429"/>
    </row>
    <row r="172" spans="1:17" ht="32.25" customHeight="1">
      <c r="A172" s="114"/>
      <c r="B172" s="430" t="str">
        <f>H31</f>
        <v>Tulsipur Sub-metropolitan City Ward No-11 Dang</v>
      </c>
      <c r="C172" s="430"/>
      <c r="D172" s="430"/>
      <c r="E172" s="104">
        <f>B69</f>
        <v>3149</v>
      </c>
      <c r="F172" s="464">
        <f>H167</f>
        <v>0.47548356812814324</v>
      </c>
      <c r="G172" s="464"/>
      <c r="H172" s="465">
        <f>K89</f>
        <v>1720765.2</v>
      </c>
      <c r="I172" s="432"/>
      <c r="J172" s="466">
        <f>K93</f>
        <v>1720765.2</v>
      </c>
      <c r="K172" s="430"/>
      <c r="L172" s="467">
        <f>I103</f>
        <v>1720765.1999999997</v>
      </c>
      <c r="M172" s="430"/>
      <c r="N172" s="468">
        <f>L172*F172</f>
        <v>818195.57720673794</v>
      </c>
      <c r="O172" s="468"/>
      <c r="P172" s="468"/>
      <c r="Q172" s="468"/>
    </row>
    <row r="173" spans="1:17" ht="15.75">
      <c r="A173" s="429" t="s">
        <v>263</v>
      </c>
      <c r="B173" s="429"/>
      <c r="C173" s="429"/>
      <c r="D173" s="429"/>
      <c r="E173" s="429"/>
      <c r="F173" s="429"/>
      <c r="G173" s="429"/>
      <c r="H173" s="429"/>
      <c r="I173" s="429"/>
      <c r="J173" s="429"/>
      <c r="K173" s="429"/>
      <c r="L173" s="429"/>
      <c r="M173" s="429"/>
      <c r="N173" s="469">
        <f>TRUNC(N172,0)</f>
        <v>818195</v>
      </c>
      <c r="O173" s="469"/>
      <c r="P173" s="469"/>
      <c r="Q173" s="469"/>
    </row>
    <row r="174" spans="1:17" ht="15.75">
      <c r="A174" s="40"/>
      <c r="B174" s="40"/>
      <c r="C174" s="40"/>
      <c r="D174" s="40"/>
      <c r="E174" s="40"/>
      <c r="F174" s="40"/>
      <c r="G174" s="40"/>
      <c r="H174" s="40"/>
      <c r="I174" s="40"/>
      <c r="J174" s="40"/>
      <c r="K174" s="40"/>
      <c r="L174" s="40"/>
      <c r="M174" s="40"/>
      <c r="N174" s="40"/>
      <c r="O174" s="40"/>
      <c r="P174" s="40"/>
      <c r="Q174" s="40"/>
    </row>
    <row r="175" spans="1:17" ht="15.75">
      <c r="A175" s="405" t="s">
        <v>264</v>
      </c>
      <c r="B175" s="405"/>
      <c r="C175" s="405"/>
      <c r="D175" s="405"/>
      <c r="E175" s="405"/>
      <c r="F175" s="405"/>
      <c r="G175" s="405"/>
      <c r="H175" s="405"/>
      <c r="I175" s="405"/>
      <c r="J175" s="405"/>
      <c r="K175" s="405"/>
      <c r="L175" s="405"/>
      <c r="M175" s="405"/>
      <c r="N175" s="405"/>
      <c r="O175" s="405"/>
      <c r="P175" s="405"/>
      <c r="Q175" s="405"/>
    </row>
    <row r="176" spans="1:17" ht="15.75">
      <c r="A176" s="40"/>
      <c r="B176" s="40"/>
      <c r="C176" s="40"/>
      <c r="D176" s="40"/>
      <c r="E176" s="40"/>
      <c r="F176" s="40"/>
      <c r="G176" s="40"/>
      <c r="H176" s="40"/>
      <c r="I176" s="40"/>
      <c r="J176" s="40"/>
      <c r="K176" s="40"/>
      <c r="L176" s="40"/>
      <c r="M176" s="40"/>
      <c r="N176" s="40"/>
      <c r="O176" s="40"/>
      <c r="P176" s="40"/>
      <c r="Q176" s="40"/>
    </row>
    <row r="177" spans="1:17" ht="15.75">
      <c r="A177" s="40"/>
      <c r="B177" s="38" t="s">
        <v>265</v>
      </c>
      <c r="C177" s="39" t="s">
        <v>266</v>
      </c>
      <c r="D177" s="40"/>
      <c r="E177" s="40"/>
      <c r="F177" s="40"/>
      <c r="G177" s="40"/>
      <c r="H177" s="40"/>
      <c r="I177" s="40"/>
      <c r="J177" s="40"/>
      <c r="K177" s="40"/>
      <c r="L177" s="40"/>
      <c r="M177" s="40"/>
      <c r="N177" s="40"/>
      <c r="O177" s="40"/>
      <c r="P177" s="40"/>
      <c r="Q177" s="40"/>
    </row>
    <row r="178" spans="1:17" ht="15.75">
      <c r="A178" s="40"/>
      <c r="B178" s="38"/>
      <c r="C178" s="39"/>
      <c r="D178" s="40"/>
      <c r="E178" s="40"/>
      <c r="F178" s="40"/>
      <c r="G178" s="40"/>
      <c r="H178" s="40"/>
      <c r="I178" s="40"/>
      <c r="J178" s="40"/>
      <c r="K178" s="40"/>
      <c r="L178" s="40"/>
      <c r="M178" s="40"/>
      <c r="N178" s="40"/>
      <c r="O178" s="40"/>
      <c r="P178" s="40"/>
      <c r="Q178" s="40"/>
    </row>
    <row r="179" spans="1:17" ht="15.75">
      <c r="A179" s="40"/>
      <c r="B179" s="79" t="s">
        <v>169</v>
      </c>
      <c r="C179" s="439" t="s">
        <v>267</v>
      </c>
      <c r="D179" s="440"/>
      <c r="E179" s="440"/>
      <c r="F179" s="441"/>
      <c r="G179" s="424" t="s">
        <v>268</v>
      </c>
      <c r="H179" s="425"/>
      <c r="I179" s="426"/>
      <c r="J179" s="424" t="s">
        <v>269</v>
      </c>
      <c r="K179" s="425"/>
      <c r="L179" s="426"/>
      <c r="M179" s="424" t="s">
        <v>270</v>
      </c>
      <c r="N179" s="425"/>
      <c r="O179" s="425"/>
      <c r="P179" s="425"/>
      <c r="Q179" s="426"/>
    </row>
    <row r="180" spans="1:17" ht="15.75">
      <c r="A180" s="40"/>
      <c r="B180" s="78">
        <v>1</v>
      </c>
      <c r="C180" s="413" t="s">
        <v>271</v>
      </c>
      <c r="D180" s="414"/>
      <c r="E180" s="414"/>
      <c r="F180" s="415"/>
      <c r="G180" s="424" t="s">
        <v>24</v>
      </c>
      <c r="H180" s="425"/>
      <c r="I180" s="426"/>
      <c r="J180" s="424" t="s">
        <v>24</v>
      </c>
      <c r="K180" s="425"/>
      <c r="L180" s="426"/>
      <c r="M180" s="424" t="s">
        <v>109</v>
      </c>
      <c r="N180" s="425"/>
      <c r="O180" s="425"/>
      <c r="P180" s="425"/>
      <c r="Q180" s="426"/>
    </row>
    <row r="181" spans="1:17" ht="15.75">
      <c r="A181" s="40"/>
      <c r="B181" s="78">
        <v>2</v>
      </c>
      <c r="C181" s="416" t="s">
        <v>272</v>
      </c>
      <c r="D181" s="417"/>
      <c r="E181" s="417"/>
      <c r="F181" s="418"/>
      <c r="G181" s="424" t="s">
        <v>24</v>
      </c>
      <c r="H181" s="425"/>
      <c r="I181" s="426"/>
      <c r="J181" s="424" t="s">
        <v>24</v>
      </c>
      <c r="K181" s="425"/>
      <c r="L181" s="426"/>
      <c r="M181" s="424" t="s">
        <v>109</v>
      </c>
      <c r="N181" s="425"/>
      <c r="O181" s="425"/>
      <c r="P181" s="425"/>
      <c r="Q181" s="426"/>
    </row>
    <row r="182" spans="1:17" ht="15.75">
      <c r="A182" s="40"/>
      <c r="B182" s="78">
        <v>3</v>
      </c>
      <c r="C182" s="413" t="s">
        <v>273</v>
      </c>
      <c r="D182" s="414"/>
      <c r="E182" s="414"/>
      <c r="F182" s="415"/>
      <c r="G182" s="424" t="s">
        <v>24</v>
      </c>
      <c r="H182" s="425"/>
      <c r="I182" s="426"/>
      <c r="J182" s="424" t="s">
        <v>24</v>
      </c>
      <c r="K182" s="425"/>
      <c r="L182" s="426"/>
      <c r="M182" s="424" t="s">
        <v>109</v>
      </c>
      <c r="N182" s="425"/>
      <c r="O182" s="425"/>
      <c r="P182" s="425"/>
      <c r="Q182" s="426"/>
    </row>
    <row r="183" spans="1:17" ht="15.75">
      <c r="A183" s="40"/>
      <c r="B183" s="78">
        <v>4</v>
      </c>
      <c r="C183" s="413" t="s">
        <v>274</v>
      </c>
      <c r="D183" s="414"/>
      <c r="E183" s="414"/>
      <c r="F183" s="415"/>
      <c r="G183" s="424" t="s">
        <v>24</v>
      </c>
      <c r="H183" s="425"/>
      <c r="I183" s="426"/>
      <c r="J183" s="424" t="s">
        <v>24</v>
      </c>
      <c r="K183" s="425"/>
      <c r="L183" s="426"/>
      <c r="M183" s="424" t="s">
        <v>109</v>
      </c>
      <c r="N183" s="425"/>
      <c r="O183" s="425"/>
      <c r="P183" s="425"/>
      <c r="Q183" s="426"/>
    </row>
    <row r="184" spans="1:17" ht="15.75">
      <c r="A184" s="40"/>
      <c r="B184" s="78">
        <v>5</v>
      </c>
      <c r="C184" s="416" t="s">
        <v>275</v>
      </c>
      <c r="D184" s="417"/>
      <c r="E184" s="417"/>
      <c r="F184" s="418"/>
      <c r="G184" s="424" t="s">
        <v>24</v>
      </c>
      <c r="H184" s="425"/>
      <c r="I184" s="426"/>
      <c r="J184" s="424" t="s">
        <v>24</v>
      </c>
      <c r="K184" s="425"/>
      <c r="L184" s="426"/>
      <c r="M184" s="424" t="s">
        <v>109</v>
      </c>
      <c r="N184" s="425"/>
      <c r="O184" s="425"/>
      <c r="P184" s="425"/>
      <c r="Q184" s="426"/>
    </row>
    <row r="185" spans="1:17" ht="15.75">
      <c r="A185" s="40"/>
      <c r="B185" s="78">
        <v>6</v>
      </c>
      <c r="C185" s="416" t="s">
        <v>276</v>
      </c>
      <c r="D185" s="417"/>
      <c r="E185" s="417"/>
      <c r="F185" s="418"/>
      <c r="G185" s="424" t="s">
        <v>24</v>
      </c>
      <c r="H185" s="425"/>
      <c r="I185" s="426"/>
      <c r="J185" s="424" t="s">
        <v>24</v>
      </c>
      <c r="K185" s="425"/>
      <c r="L185" s="426"/>
      <c r="M185" s="424" t="s">
        <v>109</v>
      </c>
      <c r="N185" s="425"/>
      <c r="O185" s="425"/>
      <c r="P185" s="425"/>
      <c r="Q185" s="426"/>
    </row>
    <row r="186" spans="1:17" ht="15.75">
      <c r="A186" s="40"/>
      <c r="B186" s="78">
        <v>7</v>
      </c>
      <c r="C186" s="416" t="s">
        <v>277</v>
      </c>
      <c r="D186" s="417"/>
      <c r="E186" s="417"/>
      <c r="F186" s="418"/>
      <c r="G186" s="424" t="s">
        <v>24</v>
      </c>
      <c r="H186" s="425"/>
      <c r="I186" s="426"/>
      <c r="J186" s="424" t="s">
        <v>24</v>
      </c>
      <c r="K186" s="425"/>
      <c r="L186" s="426"/>
      <c r="M186" s="424" t="s">
        <v>109</v>
      </c>
      <c r="N186" s="425"/>
      <c r="O186" s="425"/>
      <c r="P186" s="425"/>
      <c r="Q186" s="426"/>
    </row>
    <row r="187" spans="1:17" ht="15.75">
      <c r="A187" s="40"/>
      <c r="B187" s="40"/>
      <c r="C187" s="40"/>
      <c r="D187" s="40"/>
      <c r="E187" s="40"/>
      <c r="F187" s="40"/>
      <c r="G187" s="40"/>
      <c r="H187" s="40"/>
      <c r="I187" s="40"/>
      <c r="J187" s="40"/>
      <c r="K187" s="40"/>
      <c r="L187" s="40"/>
      <c r="M187" s="40"/>
      <c r="N187" s="40"/>
      <c r="O187" s="40"/>
      <c r="P187" s="40"/>
      <c r="Q187" s="40"/>
    </row>
    <row r="188" spans="1:17" ht="15.75">
      <c r="A188" s="40"/>
      <c r="B188" s="38" t="s">
        <v>278</v>
      </c>
      <c r="C188" s="39" t="s">
        <v>279</v>
      </c>
      <c r="D188" s="40"/>
      <c r="E188" s="40"/>
      <c r="F188" s="40"/>
      <c r="G188" s="40"/>
      <c r="H188" s="40"/>
      <c r="I188" s="40"/>
      <c r="J188" s="40"/>
      <c r="K188" s="40"/>
      <c r="L188" s="40"/>
      <c r="M188" s="40"/>
      <c r="N188" s="40"/>
      <c r="O188" s="40"/>
      <c r="P188" s="40"/>
      <c r="Q188" s="40"/>
    </row>
    <row r="189" spans="1:17" ht="15.75">
      <c r="A189" s="40"/>
      <c r="B189" s="38" t="s">
        <v>280</v>
      </c>
      <c r="C189" s="39" t="s">
        <v>281</v>
      </c>
      <c r="D189" s="40"/>
      <c r="E189" s="40"/>
      <c r="F189" s="40"/>
      <c r="G189" s="40"/>
      <c r="H189" s="40"/>
      <c r="I189" s="40"/>
      <c r="J189" s="40"/>
      <c r="K189" s="40"/>
      <c r="L189" s="40"/>
      <c r="M189" s="40"/>
      <c r="N189" s="40"/>
      <c r="O189" s="40"/>
      <c r="P189" s="40"/>
      <c r="Q189" s="40"/>
    </row>
    <row r="190" spans="1:17" ht="30" customHeight="1">
      <c r="A190" s="40"/>
      <c r="B190" s="473" t="s">
        <v>170</v>
      </c>
      <c r="C190" s="474"/>
      <c r="D190" s="475" t="s">
        <v>282</v>
      </c>
      <c r="E190" s="476"/>
      <c r="F190" s="475" t="s">
        <v>283</v>
      </c>
      <c r="G190" s="476"/>
      <c r="H190" s="475" t="s">
        <v>284</v>
      </c>
      <c r="I190" s="476"/>
      <c r="J190" s="475" t="s">
        <v>285</v>
      </c>
      <c r="K190" s="476"/>
      <c r="L190" s="475" t="s">
        <v>286</v>
      </c>
      <c r="M190" s="476"/>
      <c r="N190" s="475" t="s">
        <v>287</v>
      </c>
      <c r="O190" s="479"/>
      <c r="P190" s="479"/>
      <c r="Q190" s="476"/>
    </row>
    <row r="191" spans="1:17" ht="15.75">
      <c r="A191" s="40"/>
      <c r="B191" s="477" t="s">
        <v>227</v>
      </c>
      <c r="C191" s="478"/>
      <c r="D191" s="477">
        <f>G149</f>
        <v>972</v>
      </c>
      <c r="E191" s="478"/>
      <c r="F191" s="477">
        <v>2</v>
      </c>
      <c r="G191" s="478"/>
      <c r="H191" s="470">
        <f>F191*D191</f>
        <v>1944</v>
      </c>
      <c r="I191" s="471"/>
      <c r="J191" s="470">
        <v>0</v>
      </c>
      <c r="K191" s="471"/>
      <c r="L191" s="470">
        <f>J191</f>
        <v>0</v>
      </c>
      <c r="M191" s="471"/>
      <c r="N191" s="470">
        <f>H191-L191</f>
        <v>1944</v>
      </c>
      <c r="O191" s="472"/>
      <c r="P191" s="472"/>
      <c r="Q191" s="471"/>
    </row>
    <row r="192" spans="1:17" ht="15.75">
      <c r="A192" s="40"/>
      <c r="B192" s="477" t="s">
        <v>229</v>
      </c>
      <c r="C192" s="478"/>
      <c r="D192" s="477">
        <v>0</v>
      </c>
      <c r="E192" s="478"/>
      <c r="F192" s="477">
        <v>0</v>
      </c>
      <c r="G192" s="478"/>
      <c r="H192" s="477">
        <v>0</v>
      </c>
      <c r="I192" s="478"/>
      <c r="J192" s="477">
        <v>0</v>
      </c>
      <c r="K192" s="478"/>
      <c r="L192" s="477">
        <v>0</v>
      </c>
      <c r="M192" s="478"/>
      <c r="N192" s="477">
        <v>0</v>
      </c>
      <c r="O192" s="480"/>
      <c r="P192" s="480"/>
      <c r="Q192" s="478"/>
    </row>
    <row r="193" spans="1:19" ht="15.75">
      <c r="A193" s="40"/>
      <c r="B193" s="477" t="s">
        <v>230</v>
      </c>
      <c r="C193" s="478"/>
      <c r="D193" s="477">
        <v>0</v>
      </c>
      <c r="E193" s="478"/>
      <c r="F193" s="477">
        <v>0</v>
      </c>
      <c r="G193" s="478"/>
      <c r="H193" s="477">
        <v>0</v>
      </c>
      <c r="I193" s="478"/>
      <c r="J193" s="477">
        <v>0</v>
      </c>
      <c r="K193" s="478"/>
      <c r="L193" s="477">
        <v>0</v>
      </c>
      <c r="M193" s="478"/>
      <c r="N193" s="477">
        <v>0</v>
      </c>
      <c r="O193" s="480"/>
      <c r="P193" s="480"/>
      <c r="Q193" s="478"/>
    </row>
    <row r="194" spans="1:19" ht="15.75">
      <c r="A194" s="40"/>
      <c r="B194" s="477" t="s">
        <v>288</v>
      </c>
      <c r="C194" s="478"/>
      <c r="D194" s="477">
        <v>0</v>
      </c>
      <c r="E194" s="478"/>
      <c r="F194" s="477">
        <v>0</v>
      </c>
      <c r="G194" s="478"/>
      <c r="H194" s="470">
        <v>0</v>
      </c>
      <c r="I194" s="471"/>
      <c r="J194" s="470">
        <v>0</v>
      </c>
      <c r="K194" s="471"/>
      <c r="L194" s="470">
        <v>0</v>
      </c>
      <c r="M194" s="471"/>
      <c r="N194" s="470">
        <v>0</v>
      </c>
      <c r="O194" s="472"/>
      <c r="P194" s="472"/>
      <c r="Q194" s="471"/>
    </row>
    <row r="195" spans="1:19" ht="15.75">
      <c r="A195" s="40"/>
      <c r="B195" s="477" t="s">
        <v>289</v>
      </c>
      <c r="C195" s="478"/>
      <c r="D195" s="477">
        <v>0</v>
      </c>
      <c r="E195" s="478"/>
      <c r="F195" s="477">
        <v>0</v>
      </c>
      <c r="G195" s="478"/>
      <c r="H195" s="470">
        <v>0</v>
      </c>
      <c r="I195" s="471"/>
      <c r="J195" s="470">
        <v>0</v>
      </c>
      <c r="K195" s="471"/>
      <c r="L195" s="470">
        <v>0</v>
      </c>
      <c r="M195" s="471"/>
      <c r="N195" s="470">
        <v>0</v>
      </c>
      <c r="O195" s="472"/>
      <c r="P195" s="472"/>
      <c r="Q195" s="471"/>
    </row>
    <row r="196" spans="1:19" ht="15.75">
      <c r="A196" s="40"/>
      <c r="B196" s="477" t="s">
        <v>290</v>
      </c>
      <c r="C196" s="478"/>
      <c r="D196" s="477">
        <v>0</v>
      </c>
      <c r="E196" s="478"/>
      <c r="F196" s="477">
        <v>0</v>
      </c>
      <c r="G196" s="478"/>
      <c r="H196" s="470">
        <v>0</v>
      </c>
      <c r="I196" s="471"/>
      <c r="J196" s="470">
        <v>0</v>
      </c>
      <c r="K196" s="471"/>
      <c r="L196" s="470">
        <v>0</v>
      </c>
      <c r="M196" s="471"/>
      <c r="N196" s="470">
        <v>0</v>
      </c>
      <c r="O196" s="472"/>
      <c r="P196" s="472"/>
      <c r="Q196" s="471"/>
    </row>
    <row r="197" spans="1:19" ht="15.75">
      <c r="A197" s="40"/>
      <c r="B197" s="477" t="s">
        <v>291</v>
      </c>
      <c r="C197" s="478"/>
      <c r="D197" s="477">
        <v>0</v>
      </c>
      <c r="E197" s="478"/>
      <c r="F197" s="477">
        <v>0</v>
      </c>
      <c r="G197" s="478"/>
      <c r="H197" s="470">
        <v>0</v>
      </c>
      <c r="I197" s="471"/>
      <c r="J197" s="470">
        <v>0</v>
      </c>
      <c r="K197" s="471"/>
      <c r="L197" s="470">
        <v>0</v>
      </c>
      <c r="M197" s="471"/>
      <c r="N197" s="470">
        <v>0</v>
      </c>
      <c r="O197" s="472"/>
      <c r="P197" s="472"/>
      <c r="Q197" s="471"/>
    </row>
    <row r="198" spans="1:19" ht="15.75">
      <c r="A198" s="40"/>
      <c r="B198" s="481" t="s">
        <v>248</v>
      </c>
      <c r="C198" s="482"/>
      <c r="D198" s="481">
        <f>SUM(D191:E197)</f>
        <v>972</v>
      </c>
      <c r="E198" s="482"/>
      <c r="F198" s="481" t="s">
        <v>313</v>
      </c>
      <c r="G198" s="483"/>
      <c r="H198" s="483"/>
      <c r="I198" s="483"/>
      <c r="J198" s="483"/>
      <c r="K198" s="483"/>
      <c r="L198" s="483"/>
      <c r="M198" s="482"/>
      <c r="N198" s="484">
        <f>SUM(N191:Q197)</f>
        <v>1944</v>
      </c>
      <c r="O198" s="485"/>
      <c r="P198" s="485"/>
      <c r="Q198" s="486"/>
    </row>
    <row r="199" spans="1:19" ht="18.75">
      <c r="A199" s="40"/>
      <c r="B199" s="57" t="s">
        <v>292</v>
      </c>
      <c r="C199" s="55"/>
      <c r="D199" s="40"/>
      <c r="E199" s="40"/>
      <c r="F199" s="40"/>
      <c r="G199" s="40"/>
      <c r="H199" s="40"/>
      <c r="I199" s="40"/>
      <c r="J199" s="40"/>
      <c r="K199" s="40"/>
      <c r="L199" s="40"/>
      <c r="M199" s="40"/>
      <c r="N199" s="40"/>
      <c r="O199" s="40"/>
      <c r="P199" s="40"/>
      <c r="Q199" s="40"/>
    </row>
    <row r="200" spans="1:19" ht="15.75">
      <c r="A200" s="40"/>
      <c r="B200" s="39"/>
      <c r="C200" s="40"/>
      <c r="D200" s="40"/>
      <c r="E200" s="40"/>
      <c r="F200" s="40"/>
      <c r="G200" s="40"/>
      <c r="H200" s="40"/>
      <c r="I200" s="40"/>
      <c r="J200" s="40"/>
      <c r="K200" s="40"/>
      <c r="L200" s="40"/>
      <c r="M200" s="40"/>
      <c r="N200" s="40"/>
      <c r="O200" s="40"/>
      <c r="P200" s="40"/>
      <c r="Q200" s="40"/>
    </row>
    <row r="201" spans="1:19" ht="15.75">
      <c r="A201" s="40"/>
      <c r="B201" s="68" t="s">
        <v>36</v>
      </c>
      <c r="C201" s="405" t="s">
        <v>293</v>
      </c>
      <c r="D201" s="405"/>
      <c r="E201" s="430" t="s">
        <v>294</v>
      </c>
      <c r="F201" s="430"/>
      <c r="G201" s="430"/>
      <c r="H201" s="430" t="s">
        <v>295</v>
      </c>
      <c r="I201" s="430"/>
      <c r="J201" s="430"/>
      <c r="K201" s="430" t="s">
        <v>296</v>
      </c>
      <c r="L201" s="430"/>
      <c r="M201" s="430"/>
      <c r="N201" s="405" t="s">
        <v>297</v>
      </c>
      <c r="O201" s="405"/>
      <c r="P201" s="405"/>
      <c r="Q201" s="405"/>
    </row>
    <row r="202" spans="1:19" ht="15.75">
      <c r="A202" s="40"/>
      <c r="B202" s="68">
        <v>1</v>
      </c>
      <c r="C202" s="405" t="s">
        <v>298</v>
      </c>
      <c r="D202" s="405"/>
      <c r="E202" s="487">
        <f>N172</f>
        <v>818195.57720673794</v>
      </c>
      <c r="F202" s="487"/>
      <c r="G202" s="487"/>
      <c r="H202" s="488">
        <v>0.8</v>
      </c>
      <c r="I202" s="488"/>
      <c r="J202" s="488"/>
      <c r="K202" s="489">
        <f>E202/100*80</f>
        <v>654556.46176539036</v>
      </c>
      <c r="L202" s="489"/>
      <c r="M202" s="489"/>
      <c r="N202" s="405"/>
      <c r="O202" s="405"/>
      <c r="P202" s="405"/>
      <c r="Q202" s="405"/>
    </row>
    <row r="203" spans="1:19" ht="15.75">
      <c r="A203" s="40"/>
      <c r="B203" s="68">
        <v>2</v>
      </c>
      <c r="C203" s="405" t="s">
        <v>299</v>
      </c>
      <c r="D203" s="405"/>
      <c r="E203" s="487">
        <f>N198</f>
        <v>1944</v>
      </c>
      <c r="F203" s="487"/>
      <c r="G203" s="487"/>
      <c r="H203" s="488">
        <v>1</v>
      </c>
      <c r="I203" s="488"/>
      <c r="J203" s="488"/>
      <c r="K203" s="489">
        <f>E203</f>
        <v>1944</v>
      </c>
      <c r="L203" s="489"/>
      <c r="M203" s="489"/>
      <c r="N203" s="405"/>
      <c r="O203" s="405"/>
      <c r="P203" s="405"/>
      <c r="Q203" s="405"/>
    </row>
    <row r="204" spans="1:19" ht="15.75">
      <c r="A204" s="40"/>
      <c r="B204" s="433" t="s">
        <v>121</v>
      </c>
      <c r="C204" s="433"/>
      <c r="D204" s="433"/>
      <c r="E204" s="487">
        <f>SUM(E202:G203)</f>
        <v>820139.57720673794</v>
      </c>
      <c r="F204" s="487"/>
      <c r="G204" s="487"/>
      <c r="H204" s="430"/>
      <c r="I204" s="430"/>
      <c r="J204" s="430"/>
      <c r="K204" s="489">
        <f>SUM(K202:M203)</f>
        <v>656500.46176539036</v>
      </c>
      <c r="L204" s="489"/>
      <c r="M204" s="489"/>
      <c r="N204" s="405"/>
      <c r="O204" s="405"/>
      <c r="P204" s="405"/>
      <c r="Q204" s="405"/>
    </row>
    <row r="205" spans="1:19" ht="15.75">
      <c r="A205" s="40"/>
      <c r="B205" s="433" t="s">
        <v>263</v>
      </c>
      <c r="C205" s="433"/>
      <c r="D205" s="433"/>
      <c r="E205" s="491">
        <f>TRUNC(E204,0)</f>
        <v>820139</v>
      </c>
      <c r="F205" s="492"/>
      <c r="G205" s="493"/>
      <c r="H205" s="430"/>
      <c r="I205" s="430"/>
      <c r="J205" s="430"/>
      <c r="K205" s="494">
        <f>TRUNC(K204,0)</f>
        <v>656500</v>
      </c>
      <c r="L205" s="495"/>
      <c r="M205" s="496"/>
      <c r="N205" s="405"/>
      <c r="O205" s="405"/>
      <c r="P205" s="405"/>
      <c r="Q205" s="405"/>
      <c r="S205" t="s">
        <v>316</v>
      </c>
    </row>
    <row r="206" spans="1:19" ht="15.75">
      <c r="A206" s="40"/>
      <c r="B206" s="41"/>
      <c r="C206" s="40"/>
      <c r="D206" s="40"/>
      <c r="E206" s="40"/>
      <c r="F206" s="40"/>
      <c r="G206" s="40"/>
      <c r="H206" s="40"/>
      <c r="I206" s="40"/>
      <c r="J206" s="40"/>
      <c r="K206" s="40"/>
      <c r="L206" s="40"/>
      <c r="M206" s="40"/>
      <c r="N206" s="40"/>
      <c r="O206" s="40"/>
      <c r="P206" s="40"/>
      <c r="Q206" s="40"/>
    </row>
    <row r="207" spans="1:19" ht="15.75">
      <c r="A207" s="75"/>
      <c r="B207" s="80"/>
      <c r="C207" s="75"/>
      <c r="D207" s="80"/>
      <c r="E207" s="80"/>
      <c r="F207" s="80"/>
      <c r="G207" s="80"/>
      <c r="H207" s="80"/>
      <c r="I207" s="75"/>
      <c r="J207" s="81" t="s">
        <v>300</v>
      </c>
      <c r="K207" s="82"/>
      <c r="L207" s="82">
        <f>TRUNC(E205,0)</f>
        <v>820139</v>
      </c>
      <c r="M207" s="82"/>
      <c r="N207" s="80"/>
      <c r="O207" s="80"/>
      <c r="P207" s="80"/>
      <c r="Q207" s="80"/>
    </row>
    <row r="208" spans="1:19" ht="15.75">
      <c r="A208" s="83"/>
      <c r="B208" s="85" t="s">
        <v>315</v>
      </c>
      <c r="C208" s="85"/>
      <c r="D208" s="84"/>
      <c r="E208" s="85" t="str">
        <f>[3]!spellnumber(L207)</f>
        <v xml:space="preserve"> Eight Lakh Twenty Thousand One Hundred ThirtyNine Only </v>
      </c>
      <c r="F208" s="85"/>
      <c r="G208" s="85"/>
      <c r="H208" s="85"/>
      <c r="I208" s="85"/>
      <c r="J208" s="85"/>
      <c r="K208" s="85"/>
      <c r="L208" s="85"/>
      <c r="M208" s="85"/>
      <c r="N208" s="85"/>
      <c r="O208" s="85"/>
      <c r="P208" s="85"/>
      <c r="Q208" s="85"/>
    </row>
    <row r="209" spans="1:17" ht="15.75">
      <c r="A209" s="75"/>
      <c r="B209" s="86"/>
      <c r="C209" s="86"/>
      <c r="D209" s="87"/>
      <c r="E209" s="88"/>
      <c r="F209" s="88"/>
      <c r="G209" s="88"/>
      <c r="H209" s="88"/>
      <c r="I209" s="88"/>
      <c r="J209" s="88"/>
      <c r="K209" s="88"/>
      <c r="L209" s="88"/>
      <c r="M209" s="88"/>
      <c r="N209" s="88"/>
      <c r="O209" s="88"/>
      <c r="P209" s="88"/>
      <c r="Q209" s="88"/>
    </row>
    <row r="210" spans="1:17" ht="15.75">
      <c r="A210" s="80"/>
      <c r="B210" s="80"/>
      <c r="C210" s="75"/>
      <c r="D210" s="80"/>
      <c r="E210" s="80"/>
      <c r="F210" s="80"/>
      <c r="G210" s="80"/>
      <c r="H210" s="80"/>
      <c r="I210" s="75"/>
      <c r="J210" s="81" t="s">
        <v>301</v>
      </c>
      <c r="K210" s="105"/>
      <c r="L210" s="82">
        <f>K205</f>
        <v>656500</v>
      </c>
      <c r="M210" s="105"/>
      <c r="N210" s="80"/>
      <c r="O210" s="80"/>
      <c r="P210" s="80"/>
      <c r="Q210" s="80"/>
    </row>
    <row r="211" spans="1:17" ht="15.75">
      <c r="A211" s="83"/>
      <c r="B211" s="85" t="s">
        <v>315</v>
      </c>
      <c r="C211" s="85"/>
      <c r="D211" s="84"/>
      <c r="E211" s="85" t="str">
        <f>[3]!spellnumber(L210)</f>
        <v xml:space="preserve"> Six Lakh FiftySix Thousand Five Hundred  Only </v>
      </c>
      <c r="F211" s="85"/>
      <c r="G211" s="85"/>
      <c r="H211" s="85"/>
      <c r="I211" s="85"/>
      <c r="J211" s="85"/>
      <c r="K211" s="85"/>
      <c r="L211" s="85"/>
      <c r="M211" s="85"/>
      <c r="N211" s="85"/>
      <c r="O211" s="85"/>
      <c r="P211" s="85"/>
      <c r="Q211" s="85"/>
    </row>
    <row r="212" spans="1:17" ht="15.75">
      <c r="A212" s="40"/>
      <c r="B212" s="43"/>
      <c r="C212" s="40"/>
      <c r="D212" s="40"/>
      <c r="E212" s="40"/>
      <c r="F212" s="40"/>
      <c r="G212" s="40"/>
      <c r="H212" s="40"/>
      <c r="I212" s="40"/>
      <c r="J212" s="40"/>
      <c r="K212" s="40"/>
      <c r="L212" s="40"/>
      <c r="M212" s="40"/>
      <c r="N212" s="40"/>
      <c r="O212" s="40"/>
      <c r="P212" s="40"/>
      <c r="Q212" s="40"/>
    </row>
    <row r="213" spans="1:17" ht="15.75">
      <c r="A213" s="40"/>
      <c r="B213" s="38">
        <v>6.1</v>
      </c>
      <c r="C213" s="39" t="s">
        <v>302</v>
      </c>
      <c r="D213" s="40"/>
      <c r="E213" s="40"/>
      <c r="F213" s="40"/>
      <c r="G213" s="40"/>
      <c r="H213" s="40"/>
      <c r="I213" s="40"/>
      <c r="J213" s="40"/>
      <c r="K213" s="40"/>
      <c r="L213" s="40"/>
      <c r="M213" s="40"/>
      <c r="N213" s="40"/>
      <c r="O213" s="40"/>
      <c r="P213" s="40"/>
      <c r="Q213" s="40"/>
    </row>
    <row r="214" spans="1:17" ht="15.75">
      <c r="A214" s="40"/>
      <c r="B214" s="38"/>
      <c r="C214" s="39"/>
      <c r="D214" s="40"/>
      <c r="E214" s="40"/>
      <c r="F214" s="40"/>
      <c r="G214" s="40"/>
      <c r="H214" s="40"/>
      <c r="I214" s="40"/>
      <c r="J214" s="40"/>
      <c r="K214" s="40"/>
      <c r="L214" s="40"/>
      <c r="M214" s="40"/>
      <c r="N214" s="40"/>
      <c r="O214" s="40"/>
      <c r="P214" s="40"/>
      <c r="Q214" s="40"/>
    </row>
    <row r="215" spans="1:17" ht="15.75">
      <c r="A215" s="40"/>
      <c r="B215" s="38"/>
      <c r="C215" s="75"/>
      <c r="D215" s="80"/>
      <c r="E215" s="80"/>
      <c r="F215" s="80"/>
      <c r="G215" s="80"/>
      <c r="H215" s="75"/>
      <c r="I215" s="80"/>
      <c r="J215" s="81" t="s">
        <v>303</v>
      </c>
      <c r="K215" s="113"/>
      <c r="L215" s="113">
        <f>K202</f>
        <v>654556.46176539036</v>
      </c>
      <c r="M215" s="113"/>
      <c r="N215" s="40"/>
      <c r="O215" s="40"/>
      <c r="P215" s="40"/>
      <c r="Q215" s="40"/>
    </row>
    <row r="216" spans="1:17" ht="15.75">
      <c r="A216" s="89"/>
      <c r="B216" s="85" t="s">
        <v>315</v>
      </c>
      <c r="C216" s="85"/>
      <c r="D216" s="84"/>
      <c r="E216" s="85" t="str">
        <f>[3]!spellnumber(L215)</f>
        <v xml:space="preserve"> Six Lakh FiftyFour Thousand Five Hundred FiftySix Paise FourtySix Only </v>
      </c>
      <c r="F216" s="85"/>
      <c r="G216" s="85"/>
      <c r="H216" s="85"/>
      <c r="I216" s="85"/>
      <c r="J216" s="85"/>
      <c r="K216" s="85"/>
      <c r="L216" s="85"/>
      <c r="M216" s="85"/>
      <c r="N216" s="85"/>
      <c r="O216" s="85"/>
      <c r="P216" s="85"/>
      <c r="Q216" s="85"/>
    </row>
    <row r="217" spans="1:17" ht="15.75">
      <c r="A217" s="90"/>
      <c r="B217" s="91">
        <v>6.2</v>
      </c>
      <c r="C217" s="39" t="s">
        <v>304</v>
      </c>
      <c r="D217" s="92"/>
      <c r="E217" s="93"/>
      <c r="F217" s="93"/>
      <c r="G217" s="93"/>
      <c r="H217" s="93"/>
      <c r="I217" s="93"/>
      <c r="J217" s="93"/>
      <c r="K217" s="93"/>
      <c r="L217" s="93"/>
      <c r="M217" s="93"/>
      <c r="N217" s="90"/>
      <c r="O217" s="90"/>
      <c r="P217" s="90"/>
      <c r="Q217" s="90"/>
    </row>
    <row r="218" spans="1:17" ht="15.75">
      <c r="A218" s="90"/>
      <c r="B218" s="91"/>
      <c r="C218" s="91"/>
      <c r="D218" s="92"/>
      <c r="E218" s="80"/>
      <c r="F218" s="80"/>
      <c r="G218" s="80"/>
      <c r="H218" s="75"/>
      <c r="I218" s="80"/>
      <c r="J218" s="81" t="s">
        <v>305</v>
      </c>
      <c r="K218" s="113"/>
      <c r="L218" s="113">
        <f>K203</f>
        <v>1944</v>
      </c>
      <c r="M218" s="113"/>
      <c r="N218" s="90"/>
      <c r="O218" s="90"/>
      <c r="P218" s="90"/>
      <c r="Q218" s="90"/>
    </row>
    <row r="219" spans="1:17" ht="15.75">
      <c r="A219" s="94"/>
      <c r="B219" s="85" t="s">
        <v>315</v>
      </c>
      <c r="C219" s="85"/>
      <c r="D219" s="84"/>
      <c r="E219" s="85" t="str">
        <f>[3]!spellnumber(L218)</f>
        <v xml:space="preserve"> One Thousand Nine Hundred FourtyFour Only </v>
      </c>
      <c r="F219" s="85"/>
      <c r="G219" s="85"/>
      <c r="H219" s="85"/>
      <c r="I219" s="85"/>
      <c r="J219" s="85"/>
      <c r="K219" s="85"/>
      <c r="L219" s="85"/>
      <c r="M219" s="85"/>
      <c r="N219" s="85"/>
      <c r="O219" s="85"/>
      <c r="P219" s="85"/>
      <c r="Q219" s="85"/>
    </row>
    <row r="220" spans="1:17" ht="20.25">
      <c r="A220" s="40"/>
      <c r="B220" s="51">
        <v>7</v>
      </c>
      <c r="C220" s="36" t="s">
        <v>306</v>
      </c>
      <c r="D220" s="37"/>
      <c r="E220" s="37"/>
      <c r="F220" s="37"/>
      <c r="G220" s="37"/>
      <c r="H220" s="40"/>
      <c r="I220" s="40"/>
      <c r="J220" s="40"/>
      <c r="K220" s="40"/>
      <c r="L220" s="40"/>
      <c r="M220" s="40"/>
      <c r="N220" s="40"/>
      <c r="O220" s="40"/>
      <c r="P220" s="40"/>
      <c r="Q220" s="40"/>
    </row>
    <row r="221" spans="1:17" ht="15.75">
      <c r="A221" s="40"/>
      <c r="B221" s="40"/>
      <c r="C221" s="40"/>
      <c r="D221" s="40"/>
      <c r="E221" s="40"/>
      <c r="F221" s="40"/>
      <c r="G221" s="40"/>
      <c r="H221" s="40"/>
      <c r="I221" s="40"/>
      <c r="J221" s="40"/>
      <c r="K221" s="40"/>
      <c r="L221" s="40"/>
      <c r="M221" s="40"/>
      <c r="N221" s="40"/>
      <c r="O221" s="40"/>
      <c r="P221" s="40"/>
      <c r="Q221" s="40"/>
    </row>
    <row r="222" spans="1:17" ht="15.75">
      <c r="A222" s="95" t="s">
        <v>307</v>
      </c>
      <c r="B222" s="392" t="s">
        <v>308</v>
      </c>
      <c r="C222" s="392"/>
      <c r="D222" s="392"/>
      <c r="E222" s="392"/>
      <c r="F222" s="392"/>
      <c r="G222" s="392"/>
      <c r="H222" s="392"/>
      <c r="I222" s="392"/>
      <c r="J222" s="392"/>
      <c r="K222" s="392"/>
      <c r="L222" s="392"/>
      <c r="M222" s="392"/>
      <c r="N222" s="392"/>
      <c r="O222" s="392"/>
      <c r="P222" s="392"/>
      <c r="Q222" s="392"/>
    </row>
    <row r="223" spans="1:17" ht="15.75">
      <c r="A223" s="41"/>
      <c r="B223" s="40"/>
      <c r="C223" s="40"/>
      <c r="D223" s="40"/>
      <c r="E223" s="40"/>
      <c r="F223" s="40"/>
      <c r="G223" s="40"/>
      <c r="H223" s="40"/>
      <c r="I223" s="40"/>
      <c r="J223" s="40"/>
      <c r="K223" s="40"/>
      <c r="L223" s="40"/>
      <c r="M223" s="40"/>
      <c r="N223" s="40"/>
      <c r="O223" s="40"/>
      <c r="P223" s="40"/>
      <c r="Q223" s="40"/>
    </row>
    <row r="224" spans="1:17" ht="15.75">
      <c r="A224" s="95" t="s">
        <v>307</v>
      </c>
      <c r="B224" s="392" t="s">
        <v>309</v>
      </c>
      <c r="C224" s="392"/>
      <c r="D224" s="392"/>
      <c r="E224" s="392"/>
      <c r="F224" s="392"/>
      <c r="G224" s="392"/>
      <c r="H224" s="392"/>
      <c r="I224" s="392"/>
      <c r="J224" s="392"/>
      <c r="K224" s="392"/>
      <c r="L224" s="392"/>
      <c r="M224" s="392"/>
      <c r="N224" s="392"/>
      <c r="O224" s="392"/>
      <c r="P224" s="392"/>
      <c r="Q224" s="392"/>
    </row>
    <row r="225" spans="1:17" ht="15.75">
      <c r="A225" s="40"/>
      <c r="B225" s="40"/>
      <c r="C225" s="40"/>
      <c r="D225" s="40"/>
      <c r="E225" s="40"/>
      <c r="F225" s="40"/>
      <c r="G225" s="40"/>
      <c r="H225" s="40"/>
      <c r="I225" s="40"/>
      <c r="J225" s="40"/>
      <c r="K225" s="40"/>
      <c r="L225" s="40"/>
      <c r="M225" s="40"/>
      <c r="N225" s="40"/>
      <c r="O225" s="40"/>
      <c r="P225" s="40"/>
      <c r="Q225" s="40"/>
    </row>
    <row r="226" spans="1:17" ht="18.75">
      <c r="A226" s="40"/>
      <c r="B226" s="35">
        <v>8</v>
      </c>
      <c r="C226" s="36" t="s">
        <v>45</v>
      </c>
      <c r="D226" s="37"/>
      <c r="E226" s="40"/>
      <c r="F226" s="40"/>
      <c r="G226" s="40"/>
      <c r="H226" s="40"/>
      <c r="I226" s="40"/>
      <c r="J226" s="40"/>
      <c r="K226" s="40"/>
      <c r="L226" s="40"/>
      <c r="M226" s="40"/>
      <c r="N226" s="40"/>
      <c r="O226" s="40"/>
      <c r="P226" s="40"/>
      <c r="Q226" s="40"/>
    </row>
    <row r="227" spans="1:17" ht="15.75">
      <c r="A227" s="40"/>
      <c r="B227" s="40"/>
      <c r="C227" s="40"/>
      <c r="D227" s="40"/>
      <c r="E227" s="40"/>
      <c r="F227" s="40"/>
      <c r="G227" s="40"/>
      <c r="H227" s="40"/>
      <c r="I227" s="40"/>
      <c r="J227" s="40"/>
      <c r="K227" s="40"/>
      <c r="L227" s="40"/>
      <c r="M227" s="40"/>
      <c r="N227" s="40"/>
      <c r="O227" s="40"/>
      <c r="P227" s="40"/>
      <c r="Q227" s="40"/>
    </row>
    <row r="228" spans="1:17" ht="78" customHeight="1">
      <c r="A228" s="40"/>
      <c r="B228" s="490" t="s">
        <v>314</v>
      </c>
      <c r="C228" s="490"/>
      <c r="D228" s="490"/>
      <c r="E228" s="490"/>
      <c r="F228" s="490"/>
      <c r="G228" s="490"/>
      <c r="H228" s="490"/>
      <c r="I228" s="490"/>
      <c r="J228" s="490"/>
      <c r="K228" s="490"/>
      <c r="L228" s="490"/>
      <c r="M228" s="490"/>
      <c r="N228" s="490"/>
      <c r="O228" s="490"/>
      <c r="P228" s="490"/>
      <c r="Q228" s="490"/>
    </row>
  </sheetData>
  <mergeCells count="365">
    <mergeCell ref="N205:Q205"/>
    <mergeCell ref="O161:Q161"/>
    <mergeCell ref="O162:Q162"/>
    <mergeCell ref="O163:Q163"/>
    <mergeCell ref="O164:Q164"/>
    <mergeCell ref="C99:N99"/>
    <mergeCell ref="B222:Q222"/>
    <mergeCell ref="B224:Q224"/>
    <mergeCell ref="B228:Q228"/>
    <mergeCell ref="B205:D205"/>
    <mergeCell ref="E205:G205"/>
    <mergeCell ref="H205:J205"/>
    <mergeCell ref="K205:M205"/>
    <mergeCell ref="C203:D203"/>
    <mergeCell ref="E203:G203"/>
    <mergeCell ref="H203:J203"/>
    <mergeCell ref="K203:M203"/>
    <mergeCell ref="B204:D204"/>
    <mergeCell ref="E204:G204"/>
    <mergeCell ref="H204:J204"/>
    <mergeCell ref="K204:M204"/>
    <mergeCell ref="H201:J201"/>
    <mergeCell ref="K201:M201"/>
    <mergeCell ref="C202:D202"/>
    <mergeCell ref="E202:G202"/>
    <mergeCell ref="H202:J202"/>
    <mergeCell ref="K202:M202"/>
    <mergeCell ref="C201:D201"/>
    <mergeCell ref="E201:G201"/>
    <mergeCell ref="N201:Q201"/>
    <mergeCell ref="N202:Q202"/>
    <mergeCell ref="N203:Q203"/>
    <mergeCell ref="N204:Q204"/>
    <mergeCell ref="B198:C198"/>
    <mergeCell ref="D198:E198"/>
    <mergeCell ref="F198:M198"/>
    <mergeCell ref="N198:Q198"/>
    <mergeCell ref="J195:K195"/>
    <mergeCell ref="L195:M195"/>
    <mergeCell ref="N195:Q195"/>
    <mergeCell ref="B196:C196"/>
    <mergeCell ref="D196:E196"/>
    <mergeCell ref="F196:G196"/>
    <mergeCell ref="H196:I196"/>
    <mergeCell ref="J196:K196"/>
    <mergeCell ref="L196:M196"/>
    <mergeCell ref="N196:Q196"/>
    <mergeCell ref="B197:C197"/>
    <mergeCell ref="D197:E197"/>
    <mergeCell ref="F197:G197"/>
    <mergeCell ref="H197:I197"/>
    <mergeCell ref="B195:C195"/>
    <mergeCell ref="D195:E195"/>
    <mergeCell ref="F195:G195"/>
    <mergeCell ref="B194:C194"/>
    <mergeCell ref="D194:E194"/>
    <mergeCell ref="F194:G194"/>
    <mergeCell ref="H194:I194"/>
    <mergeCell ref="J194:K194"/>
    <mergeCell ref="L194:M194"/>
    <mergeCell ref="N194:Q194"/>
    <mergeCell ref="J197:K197"/>
    <mergeCell ref="L197:M197"/>
    <mergeCell ref="N197:Q197"/>
    <mergeCell ref="H195:I195"/>
    <mergeCell ref="H191:I191"/>
    <mergeCell ref="J191:K191"/>
    <mergeCell ref="N190:Q190"/>
    <mergeCell ref="F192:G192"/>
    <mergeCell ref="H192:I192"/>
    <mergeCell ref="J192:K192"/>
    <mergeCell ref="L192:M192"/>
    <mergeCell ref="N192:Q192"/>
    <mergeCell ref="B193:C193"/>
    <mergeCell ref="D193:E193"/>
    <mergeCell ref="F193:G193"/>
    <mergeCell ref="H193:I193"/>
    <mergeCell ref="J193:K193"/>
    <mergeCell ref="B192:C192"/>
    <mergeCell ref="D192:E192"/>
    <mergeCell ref="L193:M193"/>
    <mergeCell ref="N193:Q193"/>
    <mergeCell ref="N173:Q173"/>
    <mergeCell ref="A175:Q175"/>
    <mergeCell ref="C183:F183"/>
    <mergeCell ref="G183:I183"/>
    <mergeCell ref="A173:M173"/>
    <mergeCell ref="L191:M191"/>
    <mergeCell ref="N191:Q191"/>
    <mergeCell ref="J185:L185"/>
    <mergeCell ref="M185:Q185"/>
    <mergeCell ref="C186:F186"/>
    <mergeCell ref="G186:I186"/>
    <mergeCell ref="J186:L186"/>
    <mergeCell ref="M186:Q186"/>
    <mergeCell ref="B190:C190"/>
    <mergeCell ref="D190:E190"/>
    <mergeCell ref="F190:G190"/>
    <mergeCell ref="H190:I190"/>
    <mergeCell ref="J190:K190"/>
    <mergeCell ref="L190:M190"/>
    <mergeCell ref="C185:F185"/>
    <mergeCell ref="G185:I185"/>
    <mergeCell ref="B191:C191"/>
    <mergeCell ref="D191:E191"/>
    <mergeCell ref="F191:G191"/>
    <mergeCell ref="J183:L183"/>
    <mergeCell ref="M183:Q183"/>
    <mergeCell ref="C184:F184"/>
    <mergeCell ref="G184:I184"/>
    <mergeCell ref="J184:L184"/>
    <mergeCell ref="M184:Q184"/>
    <mergeCell ref="C181:F181"/>
    <mergeCell ref="G181:I181"/>
    <mergeCell ref="J181:L181"/>
    <mergeCell ref="M181:Q181"/>
    <mergeCell ref="C182:F182"/>
    <mergeCell ref="G182:I182"/>
    <mergeCell ref="J182:L182"/>
    <mergeCell ref="M182:Q182"/>
    <mergeCell ref="H166:I166"/>
    <mergeCell ref="J166:L166"/>
    <mergeCell ref="H167:I167"/>
    <mergeCell ref="J167:L167"/>
    <mergeCell ref="A170:G170"/>
    <mergeCell ref="H170:M170"/>
    <mergeCell ref="N170:Q171"/>
    <mergeCell ref="F172:G172"/>
    <mergeCell ref="H172:I172"/>
    <mergeCell ref="J172:K172"/>
    <mergeCell ref="L172:M172"/>
    <mergeCell ref="N172:Q172"/>
    <mergeCell ref="J151:K151"/>
    <mergeCell ref="H154:L154"/>
    <mergeCell ref="C152:F152"/>
    <mergeCell ref="G152:I152"/>
    <mergeCell ref="J152:K152"/>
    <mergeCell ref="B163:C163"/>
    <mergeCell ref="D163:E163"/>
    <mergeCell ref="F163:G163"/>
    <mergeCell ref="H163:I163"/>
    <mergeCell ref="J163:L163"/>
    <mergeCell ref="B162:C162"/>
    <mergeCell ref="D162:E162"/>
    <mergeCell ref="F162:G162"/>
    <mergeCell ref="H162:I162"/>
    <mergeCell ref="J162:L162"/>
    <mergeCell ref="K129:Q129"/>
    <mergeCell ref="K130:Q130"/>
    <mergeCell ref="C142:E142"/>
    <mergeCell ref="F142:I142"/>
    <mergeCell ref="J142:K142"/>
    <mergeCell ref="C140:E140"/>
    <mergeCell ref="F140:I140"/>
    <mergeCell ref="J140:K140"/>
    <mergeCell ref="C141:E141"/>
    <mergeCell ref="F141:I141"/>
    <mergeCell ref="J141:K141"/>
    <mergeCell ref="C117:G117"/>
    <mergeCell ref="H117:I117"/>
    <mergeCell ref="J117:K117"/>
    <mergeCell ref="L117:M117"/>
    <mergeCell ref="N117:Q117"/>
    <mergeCell ref="K125:Q125"/>
    <mergeCell ref="K126:Q126"/>
    <mergeCell ref="K127:Q127"/>
    <mergeCell ref="K128:Q128"/>
    <mergeCell ref="K121:Q121"/>
    <mergeCell ref="K122:Q122"/>
    <mergeCell ref="K123:Q123"/>
    <mergeCell ref="K124:Q124"/>
    <mergeCell ref="C115:G115"/>
    <mergeCell ref="H115:I115"/>
    <mergeCell ref="J115:K115"/>
    <mergeCell ref="L115:M115"/>
    <mergeCell ref="N115:Q115"/>
    <mergeCell ref="C116:G116"/>
    <mergeCell ref="H116:I116"/>
    <mergeCell ref="J116:K116"/>
    <mergeCell ref="L116:M116"/>
    <mergeCell ref="N116:Q116"/>
    <mergeCell ref="C97:F97"/>
    <mergeCell ref="G97:J97"/>
    <mergeCell ref="K97:N97"/>
    <mergeCell ref="B100:I100"/>
    <mergeCell ref="I101:L101"/>
    <mergeCell ref="I102:L102"/>
    <mergeCell ref="D103:H103"/>
    <mergeCell ref="I103:L103"/>
    <mergeCell ref="B101:C101"/>
    <mergeCell ref="B102:C102"/>
    <mergeCell ref="C90:E90"/>
    <mergeCell ref="F90:H90"/>
    <mergeCell ref="I90:Q90"/>
    <mergeCell ref="C92:F92"/>
    <mergeCell ref="G92:J92"/>
    <mergeCell ref="K92:N92"/>
    <mergeCell ref="I82:Q82"/>
    <mergeCell ref="C88:F88"/>
    <mergeCell ref="G88:J88"/>
    <mergeCell ref="K88:N88"/>
    <mergeCell ref="C89:F89"/>
    <mergeCell ref="G89:J89"/>
    <mergeCell ref="K89:N89"/>
    <mergeCell ref="I65:Q65"/>
    <mergeCell ref="C66:G66"/>
    <mergeCell ref="I66:Q66"/>
    <mergeCell ref="B68:C68"/>
    <mergeCell ref="D68:F68"/>
    <mergeCell ref="G68:I68"/>
    <mergeCell ref="J68:L68"/>
    <mergeCell ref="M68:Q68"/>
    <mergeCell ref="C65:G65"/>
    <mergeCell ref="K52:L52"/>
    <mergeCell ref="M54:Q54"/>
    <mergeCell ref="M55:Q55"/>
    <mergeCell ref="M56:Q56"/>
    <mergeCell ref="C60:G60"/>
    <mergeCell ref="I60:Q60"/>
    <mergeCell ref="G54:I54"/>
    <mergeCell ref="J54:L54"/>
    <mergeCell ref="B55:C55"/>
    <mergeCell ref="B56:C56"/>
    <mergeCell ref="B54:C54"/>
    <mergeCell ref="D54:F54"/>
    <mergeCell ref="B57:C57"/>
    <mergeCell ref="D57:Q57"/>
    <mergeCell ref="B58:C58"/>
    <mergeCell ref="D58:Q58"/>
    <mergeCell ref="I61:Q61"/>
    <mergeCell ref="B69:C69"/>
    <mergeCell ref="D69:F69"/>
    <mergeCell ref="G69:I69"/>
    <mergeCell ref="J69:L69"/>
    <mergeCell ref="M69:Q69"/>
    <mergeCell ref="J143:K143"/>
    <mergeCell ref="C179:F179"/>
    <mergeCell ref="G179:I179"/>
    <mergeCell ref="J179:L179"/>
    <mergeCell ref="M179:Q179"/>
    <mergeCell ref="G149:I149"/>
    <mergeCell ref="J149:K149"/>
    <mergeCell ref="C150:F150"/>
    <mergeCell ref="G150:I150"/>
    <mergeCell ref="J150:K150"/>
    <mergeCell ref="C151:F151"/>
    <mergeCell ref="G151:I151"/>
    <mergeCell ref="N112:Q112"/>
    <mergeCell ref="C113:G113"/>
    <mergeCell ref="H113:I113"/>
    <mergeCell ref="J113:K113"/>
    <mergeCell ref="L113:M113"/>
    <mergeCell ref="C73:Q73"/>
    <mergeCell ref="C180:F180"/>
    <mergeCell ref="G180:I180"/>
    <mergeCell ref="J180:L180"/>
    <mergeCell ref="M180:Q180"/>
    <mergeCell ref="C156:K156"/>
    <mergeCell ref="N156:Q156"/>
    <mergeCell ref="B161:C161"/>
    <mergeCell ref="D161:E161"/>
    <mergeCell ref="F161:G161"/>
    <mergeCell ref="H161:I161"/>
    <mergeCell ref="J161:L161"/>
    <mergeCell ref="M161:N161"/>
    <mergeCell ref="B172:D172"/>
    <mergeCell ref="M163:N163"/>
    <mergeCell ref="M162:N162"/>
    <mergeCell ref="A171:D171"/>
    <mergeCell ref="F171:G171"/>
    <mergeCell ref="H171:I171"/>
    <mergeCell ref="J171:K171"/>
    <mergeCell ref="L171:M171"/>
    <mergeCell ref="B164:L164"/>
    <mergeCell ref="M164:N164"/>
    <mergeCell ref="H165:I165"/>
    <mergeCell ref="J165:L165"/>
    <mergeCell ref="C148:F148"/>
    <mergeCell ref="G148:I148"/>
    <mergeCell ref="J148:K148"/>
    <mergeCell ref="C149:F149"/>
    <mergeCell ref="C144:E144"/>
    <mergeCell ref="F144:I144"/>
    <mergeCell ref="J144:K144"/>
    <mergeCell ref="K131:Q131"/>
    <mergeCell ref="K132:Q132"/>
    <mergeCell ref="K133:Q133"/>
    <mergeCell ref="C136:J136"/>
    <mergeCell ref="C138:E138"/>
    <mergeCell ref="F138:I138"/>
    <mergeCell ref="J138:K138"/>
    <mergeCell ref="C139:E139"/>
    <mergeCell ref="F139:I139"/>
    <mergeCell ref="J139:K139"/>
    <mergeCell ref="C143:E143"/>
    <mergeCell ref="F143:I143"/>
    <mergeCell ref="C108:J108"/>
    <mergeCell ref="C110:G110"/>
    <mergeCell ref="H110:I110"/>
    <mergeCell ref="J110:K110"/>
    <mergeCell ref="L110:M110"/>
    <mergeCell ref="N110:Q110"/>
    <mergeCell ref="C111:G111"/>
    <mergeCell ref="H111:I111"/>
    <mergeCell ref="J111:K111"/>
    <mergeCell ref="L111:M111"/>
    <mergeCell ref="N111:Q111"/>
    <mergeCell ref="C112:G112"/>
    <mergeCell ref="H112:I112"/>
    <mergeCell ref="J112:K112"/>
    <mergeCell ref="L112:M112"/>
    <mergeCell ref="N113:Q113"/>
    <mergeCell ref="C114:G114"/>
    <mergeCell ref="H114:I114"/>
    <mergeCell ref="J114:K114"/>
    <mergeCell ref="L114:M114"/>
    <mergeCell ref="N114:Q114"/>
    <mergeCell ref="H5:O5"/>
    <mergeCell ref="H7:O7"/>
    <mergeCell ref="H8:O8"/>
    <mergeCell ref="H9:O9"/>
    <mergeCell ref="H10:O10"/>
    <mergeCell ref="H11:O11"/>
    <mergeCell ref="D55:F55"/>
    <mergeCell ref="G55:I55"/>
    <mergeCell ref="J55:L55"/>
    <mergeCell ref="I52:J52"/>
    <mergeCell ref="H40:O40"/>
    <mergeCell ref="H42:N42"/>
    <mergeCell ref="H43:N43"/>
    <mergeCell ref="H44:N44"/>
    <mergeCell ref="H45:O45"/>
    <mergeCell ref="H46:O46"/>
    <mergeCell ref="C43:F43"/>
    <mergeCell ref="C45:F45"/>
    <mergeCell ref="C46:F46"/>
    <mergeCell ref="I51:M51"/>
    <mergeCell ref="C7:D8"/>
    <mergeCell ref="H12:O12"/>
    <mergeCell ref="H13:O13"/>
    <mergeCell ref="H14:O14"/>
    <mergeCell ref="H15:O15"/>
    <mergeCell ref="H35:O35"/>
    <mergeCell ref="H36:O36"/>
    <mergeCell ref="D56:F56"/>
    <mergeCell ref="G56:I56"/>
    <mergeCell ref="J56:L56"/>
    <mergeCell ref="C96:F96"/>
    <mergeCell ref="G96:J96"/>
    <mergeCell ref="K96:N96"/>
    <mergeCell ref="C93:F93"/>
    <mergeCell ref="G93:J93"/>
    <mergeCell ref="K93:N93"/>
    <mergeCell ref="C94:N94"/>
    <mergeCell ref="C76:Q76"/>
    <mergeCell ref="I79:Q79"/>
    <mergeCell ref="I80:Q80"/>
    <mergeCell ref="I81:Q81"/>
    <mergeCell ref="C62:G62"/>
    <mergeCell ref="I62:Q62"/>
    <mergeCell ref="C63:G63"/>
    <mergeCell ref="I63:Q63"/>
    <mergeCell ref="C64:G64"/>
    <mergeCell ref="I64:Q64"/>
    <mergeCell ref="C61:G61"/>
  </mergeCells>
  <pageMargins left="0.9055118110236221" right="0.31496062992125984" top="0.74803149606299213" bottom="0.74803149606299213" header="0.31496062992125984" footer="0.31496062992125984"/>
  <pageSetup scale="58" orientation="portrait" r:id="rId1"/>
</worksheet>
</file>

<file path=xl/worksheets/sheet4.xml><?xml version="1.0" encoding="utf-8"?>
<worksheet xmlns="http://schemas.openxmlformats.org/spreadsheetml/2006/main" xmlns:r="http://schemas.openxmlformats.org/officeDocument/2006/relationships">
  <sheetPr>
    <pageSetUpPr fitToPage="1"/>
  </sheetPr>
  <dimension ref="A2:Q236"/>
  <sheetViews>
    <sheetView view="pageBreakPreview" zoomScaleSheetLayoutView="100" workbookViewId="0">
      <selection activeCell="H5" sqref="H5"/>
    </sheetView>
  </sheetViews>
  <sheetFormatPr defaultRowHeight="15.75"/>
  <cols>
    <col min="1" max="1" width="3.28515625" style="128" customWidth="1"/>
    <col min="2" max="3" width="9.140625" style="128"/>
    <col min="4" max="4" width="11.5703125" style="128" bestFit="1" customWidth="1"/>
    <col min="5" max="9" width="9.140625" style="128"/>
    <col min="10" max="10" width="12.28515625" style="128" customWidth="1"/>
    <col min="11" max="11" width="9.140625" style="128"/>
    <col min="12" max="12" width="12.7109375" style="128" bestFit="1" customWidth="1"/>
    <col min="13" max="13" width="10.42578125" style="128" customWidth="1"/>
    <col min="14" max="14" width="9.140625" style="265" customWidth="1"/>
    <col min="15" max="15" width="10.140625" style="128" customWidth="1"/>
    <col min="16" max="16" width="5.5703125" style="128" customWidth="1"/>
    <col min="17" max="17" width="13.85546875" style="128" customWidth="1"/>
    <col min="18" max="256" width="9.140625" style="128"/>
    <col min="257" max="257" width="3.28515625" style="128" customWidth="1"/>
    <col min="258" max="267" width="9.140625" style="128"/>
    <col min="268" max="268" width="12.7109375" style="128" bestFit="1" customWidth="1"/>
    <col min="269" max="512" width="9.140625" style="128"/>
    <col min="513" max="513" width="3.28515625" style="128" customWidth="1"/>
    <col min="514" max="523" width="9.140625" style="128"/>
    <col min="524" max="524" width="12.7109375" style="128" bestFit="1" customWidth="1"/>
    <col min="525" max="768" width="9.140625" style="128"/>
    <col min="769" max="769" width="3.28515625" style="128" customWidth="1"/>
    <col min="770" max="779" width="9.140625" style="128"/>
    <col min="780" max="780" width="12.7109375" style="128" bestFit="1" customWidth="1"/>
    <col min="781" max="1024" width="9.140625" style="128"/>
    <col min="1025" max="1025" width="3.28515625" style="128" customWidth="1"/>
    <col min="1026" max="1035" width="9.140625" style="128"/>
    <col min="1036" max="1036" width="12.7109375" style="128" bestFit="1" customWidth="1"/>
    <col min="1037" max="1280" width="9.140625" style="128"/>
    <col min="1281" max="1281" width="3.28515625" style="128" customWidth="1"/>
    <col min="1282" max="1291" width="9.140625" style="128"/>
    <col min="1292" max="1292" width="12.7109375" style="128" bestFit="1" customWidth="1"/>
    <col min="1293" max="1536" width="9.140625" style="128"/>
    <col min="1537" max="1537" width="3.28515625" style="128" customWidth="1"/>
    <col min="1538" max="1547" width="9.140625" style="128"/>
    <col min="1548" max="1548" width="12.7109375" style="128" bestFit="1" customWidth="1"/>
    <col min="1549" max="1792" width="9.140625" style="128"/>
    <col min="1793" max="1793" width="3.28515625" style="128" customWidth="1"/>
    <col min="1794" max="1803" width="9.140625" style="128"/>
    <col min="1804" max="1804" width="12.7109375" style="128" bestFit="1" customWidth="1"/>
    <col min="1805" max="2048" width="9.140625" style="128"/>
    <col min="2049" max="2049" width="3.28515625" style="128" customWidth="1"/>
    <col min="2050" max="2059" width="9.140625" style="128"/>
    <col min="2060" max="2060" width="12.7109375" style="128" bestFit="1" customWidth="1"/>
    <col min="2061" max="2304" width="9.140625" style="128"/>
    <col min="2305" max="2305" width="3.28515625" style="128" customWidth="1"/>
    <col min="2306" max="2315" width="9.140625" style="128"/>
    <col min="2316" max="2316" width="12.7109375" style="128" bestFit="1" customWidth="1"/>
    <col min="2317" max="2560" width="9.140625" style="128"/>
    <col min="2561" max="2561" width="3.28515625" style="128" customWidth="1"/>
    <col min="2562" max="2571" width="9.140625" style="128"/>
    <col min="2572" max="2572" width="12.7109375" style="128" bestFit="1" customWidth="1"/>
    <col min="2573" max="2816" width="9.140625" style="128"/>
    <col min="2817" max="2817" width="3.28515625" style="128" customWidth="1"/>
    <col min="2818" max="2827" width="9.140625" style="128"/>
    <col min="2828" max="2828" width="12.7109375" style="128" bestFit="1" customWidth="1"/>
    <col min="2829" max="3072" width="9.140625" style="128"/>
    <col min="3073" max="3073" width="3.28515625" style="128" customWidth="1"/>
    <col min="3074" max="3083" width="9.140625" style="128"/>
    <col min="3084" max="3084" width="12.7109375" style="128" bestFit="1" customWidth="1"/>
    <col min="3085" max="3328" width="9.140625" style="128"/>
    <col min="3329" max="3329" width="3.28515625" style="128" customWidth="1"/>
    <col min="3330" max="3339" width="9.140625" style="128"/>
    <col min="3340" max="3340" width="12.7109375" style="128" bestFit="1" customWidth="1"/>
    <col min="3341" max="3584" width="9.140625" style="128"/>
    <col min="3585" max="3585" width="3.28515625" style="128" customWidth="1"/>
    <col min="3586" max="3595" width="9.140625" style="128"/>
    <col min="3596" max="3596" width="12.7109375" style="128" bestFit="1" customWidth="1"/>
    <col min="3597" max="3840" width="9.140625" style="128"/>
    <col min="3841" max="3841" width="3.28515625" style="128" customWidth="1"/>
    <col min="3842" max="3851" width="9.140625" style="128"/>
    <col min="3852" max="3852" width="12.7109375" style="128" bestFit="1" customWidth="1"/>
    <col min="3853" max="4096" width="9.140625" style="128"/>
    <col min="4097" max="4097" width="3.28515625" style="128" customWidth="1"/>
    <col min="4098" max="4107" width="9.140625" style="128"/>
    <col min="4108" max="4108" width="12.7109375" style="128" bestFit="1" customWidth="1"/>
    <col min="4109" max="4352" width="9.140625" style="128"/>
    <col min="4353" max="4353" width="3.28515625" style="128" customWidth="1"/>
    <col min="4354" max="4363" width="9.140625" style="128"/>
    <col min="4364" max="4364" width="12.7109375" style="128" bestFit="1" customWidth="1"/>
    <col min="4365" max="4608" width="9.140625" style="128"/>
    <col min="4609" max="4609" width="3.28515625" style="128" customWidth="1"/>
    <col min="4610" max="4619" width="9.140625" style="128"/>
    <col min="4620" max="4620" width="12.7109375" style="128" bestFit="1" customWidth="1"/>
    <col min="4621" max="4864" width="9.140625" style="128"/>
    <col min="4865" max="4865" width="3.28515625" style="128" customWidth="1"/>
    <col min="4866" max="4875" width="9.140625" style="128"/>
    <col min="4876" max="4876" width="12.7109375" style="128" bestFit="1" customWidth="1"/>
    <col min="4877" max="5120" width="9.140625" style="128"/>
    <col min="5121" max="5121" width="3.28515625" style="128" customWidth="1"/>
    <col min="5122" max="5131" width="9.140625" style="128"/>
    <col min="5132" max="5132" width="12.7109375" style="128" bestFit="1" customWidth="1"/>
    <col min="5133" max="5376" width="9.140625" style="128"/>
    <col min="5377" max="5377" width="3.28515625" style="128" customWidth="1"/>
    <col min="5378" max="5387" width="9.140625" style="128"/>
    <col min="5388" max="5388" width="12.7109375" style="128" bestFit="1" customWidth="1"/>
    <col min="5389" max="5632" width="9.140625" style="128"/>
    <col min="5633" max="5633" width="3.28515625" style="128" customWidth="1"/>
    <col min="5634" max="5643" width="9.140625" style="128"/>
    <col min="5644" max="5644" width="12.7109375" style="128" bestFit="1" customWidth="1"/>
    <col min="5645" max="5888" width="9.140625" style="128"/>
    <col min="5889" max="5889" width="3.28515625" style="128" customWidth="1"/>
    <col min="5890" max="5899" width="9.140625" style="128"/>
    <col min="5900" max="5900" width="12.7109375" style="128" bestFit="1" customWidth="1"/>
    <col min="5901" max="6144" width="9.140625" style="128"/>
    <col min="6145" max="6145" width="3.28515625" style="128" customWidth="1"/>
    <col min="6146" max="6155" width="9.140625" style="128"/>
    <col min="6156" max="6156" width="12.7109375" style="128" bestFit="1" customWidth="1"/>
    <col min="6157" max="6400" width="9.140625" style="128"/>
    <col min="6401" max="6401" width="3.28515625" style="128" customWidth="1"/>
    <col min="6402" max="6411" width="9.140625" style="128"/>
    <col min="6412" max="6412" width="12.7109375" style="128" bestFit="1" customWidth="1"/>
    <col min="6413" max="6656" width="9.140625" style="128"/>
    <col min="6657" max="6657" width="3.28515625" style="128" customWidth="1"/>
    <col min="6658" max="6667" width="9.140625" style="128"/>
    <col min="6668" max="6668" width="12.7109375" style="128" bestFit="1" customWidth="1"/>
    <col min="6669" max="6912" width="9.140625" style="128"/>
    <col min="6913" max="6913" width="3.28515625" style="128" customWidth="1"/>
    <col min="6914" max="6923" width="9.140625" style="128"/>
    <col min="6924" max="6924" width="12.7109375" style="128" bestFit="1" customWidth="1"/>
    <col min="6925" max="7168" width="9.140625" style="128"/>
    <col min="7169" max="7169" width="3.28515625" style="128" customWidth="1"/>
    <col min="7170" max="7179" width="9.140625" style="128"/>
    <col min="7180" max="7180" width="12.7109375" style="128" bestFit="1" customWidth="1"/>
    <col min="7181" max="7424" width="9.140625" style="128"/>
    <col min="7425" max="7425" width="3.28515625" style="128" customWidth="1"/>
    <col min="7426" max="7435" width="9.140625" style="128"/>
    <col min="7436" max="7436" width="12.7109375" style="128" bestFit="1" customWidth="1"/>
    <col min="7437" max="7680" width="9.140625" style="128"/>
    <col min="7681" max="7681" width="3.28515625" style="128" customWidth="1"/>
    <col min="7682" max="7691" width="9.140625" style="128"/>
    <col min="7692" max="7692" width="12.7109375" style="128" bestFit="1" customWidth="1"/>
    <col min="7693" max="7936" width="9.140625" style="128"/>
    <col min="7937" max="7937" width="3.28515625" style="128" customWidth="1"/>
    <col min="7938" max="7947" width="9.140625" style="128"/>
    <col min="7948" max="7948" width="12.7109375" style="128" bestFit="1" customWidth="1"/>
    <col min="7949" max="8192" width="9.140625" style="128"/>
    <col min="8193" max="8193" width="3.28515625" style="128" customWidth="1"/>
    <col min="8194" max="8203" width="9.140625" style="128"/>
    <col min="8204" max="8204" width="12.7109375" style="128" bestFit="1" customWidth="1"/>
    <col min="8205" max="8448" width="9.140625" style="128"/>
    <col min="8449" max="8449" width="3.28515625" style="128" customWidth="1"/>
    <col min="8450" max="8459" width="9.140625" style="128"/>
    <col min="8460" max="8460" width="12.7109375" style="128" bestFit="1" customWidth="1"/>
    <col min="8461" max="8704" width="9.140625" style="128"/>
    <col min="8705" max="8705" width="3.28515625" style="128" customWidth="1"/>
    <col min="8706" max="8715" width="9.140625" style="128"/>
    <col min="8716" max="8716" width="12.7109375" style="128" bestFit="1" customWidth="1"/>
    <col min="8717" max="8960" width="9.140625" style="128"/>
    <col min="8961" max="8961" width="3.28515625" style="128" customWidth="1"/>
    <col min="8962" max="8971" width="9.140625" style="128"/>
    <col min="8972" max="8972" width="12.7109375" style="128" bestFit="1" customWidth="1"/>
    <col min="8973" max="9216" width="9.140625" style="128"/>
    <col min="9217" max="9217" width="3.28515625" style="128" customWidth="1"/>
    <col min="9218" max="9227" width="9.140625" style="128"/>
    <col min="9228" max="9228" width="12.7109375" style="128" bestFit="1" customWidth="1"/>
    <col min="9229" max="9472" width="9.140625" style="128"/>
    <col min="9473" max="9473" width="3.28515625" style="128" customWidth="1"/>
    <col min="9474" max="9483" width="9.140625" style="128"/>
    <col min="9484" max="9484" width="12.7109375" style="128" bestFit="1" customWidth="1"/>
    <col min="9485" max="9728" width="9.140625" style="128"/>
    <col min="9729" max="9729" width="3.28515625" style="128" customWidth="1"/>
    <col min="9730" max="9739" width="9.140625" style="128"/>
    <col min="9740" max="9740" width="12.7109375" style="128" bestFit="1" customWidth="1"/>
    <col min="9741" max="9984" width="9.140625" style="128"/>
    <col min="9985" max="9985" width="3.28515625" style="128" customWidth="1"/>
    <col min="9986" max="9995" width="9.140625" style="128"/>
    <col min="9996" max="9996" width="12.7109375" style="128" bestFit="1" customWidth="1"/>
    <col min="9997" max="10240" width="9.140625" style="128"/>
    <col min="10241" max="10241" width="3.28515625" style="128" customWidth="1"/>
    <col min="10242" max="10251" width="9.140625" style="128"/>
    <col min="10252" max="10252" width="12.7109375" style="128" bestFit="1" customWidth="1"/>
    <col min="10253" max="10496" width="9.140625" style="128"/>
    <col min="10497" max="10497" width="3.28515625" style="128" customWidth="1"/>
    <col min="10498" max="10507" width="9.140625" style="128"/>
    <col min="10508" max="10508" width="12.7109375" style="128" bestFit="1" customWidth="1"/>
    <col min="10509" max="10752" width="9.140625" style="128"/>
    <col min="10753" max="10753" width="3.28515625" style="128" customWidth="1"/>
    <col min="10754" max="10763" width="9.140625" style="128"/>
    <col min="10764" max="10764" width="12.7109375" style="128" bestFit="1" customWidth="1"/>
    <col min="10765" max="11008" width="9.140625" style="128"/>
    <col min="11009" max="11009" width="3.28515625" style="128" customWidth="1"/>
    <col min="11010" max="11019" width="9.140625" style="128"/>
    <col min="11020" max="11020" width="12.7109375" style="128" bestFit="1" customWidth="1"/>
    <col min="11021" max="11264" width="9.140625" style="128"/>
    <col min="11265" max="11265" width="3.28515625" style="128" customWidth="1"/>
    <col min="11266" max="11275" width="9.140625" style="128"/>
    <col min="11276" max="11276" width="12.7109375" style="128" bestFit="1" customWidth="1"/>
    <col min="11277" max="11520" width="9.140625" style="128"/>
    <col min="11521" max="11521" width="3.28515625" style="128" customWidth="1"/>
    <col min="11522" max="11531" width="9.140625" style="128"/>
    <col min="11532" max="11532" width="12.7109375" style="128" bestFit="1" customWidth="1"/>
    <col min="11533" max="11776" width="9.140625" style="128"/>
    <col min="11777" max="11777" width="3.28515625" style="128" customWidth="1"/>
    <col min="11778" max="11787" width="9.140625" style="128"/>
    <col min="11788" max="11788" width="12.7109375" style="128" bestFit="1" customWidth="1"/>
    <col min="11789" max="12032" width="9.140625" style="128"/>
    <col min="12033" max="12033" width="3.28515625" style="128" customWidth="1"/>
    <col min="12034" max="12043" width="9.140625" style="128"/>
    <col min="12044" max="12044" width="12.7109375" style="128" bestFit="1" customWidth="1"/>
    <col min="12045" max="12288" width="9.140625" style="128"/>
    <col min="12289" max="12289" width="3.28515625" style="128" customWidth="1"/>
    <col min="12290" max="12299" width="9.140625" style="128"/>
    <col min="12300" max="12300" width="12.7109375" style="128" bestFit="1" customWidth="1"/>
    <col min="12301" max="12544" width="9.140625" style="128"/>
    <col min="12545" max="12545" width="3.28515625" style="128" customWidth="1"/>
    <col min="12546" max="12555" width="9.140625" style="128"/>
    <col min="12556" max="12556" width="12.7109375" style="128" bestFit="1" customWidth="1"/>
    <col min="12557" max="12800" width="9.140625" style="128"/>
    <col min="12801" max="12801" width="3.28515625" style="128" customWidth="1"/>
    <col min="12802" max="12811" width="9.140625" style="128"/>
    <col min="12812" max="12812" width="12.7109375" style="128" bestFit="1" customWidth="1"/>
    <col min="12813" max="13056" width="9.140625" style="128"/>
    <col min="13057" max="13057" width="3.28515625" style="128" customWidth="1"/>
    <col min="13058" max="13067" width="9.140625" style="128"/>
    <col min="13068" max="13068" width="12.7109375" style="128" bestFit="1" customWidth="1"/>
    <col min="13069" max="13312" width="9.140625" style="128"/>
    <col min="13313" max="13313" width="3.28515625" style="128" customWidth="1"/>
    <col min="13314" max="13323" width="9.140625" style="128"/>
    <col min="13324" max="13324" width="12.7109375" style="128" bestFit="1" customWidth="1"/>
    <col min="13325" max="13568" width="9.140625" style="128"/>
    <col min="13569" max="13569" width="3.28515625" style="128" customWidth="1"/>
    <col min="13570" max="13579" width="9.140625" style="128"/>
    <col min="13580" max="13580" width="12.7109375" style="128" bestFit="1" customWidth="1"/>
    <col min="13581" max="13824" width="9.140625" style="128"/>
    <col min="13825" max="13825" width="3.28515625" style="128" customWidth="1"/>
    <col min="13826" max="13835" width="9.140625" style="128"/>
    <col min="13836" max="13836" width="12.7109375" style="128" bestFit="1" customWidth="1"/>
    <col min="13837" max="14080" width="9.140625" style="128"/>
    <col min="14081" max="14081" width="3.28515625" style="128" customWidth="1"/>
    <col min="14082" max="14091" width="9.140625" style="128"/>
    <col min="14092" max="14092" width="12.7109375" style="128" bestFit="1" customWidth="1"/>
    <col min="14093" max="14336" width="9.140625" style="128"/>
    <col min="14337" max="14337" width="3.28515625" style="128" customWidth="1"/>
    <col min="14338" max="14347" width="9.140625" style="128"/>
    <col min="14348" max="14348" width="12.7109375" style="128" bestFit="1" customWidth="1"/>
    <col min="14349" max="14592" width="9.140625" style="128"/>
    <col min="14593" max="14593" width="3.28515625" style="128" customWidth="1"/>
    <col min="14594" max="14603" width="9.140625" style="128"/>
    <col min="14604" max="14604" width="12.7109375" style="128" bestFit="1" customWidth="1"/>
    <col min="14605" max="14848" width="9.140625" style="128"/>
    <col min="14849" max="14849" width="3.28515625" style="128" customWidth="1"/>
    <col min="14850" max="14859" width="9.140625" style="128"/>
    <col min="14860" max="14860" width="12.7109375" style="128" bestFit="1" customWidth="1"/>
    <col min="14861" max="15104" width="9.140625" style="128"/>
    <col min="15105" max="15105" width="3.28515625" style="128" customWidth="1"/>
    <col min="15106" max="15115" width="9.140625" style="128"/>
    <col min="15116" max="15116" width="12.7109375" style="128" bestFit="1" customWidth="1"/>
    <col min="15117" max="15360" width="9.140625" style="128"/>
    <col min="15361" max="15361" width="3.28515625" style="128" customWidth="1"/>
    <col min="15362" max="15371" width="9.140625" style="128"/>
    <col min="15372" max="15372" width="12.7109375" style="128" bestFit="1" customWidth="1"/>
    <col min="15373" max="15616" width="9.140625" style="128"/>
    <col min="15617" max="15617" width="3.28515625" style="128" customWidth="1"/>
    <col min="15618" max="15627" width="9.140625" style="128"/>
    <col min="15628" max="15628" width="12.7109375" style="128" bestFit="1" customWidth="1"/>
    <col min="15629" max="15872" width="9.140625" style="128"/>
    <col min="15873" max="15873" width="3.28515625" style="128" customWidth="1"/>
    <col min="15874" max="15883" width="9.140625" style="128"/>
    <col min="15884" max="15884" width="12.7109375" style="128" bestFit="1" customWidth="1"/>
    <col min="15885" max="16128" width="9.140625" style="128"/>
    <col min="16129" max="16129" width="3.28515625" style="128" customWidth="1"/>
    <col min="16130" max="16139" width="9.140625" style="128"/>
    <col min="16140" max="16140" width="12.7109375" style="128" bestFit="1" customWidth="1"/>
    <col min="16141" max="16384" width="9.140625" style="128"/>
  </cols>
  <sheetData>
    <row r="2" spans="1:17" ht="18.75">
      <c r="A2" s="124"/>
      <c r="B2" s="125">
        <v>1</v>
      </c>
      <c r="C2" s="126" t="s">
        <v>38</v>
      </c>
      <c r="D2" s="127"/>
      <c r="E2" s="127"/>
      <c r="F2" s="124"/>
      <c r="G2" s="124"/>
      <c r="H2" s="124"/>
      <c r="I2" s="124"/>
      <c r="J2" s="124"/>
      <c r="K2" s="124"/>
      <c r="L2" s="124"/>
      <c r="M2" s="124"/>
      <c r="N2" s="245"/>
      <c r="O2" s="124"/>
      <c r="P2" s="124"/>
      <c r="Q2" s="124"/>
    </row>
    <row r="3" spans="1:17">
      <c r="A3" s="124"/>
      <c r="B3" s="129"/>
      <c r="C3" s="110"/>
      <c r="D3" s="109"/>
      <c r="E3" s="109"/>
      <c r="F3" s="124"/>
      <c r="G3" s="124"/>
      <c r="H3" s="124"/>
      <c r="I3" s="124"/>
      <c r="J3" s="124"/>
      <c r="K3" s="124"/>
      <c r="L3" s="124"/>
      <c r="M3" s="124"/>
      <c r="N3" s="245"/>
      <c r="O3" s="124"/>
      <c r="P3" s="124"/>
      <c r="Q3" s="124"/>
    </row>
    <row r="4" spans="1:17">
      <c r="A4" s="124"/>
      <c r="B4" s="129">
        <v>1.1000000000000001</v>
      </c>
      <c r="C4" s="110" t="s">
        <v>49</v>
      </c>
      <c r="D4" s="129"/>
      <c r="E4" s="129"/>
      <c r="F4" s="124"/>
      <c r="G4" s="124"/>
      <c r="H4" s="124"/>
      <c r="I4" s="124"/>
      <c r="J4" s="124"/>
      <c r="K4" s="124"/>
      <c r="L4" s="124"/>
      <c r="M4" s="124"/>
      <c r="N4" s="245"/>
      <c r="O4" s="124"/>
      <c r="P4" s="124"/>
      <c r="Q4" s="124"/>
    </row>
    <row r="5" spans="1:17">
      <c r="A5" s="124"/>
      <c r="B5" s="109"/>
      <c r="C5" s="108" t="s">
        <v>50</v>
      </c>
      <c r="D5" s="109"/>
      <c r="E5" s="109"/>
      <c r="F5" s="124"/>
      <c r="G5" s="109" t="s">
        <v>19</v>
      </c>
      <c r="H5" s="16" t="s">
        <v>384</v>
      </c>
      <c r="I5" s="16"/>
      <c r="J5" s="16"/>
      <c r="K5" s="16"/>
      <c r="L5" s="16"/>
      <c r="M5" s="16"/>
      <c r="N5" s="246"/>
      <c r="O5" s="16"/>
      <c r="P5" s="124"/>
      <c r="Q5" s="124"/>
    </row>
    <row r="6" spans="1:17">
      <c r="A6" s="124"/>
      <c r="B6" s="109"/>
      <c r="C6" s="108" t="s">
        <v>318</v>
      </c>
      <c r="D6" s="109"/>
      <c r="E6" s="109"/>
      <c r="F6" s="124"/>
      <c r="G6" s="109" t="s">
        <v>19</v>
      </c>
      <c r="H6" s="130" t="s">
        <v>385</v>
      </c>
      <c r="I6" s="130"/>
      <c r="J6" s="130"/>
      <c r="K6" s="130"/>
      <c r="L6" s="130"/>
      <c r="M6" s="130"/>
      <c r="N6" s="247"/>
      <c r="O6" s="130"/>
      <c r="P6" s="124"/>
      <c r="Q6" s="124"/>
    </row>
    <row r="7" spans="1:17">
      <c r="A7" s="124"/>
      <c r="B7" s="109"/>
      <c r="C7" s="370" t="s">
        <v>51</v>
      </c>
      <c r="D7" s="370"/>
      <c r="E7" s="131" t="s">
        <v>52</v>
      </c>
      <c r="F7" s="124"/>
      <c r="G7" s="109" t="s">
        <v>19</v>
      </c>
      <c r="H7" s="16" t="s">
        <v>347</v>
      </c>
      <c r="I7" s="16"/>
      <c r="J7" s="16"/>
      <c r="K7" s="16"/>
      <c r="L7" s="16"/>
      <c r="M7" s="16"/>
      <c r="N7" s="246"/>
      <c r="O7" s="16"/>
      <c r="P7" s="124"/>
      <c r="Q7" s="124"/>
    </row>
    <row r="8" spans="1:17" ht="15.75" customHeight="1">
      <c r="A8" s="124"/>
      <c r="B8" s="109"/>
      <c r="C8" s="370"/>
      <c r="D8" s="370"/>
      <c r="E8" s="131" t="s">
        <v>53</v>
      </c>
      <c r="F8" s="124"/>
      <c r="G8" s="109" t="s">
        <v>19</v>
      </c>
      <c r="H8" s="603" t="s">
        <v>348</v>
      </c>
      <c r="I8" s="603"/>
      <c r="J8" s="603"/>
      <c r="K8" s="603"/>
      <c r="L8" s="603"/>
      <c r="M8" s="183"/>
      <c r="N8" s="248"/>
      <c r="O8" s="183"/>
      <c r="P8" s="124"/>
      <c r="Q8" s="124"/>
    </row>
    <row r="9" spans="1:17">
      <c r="A9" s="124"/>
      <c r="B9" s="109"/>
      <c r="C9" s="108" t="s">
        <v>54</v>
      </c>
      <c r="D9" s="109"/>
      <c r="E9" s="109"/>
      <c r="F9" s="124"/>
      <c r="G9" s="109" t="s">
        <v>19</v>
      </c>
      <c r="H9" s="374">
        <v>9857822577</v>
      </c>
      <c r="I9" s="374"/>
      <c r="J9" s="374"/>
      <c r="K9" s="374"/>
      <c r="L9" s="374"/>
      <c r="M9" s="374"/>
      <c r="N9" s="374"/>
      <c r="O9" s="374"/>
      <c r="P9" s="124"/>
      <c r="Q9" s="124"/>
    </row>
    <row r="10" spans="1:17">
      <c r="A10" s="124"/>
      <c r="B10" s="109"/>
      <c r="C10" s="108" t="s">
        <v>55</v>
      </c>
      <c r="D10" s="109"/>
      <c r="E10" s="109"/>
      <c r="F10" s="124"/>
      <c r="G10" s="109" t="s">
        <v>19</v>
      </c>
      <c r="H10" s="374" t="s">
        <v>349</v>
      </c>
      <c r="I10" s="374"/>
      <c r="J10" s="374"/>
      <c r="K10" s="374"/>
      <c r="L10" s="374"/>
      <c r="M10" s="374"/>
      <c r="N10" s="374"/>
      <c r="O10" s="374"/>
      <c r="P10" s="124"/>
      <c r="Q10" s="124"/>
    </row>
    <row r="11" spans="1:17">
      <c r="A11" s="124"/>
      <c r="B11" s="109"/>
      <c r="C11" s="108" t="s">
        <v>56</v>
      </c>
      <c r="D11" s="109"/>
      <c r="E11" s="109"/>
      <c r="F11" s="124"/>
      <c r="G11" s="109" t="s">
        <v>19</v>
      </c>
      <c r="H11" s="374" t="s">
        <v>350</v>
      </c>
      <c r="I11" s="374"/>
      <c r="J11" s="374"/>
      <c r="K11" s="374"/>
      <c r="L11" s="374"/>
      <c r="M11" s="374"/>
      <c r="N11" s="374"/>
      <c r="O11" s="374"/>
      <c r="P11" s="124"/>
      <c r="Q11" s="124"/>
    </row>
    <row r="12" spans="1:17">
      <c r="A12" s="124"/>
      <c r="B12" s="109"/>
      <c r="C12" s="108" t="s">
        <v>57</v>
      </c>
      <c r="D12" s="109"/>
      <c r="E12" s="109"/>
      <c r="F12" s="124"/>
      <c r="G12" s="109" t="s">
        <v>19</v>
      </c>
      <c r="H12" s="374" t="s">
        <v>351</v>
      </c>
      <c r="I12" s="374"/>
      <c r="J12" s="374"/>
      <c r="K12" s="374"/>
      <c r="L12" s="374"/>
      <c r="M12" s="374"/>
      <c r="N12" s="374"/>
      <c r="O12" s="374"/>
      <c r="P12" s="124"/>
      <c r="Q12" s="124"/>
    </row>
    <row r="13" spans="1:17">
      <c r="A13" s="124"/>
      <c r="B13" s="109"/>
      <c r="C13" s="108" t="s">
        <v>58</v>
      </c>
      <c r="D13" s="109"/>
      <c r="E13" s="109"/>
      <c r="F13" s="124"/>
      <c r="G13" s="109" t="s">
        <v>19</v>
      </c>
      <c r="H13" s="374" t="s">
        <v>352</v>
      </c>
      <c r="I13" s="374"/>
      <c r="J13" s="374"/>
      <c r="K13" s="374"/>
      <c r="L13" s="374"/>
      <c r="M13" s="374"/>
      <c r="N13" s="374"/>
      <c r="O13" s="374"/>
      <c r="P13" s="124"/>
      <c r="Q13" s="124"/>
    </row>
    <row r="14" spans="1:17">
      <c r="A14" s="124"/>
      <c r="B14" s="109"/>
      <c r="C14" s="108" t="s">
        <v>59</v>
      </c>
      <c r="D14" s="109"/>
      <c r="E14" s="109"/>
      <c r="F14" s="124"/>
      <c r="G14" s="109" t="s">
        <v>19</v>
      </c>
      <c r="H14" s="374" t="s">
        <v>353</v>
      </c>
      <c r="I14" s="374"/>
      <c r="J14" s="374"/>
      <c r="K14" s="374"/>
      <c r="L14" s="374"/>
      <c r="M14" s="374"/>
      <c r="N14" s="374"/>
      <c r="O14" s="374"/>
      <c r="P14" s="124"/>
      <c r="Q14" s="124"/>
    </row>
    <row r="15" spans="1:17">
      <c r="A15" s="124"/>
      <c r="B15" s="109"/>
      <c r="C15" s="108" t="s">
        <v>60</v>
      </c>
      <c r="D15" s="109"/>
      <c r="E15" s="109"/>
      <c r="F15" s="124"/>
      <c r="G15" s="109" t="s">
        <v>19</v>
      </c>
      <c r="H15" s="595" t="s">
        <v>95</v>
      </c>
      <c r="I15" s="595"/>
      <c r="J15" s="595"/>
      <c r="K15" s="595"/>
      <c r="L15" s="595"/>
      <c r="M15" s="595"/>
      <c r="N15" s="595"/>
      <c r="O15" s="595"/>
      <c r="P15" s="124"/>
      <c r="Q15" s="124"/>
    </row>
    <row r="16" spans="1:17">
      <c r="A16" s="124"/>
      <c r="B16" s="109"/>
      <c r="C16" s="108"/>
      <c r="D16" s="109"/>
      <c r="E16" s="109"/>
      <c r="F16" s="124"/>
      <c r="G16" s="109"/>
      <c r="H16" s="124"/>
      <c r="I16" s="124"/>
      <c r="J16" s="124"/>
      <c r="K16" s="124"/>
      <c r="L16" s="124"/>
      <c r="M16" s="124"/>
      <c r="N16" s="245"/>
      <c r="O16" s="124"/>
      <c r="P16" s="124"/>
      <c r="Q16" s="124"/>
    </row>
    <row r="17" spans="1:17">
      <c r="A17" s="124"/>
      <c r="B17" s="129">
        <v>1.2</v>
      </c>
      <c r="C17" s="110" t="s">
        <v>61</v>
      </c>
      <c r="D17" s="109"/>
      <c r="E17" s="109"/>
      <c r="F17" s="124"/>
      <c r="G17" s="109"/>
      <c r="H17" s="124"/>
      <c r="I17" s="124"/>
      <c r="J17" s="124"/>
      <c r="K17" s="124"/>
      <c r="L17" s="124"/>
      <c r="M17" s="124"/>
      <c r="N17" s="245"/>
      <c r="O17" s="124"/>
      <c r="P17" s="124"/>
      <c r="Q17" s="124"/>
    </row>
    <row r="18" spans="1:17">
      <c r="A18" s="124"/>
      <c r="B18" s="129"/>
      <c r="C18" s="108" t="s">
        <v>62</v>
      </c>
      <c r="D18" s="109"/>
      <c r="E18" s="109"/>
      <c r="F18" s="124"/>
      <c r="G18" s="109" t="s">
        <v>19</v>
      </c>
      <c r="H18" s="213" t="str">
        <f>H5</f>
        <v>Mr.Nares Kumar Khadka</v>
      </c>
      <c r="M18" s="124"/>
      <c r="N18" s="245"/>
      <c r="O18" s="124"/>
      <c r="P18" s="124"/>
      <c r="Q18" s="124"/>
    </row>
    <row r="19" spans="1:17">
      <c r="A19" s="124"/>
      <c r="B19" s="129"/>
      <c r="C19" s="108" t="s">
        <v>63</v>
      </c>
      <c r="D19" s="109"/>
      <c r="E19" s="109"/>
      <c r="F19" s="124"/>
      <c r="G19" s="109" t="s">
        <v>19</v>
      </c>
      <c r="H19" s="128" t="str">
        <f>H11</f>
        <v>Mr.Dilli Raj Acharya</v>
      </c>
      <c r="M19" s="124"/>
      <c r="N19" s="245"/>
      <c r="O19" s="124"/>
      <c r="P19" s="124"/>
      <c r="Q19" s="124"/>
    </row>
    <row r="20" spans="1:17">
      <c r="A20" s="124"/>
      <c r="B20" s="129"/>
      <c r="C20" s="108" t="s">
        <v>64</v>
      </c>
      <c r="D20" s="109"/>
      <c r="E20" s="109"/>
      <c r="F20" s="124"/>
      <c r="G20" s="109" t="s">
        <v>19</v>
      </c>
      <c r="H20" s="128" t="str">
        <f>H13</f>
        <v>11420/4385</v>
      </c>
      <c r="M20" s="124"/>
      <c r="N20" s="245"/>
      <c r="O20" s="124"/>
      <c r="P20" s="124"/>
      <c r="Q20" s="124"/>
    </row>
    <row r="21" spans="1:17">
      <c r="A21" s="124"/>
      <c r="B21" s="129"/>
      <c r="C21" s="108" t="s">
        <v>65</v>
      </c>
      <c r="D21" s="109"/>
      <c r="E21" s="109"/>
      <c r="F21" s="124"/>
      <c r="G21" s="109" t="s">
        <v>19</v>
      </c>
      <c r="H21" s="128" t="str">
        <f>H14</f>
        <v>2050.02.22 BS (Dang)</v>
      </c>
      <c r="M21" s="124"/>
      <c r="N21" s="245"/>
      <c r="O21" s="124"/>
      <c r="P21" s="124"/>
      <c r="Q21" s="124"/>
    </row>
    <row r="22" spans="1:17">
      <c r="A22" s="124"/>
      <c r="B22" s="129"/>
      <c r="C22" s="108" t="s">
        <v>66</v>
      </c>
      <c r="D22" s="109"/>
      <c r="E22" s="109"/>
      <c r="F22" s="124"/>
      <c r="G22" s="109" t="s">
        <v>19</v>
      </c>
      <c r="H22" s="213" t="str">
        <f>H8</f>
        <v>Tulsipur Sub-metropolitan City Ward No-06 Dang</v>
      </c>
      <c r="M22" s="124"/>
      <c r="N22" s="245"/>
      <c r="O22" s="124"/>
      <c r="P22" s="124"/>
      <c r="Q22" s="124"/>
    </row>
    <row r="23" spans="1:17">
      <c r="A23" s="124"/>
      <c r="B23" s="129"/>
      <c r="C23" s="108"/>
      <c r="D23" s="109"/>
      <c r="E23" s="109"/>
      <c r="F23" s="124"/>
      <c r="G23" s="109"/>
      <c r="H23" s="124"/>
      <c r="I23" s="124"/>
      <c r="J23" s="124"/>
      <c r="K23" s="124"/>
      <c r="L23" s="124"/>
      <c r="M23" s="124"/>
      <c r="N23" s="245"/>
      <c r="O23" s="124"/>
      <c r="P23" s="124"/>
      <c r="Q23" s="124"/>
    </row>
    <row r="24" spans="1:17">
      <c r="A24" s="124"/>
      <c r="B24" s="129">
        <v>1.3</v>
      </c>
      <c r="C24" s="110" t="s">
        <v>67</v>
      </c>
      <c r="D24" s="109"/>
      <c r="E24" s="109"/>
      <c r="F24" s="124"/>
      <c r="G24" s="109"/>
      <c r="H24" s="124"/>
      <c r="I24" s="124"/>
      <c r="J24" s="124"/>
      <c r="K24" s="124"/>
      <c r="L24" s="124"/>
      <c r="M24" s="124"/>
      <c r="N24" s="245"/>
      <c r="O24" s="124"/>
      <c r="P24" s="124"/>
      <c r="Q24" s="124"/>
    </row>
    <row r="25" spans="1:17">
      <c r="A25" s="124"/>
      <c r="B25" s="109"/>
      <c r="C25" s="108" t="s">
        <v>68</v>
      </c>
      <c r="D25" s="109"/>
      <c r="E25" s="109"/>
      <c r="F25" s="124"/>
      <c r="G25" s="109" t="s">
        <v>19</v>
      </c>
      <c r="H25" s="108" t="s">
        <v>96</v>
      </c>
      <c r="I25" s="108"/>
      <c r="J25" s="108"/>
      <c r="K25" s="124"/>
      <c r="L25" s="124"/>
      <c r="M25" s="124"/>
      <c r="N25" s="245"/>
      <c r="O25" s="124"/>
      <c r="P25" s="124"/>
      <c r="Q25" s="124"/>
    </row>
    <row r="26" spans="1:17">
      <c r="A26" s="124"/>
      <c r="B26" s="109"/>
      <c r="C26" s="108" t="s">
        <v>69</v>
      </c>
      <c r="D26" s="109"/>
      <c r="E26" s="109"/>
      <c r="F26" s="124"/>
      <c r="G26" s="109" t="s">
        <v>19</v>
      </c>
      <c r="H26" s="17" t="s">
        <v>97</v>
      </c>
      <c r="I26" s="108"/>
      <c r="J26" s="108"/>
      <c r="K26" s="124"/>
      <c r="L26" s="124"/>
      <c r="M26" s="124"/>
      <c r="N26" s="245"/>
      <c r="O26" s="124"/>
      <c r="P26" s="124"/>
      <c r="Q26" s="124"/>
    </row>
    <row r="27" spans="1:17">
      <c r="A27" s="124"/>
      <c r="B27" s="109"/>
      <c r="C27" s="108" t="s">
        <v>70</v>
      </c>
      <c r="D27" s="109"/>
      <c r="E27" s="109"/>
      <c r="F27" s="124"/>
      <c r="G27" s="109" t="s">
        <v>19</v>
      </c>
      <c r="H27" s="132">
        <v>10.199999999999999</v>
      </c>
      <c r="I27" s="118" t="s">
        <v>354</v>
      </c>
      <c r="J27" s="108">
        <v>33.46</v>
      </c>
      <c r="K27" s="214" t="s">
        <v>355</v>
      </c>
      <c r="L27" s="124"/>
      <c r="M27" s="124"/>
      <c r="N27" s="245"/>
      <c r="O27" s="217"/>
      <c r="P27" s="124"/>
      <c r="Q27" s="124"/>
    </row>
    <row r="28" spans="1:17">
      <c r="A28" s="124"/>
      <c r="B28" s="109"/>
      <c r="C28" s="108" t="s">
        <v>71</v>
      </c>
      <c r="D28" s="109"/>
      <c r="E28" s="109"/>
      <c r="F28" s="124"/>
      <c r="G28" s="109" t="s">
        <v>19</v>
      </c>
      <c r="H28" s="133">
        <v>34.630000000000003</v>
      </c>
      <c r="I28" s="118" t="s">
        <v>354</v>
      </c>
      <c r="J28" s="108">
        <v>113.65</v>
      </c>
      <c r="K28" s="214" t="s">
        <v>355</v>
      </c>
      <c r="L28" s="124"/>
      <c r="M28" s="124"/>
      <c r="N28" s="245"/>
      <c r="O28" s="217"/>
      <c r="P28" s="124"/>
      <c r="Q28" s="124"/>
    </row>
    <row r="29" spans="1:17">
      <c r="A29" s="124"/>
      <c r="B29" s="109"/>
      <c r="C29" s="108" t="s">
        <v>72</v>
      </c>
      <c r="D29" s="109"/>
      <c r="E29" s="109"/>
      <c r="F29" s="124"/>
      <c r="G29" s="109" t="s">
        <v>19</v>
      </c>
      <c r="H29" s="108" t="s">
        <v>101</v>
      </c>
      <c r="I29" s="108"/>
      <c r="J29" s="108"/>
      <c r="K29" s="124"/>
      <c r="L29" s="124"/>
      <c r="M29" s="124"/>
      <c r="N29" s="245"/>
      <c r="O29" s="217"/>
      <c r="P29" s="124"/>
      <c r="Q29" s="124"/>
    </row>
    <row r="30" spans="1:17">
      <c r="A30" s="124"/>
      <c r="B30" s="109"/>
      <c r="C30" s="108" t="s">
        <v>73</v>
      </c>
      <c r="D30" s="109"/>
      <c r="E30" s="109"/>
      <c r="F30" s="124"/>
      <c r="G30" s="109" t="s">
        <v>19</v>
      </c>
      <c r="H30" s="17" t="s">
        <v>102</v>
      </c>
      <c r="I30" s="108"/>
      <c r="J30" s="108"/>
      <c r="K30" s="124"/>
      <c r="L30" s="124"/>
      <c r="M30" s="124"/>
      <c r="N30" s="245"/>
      <c r="O30" s="217"/>
      <c r="P30" s="124"/>
      <c r="Q30" s="124"/>
    </row>
    <row r="31" spans="1:17">
      <c r="A31" s="124"/>
      <c r="B31" s="109"/>
      <c r="C31" s="108" t="e">
        <f>#REF!</f>
        <v>#REF!</v>
      </c>
      <c r="D31" s="109"/>
      <c r="E31" s="109"/>
      <c r="F31" s="124"/>
      <c r="G31" s="109" t="s">
        <v>19</v>
      </c>
      <c r="H31" s="212" t="str">
        <f>H22</f>
        <v>Tulsipur Sub-metropolitan City Ward No-06 Dang</v>
      </c>
      <c r="I31" s="124"/>
      <c r="J31" s="124"/>
      <c r="K31" s="124"/>
      <c r="L31" s="124"/>
      <c r="M31" s="124"/>
      <c r="N31" s="245"/>
      <c r="O31" s="217"/>
      <c r="P31" s="124"/>
      <c r="Q31" s="124"/>
    </row>
    <row r="32" spans="1:17">
      <c r="A32" s="124"/>
      <c r="B32" s="129">
        <v>1.4</v>
      </c>
      <c r="C32" s="110" t="s">
        <v>75</v>
      </c>
      <c r="D32" s="129"/>
      <c r="E32" s="109"/>
      <c r="F32" s="109"/>
      <c r="G32" s="109"/>
      <c r="H32" s="124"/>
      <c r="I32" s="124"/>
      <c r="J32" s="124"/>
      <c r="K32" s="124"/>
      <c r="L32" s="124"/>
      <c r="M32" s="124"/>
      <c r="N32" s="245"/>
      <c r="O32" s="217"/>
      <c r="P32" s="124"/>
      <c r="Q32" s="124"/>
    </row>
    <row r="33" spans="1:17">
      <c r="A33" s="124"/>
      <c r="B33" s="109"/>
      <c r="C33" s="11" t="s">
        <v>76</v>
      </c>
      <c r="D33" s="11"/>
      <c r="E33" s="11"/>
      <c r="F33" s="11"/>
      <c r="G33" s="109" t="s">
        <v>19</v>
      </c>
      <c r="H33" s="18" t="s">
        <v>356</v>
      </c>
      <c r="I33" s="11"/>
      <c r="J33" s="11"/>
      <c r="K33" s="11"/>
      <c r="L33" s="11"/>
      <c r="M33" s="11"/>
      <c r="N33" s="249"/>
      <c r="O33" s="22"/>
      <c r="P33" s="124"/>
      <c r="Q33" s="124"/>
    </row>
    <row r="34" spans="1:17">
      <c r="A34" s="124"/>
      <c r="B34" s="109"/>
      <c r="C34" s="11" t="s">
        <v>77</v>
      </c>
      <c r="D34" s="11"/>
      <c r="E34" s="11"/>
      <c r="F34" s="11"/>
      <c r="G34" s="109" t="s">
        <v>19</v>
      </c>
      <c r="H34" s="134" t="str">
        <f>H33</f>
        <v>26 Ft</v>
      </c>
      <c r="I34" s="11"/>
      <c r="J34" s="11"/>
      <c r="K34" s="11"/>
      <c r="L34" s="11"/>
      <c r="M34" s="11"/>
      <c r="N34" s="249"/>
      <c r="O34" s="11"/>
      <c r="P34" s="124"/>
      <c r="Q34" s="124"/>
    </row>
    <row r="35" spans="1:17">
      <c r="A35" s="124"/>
      <c r="B35" s="109"/>
      <c r="C35" s="11" t="s">
        <v>78</v>
      </c>
      <c r="D35" s="11"/>
      <c r="E35" s="11"/>
      <c r="F35" s="11"/>
      <c r="G35" s="109" t="s">
        <v>19</v>
      </c>
      <c r="H35" s="596" t="s">
        <v>357</v>
      </c>
      <c r="I35" s="596"/>
      <c r="J35" s="596"/>
      <c r="K35" s="596"/>
      <c r="L35" s="596"/>
      <c r="M35" s="596"/>
      <c r="N35" s="596"/>
      <c r="O35" s="596"/>
      <c r="P35" s="124"/>
      <c r="Q35" s="124"/>
    </row>
    <row r="36" spans="1:17">
      <c r="A36" s="124"/>
      <c r="B36" s="109"/>
      <c r="C36" s="11" t="s">
        <v>79</v>
      </c>
      <c r="D36" s="11"/>
      <c r="E36" s="11"/>
      <c r="F36" s="11"/>
      <c r="G36" s="109" t="s">
        <v>19</v>
      </c>
      <c r="H36" s="596" t="s">
        <v>358</v>
      </c>
      <c r="I36" s="596"/>
      <c r="J36" s="596"/>
      <c r="K36" s="596"/>
      <c r="L36" s="596"/>
      <c r="M36" s="596"/>
      <c r="N36" s="596"/>
      <c r="O36" s="596"/>
      <c r="P36" s="124"/>
      <c r="Q36" s="124"/>
    </row>
    <row r="37" spans="1:17">
      <c r="A37" s="124"/>
      <c r="B37" s="109"/>
      <c r="C37" s="11" t="s">
        <v>80</v>
      </c>
      <c r="D37" s="11"/>
      <c r="E37" s="11"/>
      <c r="F37" s="11"/>
      <c r="G37" s="109" t="s">
        <v>19</v>
      </c>
      <c r="H37" s="17" t="str">
        <f>H34</f>
        <v>26 Ft</v>
      </c>
      <c r="I37" s="108"/>
      <c r="J37" s="108"/>
      <c r="K37" s="108"/>
      <c r="L37" s="108"/>
      <c r="M37" s="108"/>
      <c r="N37" s="250"/>
      <c r="O37" s="108"/>
      <c r="P37" s="124"/>
      <c r="Q37" s="124"/>
    </row>
    <row r="38" spans="1:17">
      <c r="A38" s="124"/>
      <c r="B38" s="109"/>
      <c r="C38" s="108"/>
      <c r="D38" s="108"/>
      <c r="E38" s="108"/>
      <c r="F38" s="108"/>
      <c r="G38" s="109"/>
      <c r="H38" s="124"/>
      <c r="I38" s="124"/>
      <c r="J38" s="124"/>
      <c r="K38" s="124"/>
      <c r="L38" s="124"/>
      <c r="M38" s="124"/>
      <c r="N38" s="245"/>
      <c r="O38" s="124"/>
      <c r="P38" s="124"/>
      <c r="Q38" s="124"/>
    </row>
    <row r="39" spans="1:17">
      <c r="A39" s="124"/>
      <c r="B39" s="129">
        <v>1.5</v>
      </c>
      <c r="C39" s="110" t="s">
        <v>81</v>
      </c>
      <c r="D39" s="109"/>
      <c r="E39" s="109"/>
      <c r="F39" s="109"/>
      <c r="G39" s="109" t="s">
        <v>19</v>
      </c>
      <c r="H39" s="124"/>
      <c r="I39" s="124"/>
      <c r="J39" s="124"/>
      <c r="K39" s="124"/>
      <c r="L39" s="124"/>
      <c r="M39" s="124"/>
      <c r="N39" s="245"/>
      <c r="O39" s="124"/>
      <c r="P39" s="124"/>
      <c r="Q39" s="124"/>
    </row>
    <row r="40" spans="1:17">
      <c r="A40" s="124"/>
      <c r="B40" s="109"/>
      <c r="C40" s="108" t="s">
        <v>82</v>
      </c>
      <c r="D40" s="109"/>
      <c r="E40" s="109"/>
      <c r="F40" s="109"/>
      <c r="G40" s="109" t="s">
        <v>19</v>
      </c>
      <c r="H40" s="595" t="str">
        <f>H31</f>
        <v>Tulsipur Sub-metropolitan City Ward No-06 Dang</v>
      </c>
      <c r="I40" s="595"/>
      <c r="J40" s="595"/>
      <c r="K40" s="595"/>
      <c r="L40" s="595"/>
      <c r="M40" s="595"/>
      <c r="N40" s="595"/>
      <c r="O40" s="595"/>
      <c r="P40" s="124"/>
      <c r="Q40" s="124"/>
    </row>
    <row r="41" spans="1:17">
      <c r="A41" s="124"/>
      <c r="B41" s="109"/>
      <c r="C41" s="108" t="s">
        <v>83</v>
      </c>
      <c r="D41" s="109"/>
      <c r="E41" s="109"/>
      <c r="F41" s="109"/>
      <c r="G41" s="109" t="s">
        <v>19</v>
      </c>
      <c r="H41" s="18" t="str">
        <f>H8</f>
        <v>Tulsipur Sub-metropolitan City Ward No-06 Dang</v>
      </c>
      <c r="I41" s="18"/>
      <c r="J41" s="18"/>
      <c r="K41" s="18"/>
      <c r="L41" s="18"/>
      <c r="M41" s="18"/>
      <c r="N41" s="251"/>
      <c r="O41" s="18"/>
      <c r="P41" s="124"/>
      <c r="Q41" s="124"/>
    </row>
    <row r="42" spans="1:17">
      <c r="A42" s="124"/>
      <c r="B42" s="109"/>
      <c r="C42" s="108" t="s">
        <v>84</v>
      </c>
      <c r="D42" s="135"/>
      <c r="E42" s="109"/>
      <c r="F42" s="135"/>
      <c r="G42" s="109" t="s">
        <v>19</v>
      </c>
      <c r="H42" s="605" t="s">
        <v>359</v>
      </c>
      <c r="I42" s="605"/>
      <c r="J42" s="605"/>
      <c r="K42" s="605"/>
      <c r="L42" s="605"/>
      <c r="M42" s="605"/>
      <c r="N42" s="605"/>
      <c r="O42" s="109"/>
      <c r="P42" s="124"/>
      <c r="Q42" s="124"/>
    </row>
    <row r="43" spans="1:17">
      <c r="A43" s="124"/>
      <c r="B43" s="109"/>
      <c r="C43" s="377" t="s">
        <v>85</v>
      </c>
      <c r="D43" s="377"/>
      <c r="E43" s="377"/>
      <c r="F43" s="377"/>
      <c r="G43" s="109" t="s">
        <v>19</v>
      </c>
      <c r="H43" s="605" t="s">
        <v>360</v>
      </c>
      <c r="I43" s="605"/>
      <c r="J43" s="605"/>
      <c r="K43" s="605"/>
      <c r="L43" s="605"/>
      <c r="M43" s="605"/>
      <c r="N43" s="605"/>
      <c r="O43" s="109"/>
      <c r="P43" s="124"/>
      <c r="Q43" s="124"/>
    </row>
    <row r="44" spans="1:17">
      <c r="A44" s="124"/>
      <c r="B44" s="109"/>
      <c r="C44" s="108" t="s">
        <v>86</v>
      </c>
      <c r="D44" s="135"/>
      <c r="E44" s="109"/>
      <c r="F44" s="135"/>
      <c r="G44" s="109" t="s">
        <v>19</v>
      </c>
      <c r="H44" s="595" t="s">
        <v>108</v>
      </c>
      <c r="I44" s="595"/>
      <c r="J44" s="595"/>
      <c r="K44" s="595"/>
      <c r="L44" s="595"/>
      <c r="M44" s="595"/>
      <c r="N44" s="595"/>
      <c r="O44" s="109"/>
      <c r="P44" s="124"/>
      <c r="Q44" s="124"/>
    </row>
    <row r="45" spans="1:17">
      <c r="A45" s="124"/>
      <c r="B45" s="109"/>
      <c r="C45" s="599" t="s">
        <v>87</v>
      </c>
      <c r="D45" s="599"/>
      <c r="E45" s="599"/>
      <c r="F45" s="599"/>
      <c r="G45" s="109" t="s">
        <v>19</v>
      </c>
      <c r="H45" s="600" t="s">
        <v>108</v>
      </c>
      <c r="I45" s="600"/>
      <c r="J45" s="600"/>
      <c r="K45" s="600"/>
      <c r="L45" s="600"/>
      <c r="M45" s="600"/>
      <c r="N45" s="600"/>
      <c r="O45" s="600"/>
      <c r="P45" s="124"/>
      <c r="Q45" s="124"/>
    </row>
    <row r="46" spans="1:17">
      <c r="A46" s="124"/>
      <c r="B46" s="109"/>
      <c r="C46" s="377" t="s">
        <v>88</v>
      </c>
      <c r="D46" s="377"/>
      <c r="E46" s="377"/>
      <c r="F46" s="377"/>
      <c r="G46" s="109" t="s">
        <v>19</v>
      </c>
      <c r="H46" s="600" t="s">
        <v>109</v>
      </c>
      <c r="I46" s="600"/>
      <c r="J46" s="600"/>
      <c r="K46" s="600"/>
      <c r="L46" s="600"/>
      <c r="M46" s="600"/>
      <c r="N46" s="600"/>
      <c r="O46" s="600"/>
      <c r="P46" s="124"/>
      <c r="Q46" s="124"/>
    </row>
    <row r="47" spans="1:17">
      <c r="A47" s="124"/>
      <c r="B47" s="124"/>
      <c r="C47" s="124"/>
      <c r="D47" s="124"/>
      <c r="E47" s="124"/>
      <c r="F47" s="124"/>
      <c r="G47" s="124"/>
      <c r="H47" s="124"/>
      <c r="I47" s="124"/>
      <c r="J47" s="124"/>
      <c r="K47" s="124"/>
      <c r="L47" s="124"/>
      <c r="M47" s="124"/>
      <c r="N47" s="245"/>
      <c r="O47" s="124"/>
      <c r="P47" s="124"/>
      <c r="Q47" s="124"/>
    </row>
    <row r="48" spans="1:17" ht="20.25">
      <c r="A48" s="109"/>
      <c r="B48" s="116">
        <v>2</v>
      </c>
      <c r="C48" s="126" t="s">
        <v>110</v>
      </c>
      <c r="D48" s="136"/>
      <c r="E48" s="136"/>
      <c r="F48" s="136"/>
      <c r="G48" s="136"/>
      <c r="H48" s="136"/>
      <c r="I48" s="109"/>
      <c r="J48" s="109"/>
      <c r="K48" s="109"/>
      <c r="L48" s="109"/>
      <c r="M48" s="109"/>
      <c r="N48" s="252"/>
      <c r="O48" s="109"/>
      <c r="P48" s="109"/>
      <c r="Q48" s="109"/>
    </row>
    <row r="49" spans="1:17">
      <c r="A49" s="109"/>
      <c r="B49" s="109"/>
      <c r="C49" s="108"/>
      <c r="D49" s="109"/>
      <c r="E49" s="109"/>
      <c r="F49" s="109"/>
      <c r="G49" s="109"/>
      <c r="H49" s="109"/>
      <c r="I49" s="109"/>
      <c r="J49" s="109"/>
      <c r="K49" s="109"/>
      <c r="L49" s="109"/>
      <c r="M49" s="109"/>
      <c r="N49" s="252"/>
      <c r="O49" s="109"/>
      <c r="P49" s="109"/>
      <c r="Q49" s="109"/>
    </row>
    <row r="50" spans="1:17">
      <c r="A50" s="109"/>
      <c r="B50" s="109">
        <v>2.1</v>
      </c>
      <c r="C50" s="108" t="s">
        <v>111</v>
      </c>
      <c r="D50" s="109"/>
      <c r="E50" s="109"/>
      <c r="F50" s="109"/>
      <c r="G50" s="109"/>
      <c r="H50" s="109" t="s">
        <v>19</v>
      </c>
      <c r="I50" s="17">
        <v>3422</v>
      </c>
      <c r="J50" s="108"/>
      <c r="K50" s="108"/>
      <c r="L50" s="108"/>
      <c r="M50" s="108"/>
      <c r="N50" s="250"/>
      <c r="O50" s="108"/>
      <c r="P50" s="108"/>
      <c r="Q50" s="108"/>
    </row>
    <row r="51" spans="1:17">
      <c r="A51" s="109"/>
      <c r="B51" s="109">
        <v>2.2000000000000002</v>
      </c>
      <c r="C51" s="108" t="s">
        <v>112</v>
      </c>
      <c r="D51" s="109"/>
      <c r="E51" s="109"/>
      <c r="F51" s="109"/>
      <c r="G51" s="109"/>
      <c r="H51" s="109" t="s">
        <v>19</v>
      </c>
      <c r="I51" s="601" t="s">
        <v>361</v>
      </c>
      <c r="J51" s="601"/>
      <c r="K51" s="601"/>
      <c r="L51" s="601"/>
      <c r="M51" s="601"/>
      <c r="N51" s="253"/>
      <c r="O51" s="137"/>
      <c r="P51" s="137"/>
      <c r="Q51" s="137"/>
    </row>
    <row r="52" spans="1:17">
      <c r="A52" s="109"/>
      <c r="B52" s="109">
        <v>2.2999999999999998</v>
      </c>
      <c r="C52" s="108" t="s">
        <v>114</v>
      </c>
      <c r="D52" s="109"/>
      <c r="E52" s="109"/>
      <c r="F52" s="109"/>
      <c r="G52" s="109"/>
      <c r="H52" s="109" t="s">
        <v>19</v>
      </c>
      <c r="I52" s="602">
        <v>175.37</v>
      </c>
      <c r="J52" s="602"/>
      <c r="K52" s="602" t="s">
        <v>115</v>
      </c>
      <c r="L52" s="602"/>
      <c r="M52" s="138"/>
      <c r="N52" s="254"/>
      <c r="O52" s="138"/>
      <c r="P52" s="138"/>
      <c r="Q52" s="138"/>
    </row>
    <row r="53" spans="1:17">
      <c r="A53" s="109"/>
      <c r="B53" s="109"/>
      <c r="C53" s="109"/>
      <c r="D53" s="109"/>
      <c r="E53" s="109"/>
      <c r="F53" s="109"/>
      <c r="G53" s="109"/>
      <c r="H53" s="109"/>
      <c r="I53" s="109"/>
      <c r="J53" s="109"/>
      <c r="K53" s="109"/>
      <c r="L53" s="109"/>
      <c r="M53" s="109"/>
      <c r="N53" s="252"/>
      <c r="O53" s="109"/>
      <c r="P53" s="109"/>
      <c r="Q53" s="109"/>
    </row>
    <row r="54" spans="1:17">
      <c r="A54" s="109"/>
      <c r="B54" s="578" t="s">
        <v>116</v>
      </c>
      <c r="C54" s="578"/>
      <c r="D54" s="578" t="s">
        <v>117</v>
      </c>
      <c r="E54" s="578"/>
      <c r="F54" s="578"/>
      <c r="G54" s="578" t="s">
        <v>118</v>
      </c>
      <c r="H54" s="578"/>
      <c r="I54" s="578"/>
      <c r="J54" s="578" t="s">
        <v>119</v>
      </c>
      <c r="K54" s="578"/>
      <c r="L54" s="578"/>
      <c r="M54" s="233" t="s">
        <v>120</v>
      </c>
      <c r="N54" s="236"/>
      <c r="O54" s="236"/>
      <c r="P54" s="236"/>
      <c r="Q54" s="236"/>
    </row>
    <row r="55" spans="1:17">
      <c r="A55" s="109"/>
      <c r="B55" s="597">
        <f>I50</f>
        <v>3422</v>
      </c>
      <c r="C55" s="597"/>
      <c r="D55" s="553">
        <v>0</v>
      </c>
      <c r="E55" s="553"/>
      <c r="F55" s="553"/>
      <c r="G55" s="553">
        <v>0</v>
      </c>
      <c r="H55" s="598"/>
      <c r="I55" s="598"/>
      <c r="J55" s="553">
        <f>I52/16.93</f>
        <v>10.358535144713526</v>
      </c>
      <c r="K55" s="553"/>
      <c r="L55" s="553"/>
      <c r="M55" s="234">
        <v>0</v>
      </c>
      <c r="N55" s="236"/>
      <c r="O55" s="236"/>
      <c r="P55" s="236"/>
      <c r="Q55" s="236"/>
    </row>
    <row r="56" spans="1:17">
      <c r="A56" s="109"/>
      <c r="B56" s="578" t="s">
        <v>121</v>
      </c>
      <c r="C56" s="578"/>
      <c r="D56" s="553">
        <v>0</v>
      </c>
      <c r="E56" s="553"/>
      <c r="F56" s="553"/>
      <c r="G56" s="553">
        <f>G55</f>
        <v>0</v>
      </c>
      <c r="H56" s="553"/>
      <c r="I56" s="553"/>
      <c r="J56" s="553">
        <f>J55</f>
        <v>10.358535144713526</v>
      </c>
      <c r="K56" s="553"/>
      <c r="L56" s="553"/>
      <c r="M56" s="235">
        <f>M55</f>
        <v>0</v>
      </c>
      <c r="N56" s="236"/>
      <c r="O56" s="236"/>
      <c r="P56" s="236"/>
      <c r="Q56" s="236"/>
    </row>
    <row r="57" spans="1:17">
      <c r="A57" s="109"/>
      <c r="B57" s="578" t="s">
        <v>122</v>
      </c>
      <c r="C57" s="578"/>
      <c r="D57" s="235">
        <f>I52*10.76</f>
        <v>1886.9811999999999</v>
      </c>
      <c r="E57" s="235"/>
      <c r="F57" s="235"/>
      <c r="G57" s="235"/>
      <c r="H57" s="235"/>
      <c r="I57" s="235"/>
      <c r="J57" s="235"/>
      <c r="K57" s="235"/>
      <c r="L57" s="235"/>
      <c r="M57" s="235"/>
      <c r="N57" s="237"/>
      <c r="O57" s="237"/>
      <c r="P57" s="237"/>
      <c r="Q57" s="237"/>
    </row>
    <row r="58" spans="1:17">
      <c r="A58" s="109"/>
      <c r="B58" s="578" t="s">
        <v>123</v>
      </c>
      <c r="C58" s="578"/>
      <c r="D58" s="235">
        <f>I52</f>
        <v>175.37</v>
      </c>
      <c r="E58" s="235"/>
      <c r="F58" s="235"/>
      <c r="G58" s="235"/>
      <c r="H58" s="235"/>
      <c r="I58" s="235"/>
      <c r="J58" s="235"/>
      <c r="K58" s="235"/>
      <c r="L58" s="235"/>
      <c r="M58" s="235"/>
      <c r="N58" s="237"/>
      <c r="O58" s="237"/>
      <c r="P58" s="237"/>
      <c r="Q58" s="237"/>
    </row>
    <row r="59" spans="1:17">
      <c r="A59" s="109"/>
      <c r="B59" s="109"/>
      <c r="C59" s="109"/>
      <c r="D59" s="109"/>
      <c r="E59" s="109"/>
      <c r="F59" s="109"/>
      <c r="G59" s="109"/>
      <c r="H59" s="109"/>
      <c r="I59" s="109"/>
      <c r="J59" s="109"/>
      <c r="K59" s="109"/>
      <c r="L59" s="109"/>
      <c r="M59" s="109"/>
      <c r="N59" s="252"/>
      <c r="O59" s="109"/>
      <c r="P59" s="109"/>
      <c r="Q59" s="109"/>
    </row>
    <row r="60" spans="1:17">
      <c r="A60" s="109"/>
      <c r="B60" s="109">
        <v>2.4</v>
      </c>
      <c r="C60" s="374" t="s">
        <v>124</v>
      </c>
      <c r="D60" s="374"/>
      <c r="E60" s="374"/>
      <c r="F60" s="374"/>
      <c r="G60" s="374"/>
      <c r="H60" s="109" t="s">
        <v>19</v>
      </c>
      <c r="I60" s="595" t="s">
        <v>109</v>
      </c>
      <c r="J60" s="595"/>
      <c r="K60" s="595"/>
      <c r="L60" s="595"/>
      <c r="M60" s="595"/>
      <c r="N60" s="595"/>
      <c r="O60" s="595"/>
      <c r="P60" s="595"/>
      <c r="Q60" s="595"/>
    </row>
    <row r="61" spans="1:17">
      <c r="A61" s="109"/>
      <c r="B61" s="109">
        <v>2.5</v>
      </c>
      <c r="C61" s="374" t="s">
        <v>125</v>
      </c>
      <c r="D61" s="374"/>
      <c r="E61" s="374"/>
      <c r="F61" s="374"/>
      <c r="G61" s="374"/>
      <c r="H61" s="109" t="s">
        <v>19</v>
      </c>
      <c r="I61" s="596" t="s">
        <v>109</v>
      </c>
      <c r="J61" s="596"/>
      <c r="K61" s="596"/>
      <c r="L61" s="596"/>
      <c r="M61" s="596"/>
      <c r="N61" s="596"/>
      <c r="O61" s="596"/>
      <c r="P61" s="596"/>
      <c r="Q61" s="596"/>
    </row>
    <row r="62" spans="1:17">
      <c r="A62" s="109"/>
      <c r="B62" s="109">
        <v>2.6</v>
      </c>
      <c r="C62" s="374" t="s">
        <v>126</v>
      </c>
      <c r="D62" s="374"/>
      <c r="E62" s="374"/>
      <c r="F62" s="374"/>
      <c r="G62" s="374"/>
      <c r="H62" s="109"/>
      <c r="I62" s="374"/>
      <c r="J62" s="374"/>
      <c r="K62" s="374"/>
      <c r="L62" s="374"/>
      <c r="M62" s="374"/>
      <c r="N62" s="374"/>
      <c r="O62" s="374"/>
      <c r="P62" s="374"/>
      <c r="Q62" s="374"/>
    </row>
    <row r="63" spans="1:17">
      <c r="A63" s="109"/>
      <c r="B63" s="109"/>
      <c r="C63" s="374" t="s">
        <v>127</v>
      </c>
      <c r="D63" s="374"/>
      <c r="E63" s="374"/>
      <c r="F63" s="374"/>
      <c r="G63" s="374"/>
      <c r="H63" s="109" t="s">
        <v>19</v>
      </c>
      <c r="I63" s="595" t="s">
        <v>128</v>
      </c>
      <c r="J63" s="595"/>
      <c r="K63" s="595"/>
      <c r="L63" s="595"/>
      <c r="M63" s="595"/>
      <c r="N63" s="595"/>
      <c r="O63" s="595"/>
      <c r="P63" s="595"/>
      <c r="Q63" s="595"/>
    </row>
    <row r="64" spans="1:17">
      <c r="A64" s="109"/>
      <c r="B64" s="109">
        <v>2.7</v>
      </c>
      <c r="C64" s="374" t="s">
        <v>129</v>
      </c>
      <c r="D64" s="374"/>
      <c r="E64" s="374"/>
      <c r="F64" s="374"/>
      <c r="G64" s="374"/>
      <c r="H64" s="109" t="s">
        <v>19</v>
      </c>
      <c r="I64" s="595" t="s">
        <v>109</v>
      </c>
      <c r="J64" s="595"/>
      <c r="K64" s="595"/>
      <c r="L64" s="595"/>
      <c r="M64" s="595"/>
      <c r="N64" s="595"/>
      <c r="O64" s="595"/>
      <c r="P64" s="595"/>
      <c r="Q64" s="595"/>
    </row>
    <row r="65" spans="1:17">
      <c r="A65" s="109"/>
      <c r="B65" s="109">
        <v>2.8</v>
      </c>
      <c r="C65" s="594" t="s">
        <v>130</v>
      </c>
      <c r="D65" s="594"/>
      <c r="E65" s="594"/>
      <c r="F65" s="594"/>
      <c r="G65" s="594"/>
      <c r="H65" s="109" t="s">
        <v>19</v>
      </c>
      <c r="I65" s="595" t="s">
        <v>109</v>
      </c>
      <c r="J65" s="595"/>
      <c r="K65" s="595"/>
      <c r="L65" s="595"/>
      <c r="M65" s="595"/>
      <c r="N65" s="595"/>
      <c r="O65" s="595"/>
      <c r="P65" s="595"/>
      <c r="Q65" s="595"/>
    </row>
    <row r="66" spans="1:17">
      <c r="A66" s="109"/>
      <c r="B66" s="109">
        <v>2.9</v>
      </c>
      <c r="C66" s="374" t="s">
        <v>131</v>
      </c>
      <c r="D66" s="374"/>
      <c r="E66" s="374"/>
      <c r="F66" s="374"/>
      <c r="G66" s="374"/>
      <c r="H66" s="109" t="s">
        <v>19</v>
      </c>
      <c r="I66" s="374" t="s">
        <v>109</v>
      </c>
      <c r="J66" s="374"/>
      <c r="K66" s="374"/>
      <c r="L66" s="374"/>
      <c r="M66" s="374"/>
      <c r="N66" s="374"/>
      <c r="O66" s="374"/>
      <c r="P66" s="374"/>
      <c r="Q66" s="374"/>
    </row>
    <row r="67" spans="1:17">
      <c r="A67" s="11"/>
      <c r="B67" s="11" t="s">
        <v>365</v>
      </c>
      <c r="C67" s="11"/>
      <c r="D67" s="11"/>
      <c r="E67" s="11"/>
      <c r="F67" s="109"/>
      <c r="G67" s="109"/>
      <c r="H67" s="109"/>
      <c r="I67" s="109"/>
      <c r="J67" s="109"/>
      <c r="K67" s="109"/>
      <c r="L67" s="109"/>
      <c r="M67" s="109"/>
      <c r="N67" s="252"/>
      <c r="O67" s="109"/>
      <c r="P67" s="109"/>
      <c r="Q67" s="109"/>
    </row>
    <row r="68" spans="1:17">
      <c r="A68" s="109"/>
      <c r="B68" s="578" t="s">
        <v>132</v>
      </c>
      <c r="C68" s="578"/>
      <c r="D68" s="578" t="s">
        <v>133</v>
      </c>
      <c r="E68" s="578"/>
      <c r="F68" s="578"/>
      <c r="G68" s="578" t="s">
        <v>134</v>
      </c>
      <c r="H68" s="578"/>
      <c r="I68" s="578"/>
      <c r="J68" s="578" t="s">
        <v>101</v>
      </c>
      <c r="K68" s="578"/>
      <c r="L68" s="578"/>
      <c r="M68" s="233" t="s">
        <v>135</v>
      </c>
      <c r="N68" s="239"/>
      <c r="O68" s="239"/>
      <c r="P68" s="239"/>
      <c r="Q68" s="239"/>
    </row>
    <row r="69" spans="1:17" ht="33" customHeight="1">
      <c r="A69" s="109"/>
      <c r="B69" s="592">
        <f>B55</f>
        <v>3422</v>
      </c>
      <c r="C69" s="514"/>
      <c r="D69" s="593" t="s">
        <v>362</v>
      </c>
      <c r="E69" s="593"/>
      <c r="F69" s="593"/>
      <c r="G69" s="593" t="s">
        <v>363</v>
      </c>
      <c r="H69" s="593"/>
      <c r="I69" s="593"/>
      <c r="J69" s="593" t="s">
        <v>364</v>
      </c>
      <c r="K69" s="593"/>
      <c r="L69" s="593"/>
      <c r="M69" s="238" t="s">
        <v>366</v>
      </c>
      <c r="N69" s="240"/>
      <c r="O69" s="240"/>
      <c r="P69" s="240"/>
      <c r="Q69" s="240"/>
    </row>
    <row r="70" spans="1:17">
      <c r="A70" s="109"/>
      <c r="B70" s="129"/>
      <c r="C70" s="109"/>
      <c r="D70" s="109"/>
      <c r="E70" s="109"/>
      <c r="F70" s="109"/>
      <c r="G70" s="109"/>
      <c r="H70" s="109"/>
      <c r="I70" s="109"/>
      <c r="J70" s="109"/>
      <c r="K70" s="109"/>
      <c r="L70" s="109"/>
      <c r="M70" s="109"/>
      <c r="N70" s="252"/>
      <c r="O70" s="109"/>
      <c r="P70" s="109"/>
      <c r="Q70" s="109"/>
    </row>
    <row r="71" spans="1:17" ht="16.5">
      <c r="A71" s="109"/>
      <c r="B71" s="139">
        <v>3</v>
      </c>
      <c r="C71" s="126" t="s">
        <v>139</v>
      </c>
      <c r="D71" s="140"/>
      <c r="E71" s="140"/>
      <c r="F71" s="140"/>
      <c r="G71" s="140"/>
      <c r="H71" s="140"/>
      <c r="I71" s="140"/>
      <c r="J71" s="140"/>
      <c r="K71" s="140"/>
      <c r="L71" s="140"/>
      <c r="M71" s="140"/>
      <c r="N71" s="252"/>
      <c r="O71" s="140"/>
      <c r="P71" s="140"/>
      <c r="Q71" s="109"/>
    </row>
    <row r="72" spans="1:17">
      <c r="A72" s="109"/>
      <c r="B72" s="109">
        <v>3.1</v>
      </c>
      <c r="C72" s="108" t="s">
        <v>140</v>
      </c>
      <c r="D72" s="109"/>
      <c r="E72" s="109"/>
      <c r="F72" s="109"/>
      <c r="G72" s="109"/>
      <c r="H72" s="109"/>
      <c r="I72" s="109"/>
      <c r="J72" s="109"/>
      <c r="K72" s="109"/>
      <c r="L72" s="109"/>
      <c r="M72" s="109"/>
      <c r="N72" s="252"/>
      <c r="O72" s="109"/>
      <c r="P72" s="109"/>
      <c r="Q72" s="109"/>
    </row>
    <row r="73" spans="1:17">
      <c r="A73" s="109"/>
      <c r="B73" s="109"/>
      <c r="C73" s="377" t="s">
        <v>141</v>
      </c>
      <c r="D73" s="377"/>
      <c r="E73" s="377"/>
      <c r="F73" s="377"/>
      <c r="G73" s="377"/>
      <c r="H73" s="377"/>
      <c r="I73" s="377"/>
      <c r="J73" s="377"/>
      <c r="K73" s="377"/>
      <c r="L73" s="377"/>
      <c r="M73" s="377"/>
      <c r="N73" s="377"/>
      <c r="O73" s="377"/>
      <c r="P73" s="377"/>
      <c r="Q73" s="377"/>
    </row>
    <row r="74" spans="1:17">
      <c r="A74" s="109"/>
      <c r="B74" s="109"/>
      <c r="C74" s="108"/>
      <c r="D74" s="109"/>
      <c r="E74" s="109"/>
      <c r="F74" s="109"/>
      <c r="G74" s="109"/>
      <c r="H74" s="109"/>
      <c r="I74" s="109"/>
      <c r="J74" s="109"/>
      <c r="K74" s="109"/>
      <c r="L74" s="109"/>
      <c r="M74" s="109"/>
      <c r="N74" s="252"/>
      <c r="O74" s="109"/>
      <c r="P74" s="109"/>
      <c r="Q74" s="109"/>
    </row>
    <row r="75" spans="1:17">
      <c r="A75" s="109"/>
      <c r="B75" s="109">
        <v>3.2</v>
      </c>
      <c r="C75" s="141" t="s">
        <v>142</v>
      </c>
      <c r="D75" s="109"/>
      <c r="E75" s="109"/>
      <c r="F75" s="109"/>
      <c r="G75" s="109"/>
      <c r="H75" s="109"/>
      <c r="I75" s="109"/>
      <c r="J75" s="109"/>
      <c r="K75" s="109"/>
      <c r="L75" s="109"/>
      <c r="M75" s="109"/>
      <c r="N75" s="252"/>
      <c r="O75" s="109"/>
      <c r="P75" s="109"/>
      <c r="Q75" s="109"/>
    </row>
    <row r="76" spans="1:17">
      <c r="A76" s="109"/>
      <c r="B76" s="109"/>
      <c r="C76" s="377" t="s">
        <v>143</v>
      </c>
      <c r="D76" s="377"/>
      <c r="E76" s="377"/>
      <c r="F76" s="377"/>
      <c r="G76" s="377"/>
      <c r="H76" s="377"/>
      <c r="I76" s="377"/>
      <c r="J76" s="377"/>
      <c r="K76" s="377"/>
      <c r="L76" s="377"/>
      <c r="M76" s="377"/>
      <c r="N76" s="377"/>
      <c r="O76" s="377"/>
      <c r="P76" s="377"/>
      <c r="Q76" s="377"/>
    </row>
    <row r="77" spans="1:17">
      <c r="A77" s="109"/>
      <c r="B77" s="109"/>
      <c r="C77" s="141"/>
      <c r="D77" s="109"/>
      <c r="E77" s="109"/>
      <c r="F77" s="109"/>
      <c r="G77" s="109"/>
      <c r="H77" s="109"/>
      <c r="I77" s="109"/>
      <c r="J77" s="109"/>
      <c r="K77" s="109"/>
      <c r="L77" s="109"/>
      <c r="M77" s="109"/>
      <c r="N77" s="252"/>
      <c r="O77" s="109"/>
      <c r="P77" s="109"/>
      <c r="Q77" s="109"/>
    </row>
    <row r="78" spans="1:17">
      <c r="A78" s="109"/>
      <c r="B78" s="109">
        <v>3.3</v>
      </c>
      <c r="C78" s="108" t="s">
        <v>144</v>
      </c>
      <c r="D78" s="109"/>
      <c r="E78" s="109"/>
      <c r="F78" s="109"/>
      <c r="G78" s="109"/>
      <c r="H78" s="109"/>
      <c r="I78" s="109"/>
      <c r="J78" s="109"/>
      <c r="K78" s="109"/>
      <c r="L78" s="109"/>
      <c r="M78" s="109"/>
      <c r="N78" s="252"/>
      <c r="O78" s="109"/>
      <c r="P78" s="109"/>
      <c r="Q78" s="109"/>
    </row>
    <row r="79" spans="1:17">
      <c r="A79" s="109"/>
      <c r="B79" s="129"/>
      <c r="C79" s="11" t="s">
        <v>145</v>
      </c>
      <c r="D79" s="11"/>
      <c r="E79" s="11"/>
      <c r="F79" s="11"/>
      <c r="G79" s="11"/>
      <c r="H79" s="109" t="s">
        <v>19</v>
      </c>
      <c r="I79" s="374" t="s">
        <v>367</v>
      </c>
      <c r="J79" s="374"/>
      <c r="K79" s="374"/>
      <c r="L79" s="374"/>
      <c r="M79" s="374"/>
      <c r="N79" s="374"/>
      <c r="O79" s="374"/>
      <c r="P79" s="374"/>
      <c r="Q79" s="374"/>
    </row>
    <row r="80" spans="1:17">
      <c r="A80" s="109"/>
      <c r="B80" s="129"/>
      <c r="C80" s="11" t="s">
        <v>147</v>
      </c>
      <c r="D80" s="11"/>
      <c r="E80" s="11"/>
      <c r="F80" s="11"/>
      <c r="G80" s="11"/>
      <c r="H80" s="109" t="s">
        <v>19</v>
      </c>
      <c r="I80" s="374" t="s">
        <v>109</v>
      </c>
      <c r="J80" s="374"/>
      <c r="K80" s="374"/>
      <c r="L80" s="374"/>
      <c r="M80" s="374"/>
      <c r="N80" s="374"/>
      <c r="O80" s="374"/>
      <c r="P80" s="374"/>
      <c r="Q80" s="374"/>
    </row>
    <row r="81" spans="1:17">
      <c r="A81" s="109"/>
      <c r="B81" s="129"/>
      <c r="C81" s="108" t="s">
        <v>148</v>
      </c>
      <c r="D81" s="109"/>
      <c r="E81" s="109"/>
      <c r="F81" s="109"/>
      <c r="G81" s="109"/>
      <c r="H81" s="109" t="s">
        <v>19</v>
      </c>
      <c r="I81" s="591" t="s">
        <v>368</v>
      </c>
      <c r="J81" s="591"/>
      <c r="K81" s="591"/>
      <c r="L81" s="591"/>
      <c r="M81" s="591"/>
      <c r="N81" s="591"/>
      <c r="O81" s="591"/>
      <c r="P81" s="591"/>
      <c r="Q81" s="591"/>
    </row>
    <row r="82" spans="1:17">
      <c r="A82" s="109"/>
      <c r="B82" s="129"/>
      <c r="C82" s="108" t="s">
        <v>150</v>
      </c>
      <c r="D82" s="109"/>
      <c r="E82" s="109"/>
      <c r="F82" s="109"/>
      <c r="G82" s="109"/>
      <c r="H82" s="109" t="s">
        <v>19</v>
      </c>
      <c r="I82" s="591" t="s">
        <v>369</v>
      </c>
      <c r="J82" s="591"/>
      <c r="K82" s="591"/>
      <c r="L82" s="591"/>
      <c r="M82" s="591"/>
      <c r="N82" s="591"/>
      <c r="O82" s="591"/>
      <c r="P82" s="591"/>
      <c r="Q82" s="591"/>
    </row>
    <row r="83" spans="1:17">
      <c r="A83" s="109"/>
      <c r="B83" s="129"/>
      <c r="C83" s="108"/>
      <c r="D83" s="109"/>
      <c r="E83" s="109"/>
      <c r="F83" s="109"/>
      <c r="G83" s="109"/>
      <c r="H83" s="109"/>
      <c r="I83" s="109"/>
      <c r="J83" s="109"/>
      <c r="K83" s="109"/>
      <c r="L83" s="109"/>
      <c r="M83" s="109"/>
      <c r="N83" s="252"/>
      <c r="O83" s="109"/>
      <c r="P83" s="109"/>
      <c r="Q83" s="109"/>
    </row>
    <row r="84" spans="1:17" ht="18.75">
      <c r="A84" s="109"/>
      <c r="B84" s="125">
        <v>4</v>
      </c>
      <c r="C84" s="126" t="s">
        <v>41</v>
      </c>
      <c r="D84" s="127"/>
      <c r="E84" s="127"/>
      <c r="F84" s="127"/>
      <c r="G84" s="127"/>
      <c r="H84" s="127"/>
      <c r="I84" s="127"/>
      <c r="J84" s="109"/>
      <c r="K84" s="109"/>
      <c r="L84" s="109"/>
      <c r="M84" s="109"/>
      <c r="N84" s="252"/>
      <c r="O84" s="109"/>
      <c r="P84" s="109"/>
      <c r="Q84" s="109"/>
    </row>
    <row r="85" spans="1:17" ht="18.75">
      <c r="A85" s="109"/>
      <c r="B85" s="125"/>
      <c r="C85" s="142"/>
      <c r="D85" s="127"/>
      <c r="E85" s="127"/>
      <c r="F85" s="127"/>
      <c r="G85" s="127"/>
      <c r="H85" s="127"/>
      <c r="I85" s="127"/>
      <c r="J85" s="109"/>
      <c r="K85" s="109"/>
      <c r="L85" s="109"/>
      <c r="M85" s="109"/>
      <c r="N85" s="252"/>
      <c r="O85" s="109"/>
      <c r="P85" s="109"/>
      <c r="Q85" s="109"/>
    </row>
    <row r="86" spans="1:17">
      <c r="A86" s="109"/>
      <c r="B86" s="129">
        <v>4.0999999999999996</v>
      </c>
      <c r="C86" s="110" t="s">
        <v>152</v>
      </c>
      <c r="D86" s="109"/>
      <c r="E86" s="109"/>
      <c r="F86" s="109"/>
      <c r="G86" s="109"/>
      <c r="H86" s="109"/>
      <c r="I86" s="109"/>
      <c r="J86" s="109"/>
      <c r="K86" s="109"/>
      <c r="L86" s="109"/>
      <c r="M86" s="109"/>
      <c r="N86" s="252"/>
      <c r="O86" s="109"/>
      <c r="P86" s="109"/>
      <c r="Q86" s="109"/>
    </row>
    <row r="87" spans="1:17">
      <c r="A87" s="109"/>
      <c r="B87" s="109" t="s">
        <v>153</v>
      </c>
      <c r="C87" s="108" t="s">
        <v>154</v>
      </c>
      <c r="D87" s="109"/>
      <c r="E87" s="109"/>
      <c r="F87" s="109"/>
      <c r="G87" s="109"/>
      <c r="H87" s="109"/>
      <c r="I87" s="109"/>
      <c r="J87" s="109"/>
      <c r="K87" s="109"/>
      <c r="L87" s="109"/>
      <c r="M87" s="109"/>
      <c r="N87" s="252"/>
      <c r="O87" s="109"/>
      <c r="P87" s="109"/>
      <c r="Q87" s="109"/>
    </row>
    <row r="88" spans="1:17">
      <c r="A88" s="109"/>
      <c r="B88" s="13"/>
      <c r="C88" s="586" t="s">
        <v>155</v>
      </c>
      <c r="D88" s="586"/>
      <c r="E88" s="586"/>
      <c r="F88" s="586"/>
      <c r="G88" s="586" t="s">
        <v>156</v>
      </c>
      <c r="H88" s="586"/>
      <c r="I88" s="586"/>
      <c r="J88" s="586"/>
      <c r="K88" s="241" t="s">
        <v>157</v>
      </c>
      <c r="L88" s="241"/>
      <c r="M88" s="241"/>
      <c r="N88" s="255"/>
      <c r="O88" s="143"/>
      <c r="P88" s="143"/>
      <c r="Q88" s="144"/>
    </row>
    <row r="89" spans="1:17">
      <c r="A89" s="109"/>
      <c r="B89" s="13"/>
      <c r="C89" s="588">
        <v>22200</v>
      </c>
      <c r="D89" s="588"/>
      <c r="E89" s="588"/>
      <c r="F89" s="588"/>
      <c r="G89" s="589">
        <f>C89*16.93</f>
        <v>375846</v>
      </c>
      <c r="H89" s="589"/>
      <c r="I89" s="589"/>
      <c r="J89" s="589"/>
      <c r="K89" s="505">
        <f>G89*20</f>
        <v>7516920</v>
      </c>
      <c r="L89" s="506"/>
      <c r="M89" s="507"/>
      <c r="N89" s="237"/>
      <c r="O89" s="145"/>
      <c r="P89" s="145"/>
      <c r="Q89" s="14"/>
    </row>
    <row r="90" spans="1:17">
      <c r="A90" s="109"/>
      <c r="B90" s="109"/>
      <c r="C90" s="590"/>
      <c r="D90" s="590"/>
      <c r="E90" s="590"/>
      <c r="F90" s="590"/>
      <c r="G90" s="590"/>
      <c r="H90" s="590"/>
      <c r="I90" s="370"/>
      <c r="J90" s="370"/>
      <c r="K90" s="370"/>
      <c r="L90" s="370"/>
      <c r="M90" s="370"/>
      <c r="N90" s="370"/>
      <c r="O90" s="370"/>
      <c r="P90" s="370"/>
      <c r="Q90" s="370"/>
    </row>
    <row r="91" spans="1:17">
      <c r="A91" s="109"/>
      <c r="B91" s="109" t="s">
        <v>158</v>
      </c>
      <c r="C91" s="108" t="s">
        <v>159</v>
      </c>
      <c r="D91" s="109"/>
      <c r="E91" s="109"/>
      <c r="F91" s="109"/>
      <c r="G91" s="109"/>
      <c r="H91" s="109"/>
      <c r="I91" s="109"/>
      <c r="J91" s="109"/>
      <c r="K91" s="109"/>
      <c r="L91" s="109"/>
      <c r="M91" s="109"/>
      <c r="N91" s="252"/>
      <c r="O91" s="109"/>
      <c r="P91" s="109"/>
      <c r="Q91" s="109"/>
    </row>
    <row r="92" spans="1:17">
      <c r="A92" s="109"/>
      <c r="B92" s="135"/>
      <c r="C92" s="586" t="str">
        <f>C88</f>
        <v>Rate Per Sq. m (NRs.)</v>
      </c>
      <c r="D92" s="586"/>
      <c r="E92" s="586"/>
      <c r="F92" s="586"/>
      <c r="G92" s="586" t="str">
        <f>G88</f>
        <v>Rate Per Dhur (NRs)</v>
      </c>
      <c r="H92" s="586"/>
      <c r="I92" s="586"/>
      <c r="J92" s="586"/>
      <c r="K92" s="241" t="str">
        <f>K88</f>
        <v>Rate Per Kattha (NRs.)</v>
      </c>
      <c r="L92" s="241"/>
      <c r="M92" s="241"/>
      <c r="N92" s="255"/>
      <c r="O92" s="143"/>
      <c r="P92" s="143"/>
      <c r="Q92" s="109"/>
    </row>
    <row r="93" spans="1:17">
      <c r="A93" s="109"/>
      <c r="B93" s="135"/>
      <c r="C93" s="588">
        <v>50100</v>
      </c>
      <c r="D93" s="588"/>
      <c r="E93" s="588"/>
      <c r="F93" s="588"/>
      <c r="G93" s="589">
        <f>C93*16.93</f>
        <v>848193</v>
      </c>
      <c r="H93" s="589"/>
      <c r="I93" s="589"/>
      <c r="J93" s="589"/>
      <c r="K93" s="505">
        <f>G93*20</f>
        <v>16963860</v>
      </c>
      <c r="L93" s="506"/>
      <c r="M93" s="507"/>
      <c r="N93" s="237"/>
      <c r="O93" s="145"/>
      <c r="P93" s="145"/>
      <c r="Q93" s="109"/>
    </row>
    <row r="94" spans="1:17">
      <c r="A94" s="109"/>
      <c r="B94" s="135"/>
      <c r="C94" s="585"/>
      <c r="D94" s="585"/>
      <c r="E94" s="585"/>
      <c r="F94" s="585"/>
      <c r="G94" s="585"/>
      <c r="H94" s="585"/>
      <c r="I94" s="585"/>
      <c r="J94" s="585"/>
      <c r="K94" s="585"/>
      <c r="L94" s="585"/>
      <c r="M94" s="585"/>
      <c r="N94" s="585"/>
      <c r="O94" s="146"/>
      <c r="P94" s="146"/>
      <c r="Q94" s="109">
        <f>11*14</f>
        <v>154</v>
      </c>
    </row>
    <row r="95" spans="1:17">
      <c r="A95" s="109"/>
      <c r="B95" s="109" t="s">
        <v>160</v>
      </c>
      <c r="C95" s="141" t="s">
        <v>161</v>
      </c>
      <c r="D95" s="109"/>
      <c r="E95" s="109"/>
      <c r="F95" s="109"/>
      <c r="G95" s="109"/>
      <c r="H95" s="109"/>
      <c r="I95" s="109"/>
      <c r="J95" s="109"/>
      <c r="K95" s="109"/>
      <c r="L95" s="109"/>
      <c r="M95" s="109"/>
      <c r="N95" s="252"/>
      <c r="O95" s="109"/>
      <c r="P95" s="109"/>
      <c r="Q95" s="109">
        <f>12*14</f>
        <v>168</v>
      </c>
    </row>
    <row r="96" spans="1:17">
      <c r="A96" s="109"/>
      <c r="B96" s="135"/>
      <c r="C96" s="586" t="str">
        <f>C92</f>
        <v>Rate Per Sq. m (NRs.)</v>
      </c>
      <c r="D96" s="586"/>
      <c r="E96" s="586"/>
      <c r="F96" s="586"/>
      <c r="G96" s="586" t="str">
        <f>G92</f>
        <v>Rate Per Dhur (NRs)</v>
      </c>
      <c r="H96" s="586"/>
      <c r="I96" s="586"/>
      <c r="J96" s="586"/>
      <c r="K96" s="241" t="str">
        <f>K92</f>
        <v>Rate Per Kattha (NRs.)</v>
      </c>
      <c r="L96" s="241"/>
      <c r="M96" s="241"/>
      <c r="N96" s="255"/>
      <c r="O96" s="143"/>
      <c r="P96" s="143"/>
      <c r="Q96" s="109"/>
    </row>
    <row r="97" spans="1:17">
      <c r="A97" s="109"/>
      <c r="B97" s="135"/>
      <c r="C97" s="553">
        <f>G97/16.93</f>
        <v>38940</v>
      </c>
      <c r="D97" s="553"/>
      <c r="E97" s="553"/>
      <c r="F97" s="553"/>
      <c r="G97" s="587">
        <f>K97/20</f>
        <v>659254.19999999995</v>
      </c>
      <c r="H97" s="503"/>
      <c r="I97" s="503"/>
      <c r="J97" s="503"/>
      <c r="K97" s="508">
        <f>I103</f>
        <v>13185084</v>
      </c>
      <c r="L97" s="509"/>
      <c r="M97" s="509"/>
      <c r="N97" s="256"/>
      <c r="O97" s="13"/>
      <c r="P97" s="13"/>
      <c r="Q97" s="109"/>
    </row>
    <row r="98" spans="1:17">
      <c r="A98" s="109"/>
      <c r="B98" s="135"/>
      <c r="C98" s="109"/>
      <c r="D98" s="109"/>
      <c r="E98" s="109"/>
      <c r="F98" s="109"/>
      <c r="G98" s="109"/>
      <c r="H98" s="109"/>
      <c r="I98" s="109"/>
      <c r="J98" s="109"/>
      <c r="K98" s="109"/>
      <c r="L98" s="109"/>
      <c r="M98" s="109"/>
      <c r="N98" s="252"/>
      <c r="O98" s="109"/>
      <c r="P98" s="109"/>
      <c r="Q98" s="109"/>
    </row>
    <row r="99" spans="1:17">
      <c r="A99" s="109"/>
      <c r="B99" s="135"/>
      <c r="C99" s="578" t="s">
        <v>162</v>
      </c>
      <c r="D99" s="578"/>
      <c r="E99" s="578"/>
      <c r="F99" s="578"/>
      <c r="G99" s="578"/>
      <c r="H99" s="578"/>
      <c r="I99" s="578"/>
      <c r="J99" s="578"/>
      <c r="K99" s="578"/>
      <c r="L99" s="578"/>
      <c r="M99" s="578"/>
      <c r="N99" s="578"/>
      <c r="O99" s="109"/>
      <c r="P99" s="124"/>
      <c r="Q99" s="124"/>
    </row>
    <row r="100" spans="1:17">
      <c r="A100" s="109"/>
      <c r="B100" s="580" t="s">
        <v>163</v>
      </c>
      <c r="C100" s="580"/>
      <c r="D100" s="580"/>
      <c r="E100" s="580"/>
      <c r="F100" s="580"/>
      <c r="G100" s="580"/>
      <c r="H100" s="580"/>
      <c r="I100" s="580"/>
      <c r="J100" s="109"/>
      <c r="K100" s="109"/>
      <c r="L100" s="109"/>
      <c r="M100" s="109"/>
      <c r="N100" s="252"/>
      <c r="O100" s="109"/>
      <c r="P100" s="109"/>
      <c r="Q100" s="109"/>
    </row>
    <row r="101" spans="1:17">
      <c r="A101" s="109"/>
      <c r="B101" s="581" t="s">
        <v>323</v>
      </c>
      <c r="C101" s="581"/>
      <c r="D101" s="147">
        <f>K89</f>
        <v>7516920</v>
      </c>
      <c r="E101" s="6" t="s">
        <v>321</v>
      </c>
      <c r="F101" s="6"/>
      <c r="G101" s="6"/>
      <c r="H101" s="6"/>
      <c r="I101" s="582">
        <f>K89/100*40</f>
        <v>3006768</v>
      </c>
      <c r="J101" s="582"/>
      <c r="K101" s="582"/>
      <c r="L101" s="582"/>
      <c r="M101" s="109"/>
      <c r="N101" s="257"/>
      <c r="O101" s="148"/>
      <c r="P101" s="148"/>
      <c r="Q101" s="148"/>
    </row>
    <row r="102" spans="1:17">
      <c r="A102" s="109"/>
      <c r="B102" s="583" t="s">
        <v>322</v>
      </c>
      <c r="C102" s="583"/>
      <c r="D102" s="216">
        <f>K93</f>
        <v>16963860</v>
      </c>
      <c r="E102" s="148" t="s">
        <v>324</v>
      </c>
      <c r="F102" s="148"/>
      <c r="G102" s="148"/>
      <c r="H102" s="148"/>
      <c r="I102" s="584">
        <f>K93/100*60</f>
        <v>10178316</v>
      </c>
      <c r="J102" s="584"/>
      <c r="K102" s="584"/>
      <c r="L102" s="584"/>
      <c r="M102" s="109"/>
      <c r="N102" s="252"/>
      <c r="O102" s="109"/>
      <c r="P102" s="109"/>
      <c r="Q102" s="109"/>
    </row>
    <row r="103" spans="1:17">
      <c r="A103" s="109"/>
      <c r="B103" s="149"/>
      <c r="C103" s="149"/>
      <c r="D103" s="575" t="s">
        <v>164</v>
      </c>
      <c r="E103" s="575"/>
      <c r="F103" s="575"/>
      <c r="G103" s="575"/>
      <c r="H103" s="575"/>
      <c r="I103" s="576">
        <f>I102+I101</f>
        <v>13185084</v>
      </c>
      <c r="J103" s="576"/>
      <c r="K103" s="576"/>
      <c r="L103" s="576"/>
      <c r="M103" s="109"/>
      <c r="N103" s="252"/>
      <c r="O103" s="109"/>
      <c r="P103" s="109"/>
      <c r="Q103" s="109"/>
    </row>
    <row r="104" spans="1:17">
      <c r="A104" s="109"/>
      <c r="B104" s="6"/>
      <c r="C104" s="6"/>
      <c r="D104" s="150"/>
      <c r="E104" s="150"/>
      <c r="F104" s="150"/>
      <c r="G104" s="150"/>
      <c r="H104" s="150"/>
      <c r="I104" s="151"/>
      <c r="J104" s="151"/>
      <c r="K104" s="151"/>
      <c r="L104" s="151"/>
      <c r="M104" s="109"/>
      <c r="N104" s="252"/>
      <c r="O104" s="109"/>
      <c r="P104" s="109"/>
      <c r="Q104" s="109"/>
    </row>
    <row r="105" spans="1:17">
      <c r="A105" s="109"/>
      <c r="B105" s="129">
        <v>4.2</v>
      </c>
      <c r="C105" s="110" t="s">
        <v>165</v>
      </c>
      <c r="D105" s="109"/>
      <c r="E105" s="109"/>
      <c r="F105" s="109"/>
      <c r="G105" s="109"/>
      <c r="H105" s="109"/>
      <c r="I105" s="109"/>
      <c r="J105" s="109"/>
      <c r="K105" s="109"/>
      <c r="L105" s="109"/>
      <c r="M105" s="109"/>
      <c r="N105" s="258"/>
      <c r="O105" s="152"/>
      <c r="P105" s="152"/>
      <c r="Q105" s="109"/>
    </row>
    <row r="106" spans="1:17">
      <c r="A106" s="109"/>
      <c r="B106" s="129"/>
      <c r="C106" s="110"/>
      <c r="D106" s="109"/>
      <c r="E106" s="109"/>
      <c r="F106" s="109"/>
      <c r="G106" s="109"/>
      <c r="H106" s="109"/>
      <c r="I106" s="109"/>
      <c r="J106" s="109"/>
      <c r="K106" s="109"/>
      <c r="L106" s="109"/>
      <c r="M106" s="109"/>
      <c r="N106" s="252"/>
      <c r="O106" s="109"/>
      <c r="P106" s="109"/>
      <c r="Q106" s="109"/>
    </row>
    <row r="107" spans="1:17">
      <c r="A107" s="109"/>
      <c r="B107" s="109" t="s">
        <v>166</v>
      </c>
      <c r="C107" s="23" t="s">
        <v>167</v>
      </c>
      <c r="D107" s="111"/>
      <c r="E107" s="111"/>
      <c r="F107" s="111"/>
      <c r="G107" s="111"/>
      <c r="H107" s="111"/>
      <c r="I107" s="111"/>
      <c r="J107" s="111"/>
      <c r="K107" s="109"/>
      <c r="L107" s="109"/>
      <c r="M107" s="109"/>
      <c r="N107" s="252"/>
      <c r="O107" s="109"/>
      <c r="P107" s="109"/>
      <c r="Q107" s="109"/>
    </row>
    <row r="108" spans="1:17">
      <c r="A108" s="109"/>
      <c r="B108" s="109"/>
      <c r="C108" s="577" t="s">
        <v>168</v>
      </c>
      <c r="D108" s="577"/>
      <c r="E108" s="577"/>
      <c r="F108" s="577"/>
      <c r="G108" s="577"/>
      <c r="H108" s="577"/>
      <c r="I108" s="577"/>
      <c r="J108" s="577"/>
      <c r="K108" s="109"/>
      <c r="L108" s="109"/>
      <c r="M108" s="109"/>
      <c r="N108" s="252"/>
      <c r="O108" s="109"/>
      <c r="P108" s="109"/>
      <c r="Q108" s="109"/>
    </row>
    <row r="109" spans="1:17">
      <c r="A109" s="109"/>
      <c r="B109" s="109"/>
      <c r="C109" s="153"/>
      <c r="D109" s="153"/>
      <c r="E109" s="153"/>
      <c r="F109" s="153"/>
      <c r="G109" s="153"/>
      <c r="H109" s="153"/>
      <c r="I109" s="153"/>
      <c r="J109" s="153"/>
      <c r="K109" s="109"/>
      <c r="L109" s="109"/>
      <c r="M109" s="109"/>
      <c r="N109" s="252"/>
      <c r="O109" s="109"/>
      <c r="P109" s="109"/>
      <c r="Q109" s="109"/>
    </row>
    <row r="110" spans="1:17">
      <c r="A110" s="109"/>
      <c r="B110" s="154" t="s">
        <v>169</v>
      </c>
      <c r="C110" s="578" t="s">
        <v>170</v>
      </c>
      <c r="D110" s="578"/>
      <c r="E110" s="578"/>
      <c r="F110" s="578"/>
      <c r="G110" s="578"/>
      <c r="H110" s="579" t="s">
        <v>171</v>
      </c>
      <c r="I110" s="579"/>
      <c r="J110" s="233" t="s">
        <v>172</v>
      </c>
      <c r="K110" s="233"/>
      <c r="L110" s="233" t="s">
        <v>173</v>
      </c>
      <c r="M110" s="233" t="s">
        <v>383</v>
      </c>
      <c r="N110" s="574" t="s">
        <v>174</v>
      </c>
      <c r="O110" s="574"/>
      <c r="P110" s="574"/>
      <c r="Q110" s="574"/>
    </row>
    <row r="111" spans="1:17">
      <c r="A111" s="109"/>
      <c r="B111" s="155">
        <v>1</v>
      </c>
      <c r="C111" s="572" t="s">
        <v>175</v>
      </c>
      <c r="D111" s="572"/>
      <c r="E111" s="572"/>
      <c r="F111" s="572"/>
      <c r="G111" s="572"/>
      <c r="H111" s="503">
        <v>13112.34</v>
      </c>
      <c r="I111" s="503"/>
      <c r="J111" s="242" t="s">
        <v>176</v>
      </c>
      <c r="K111" s="242"/>
      <c r="L111" s="243">
        <f t="shared" ref="L111:L117" si="0">H111/100*15</f>
        <v>1966.8510000000001</v>
      </c>
      <c r="M111" s="243">
        <f>H111-L111</f>
        <v>11145.489</v>
      </c>
      <c r="N111" s="573">
        <f t="shared" ref="N111:N117" si="1">H111-L111</f>
        <v>11145.489</v>
      </c>
      <c r="O111" s="573"/>
      <c r="P111" s="573"/>
      <c r="Q111" s="573"/>
    </row>
    <row r="112" spans="1:17">
      <c r="A112" s="109"/>
      <c r="B112" s="155">
        <v>2</v>
      </c>
      <c r="C112" s="572" t="s">
        <v>177</v>
      </c>
      <c r="D112" s="572"/>
      <c r="E112" s="572"/>
      <c r="F112" s="572"/>
      <c r="G112" s="572"/>
      <c r="H112" s="503">
        <v>9182.3700000000008</v>
      </c>
      <c r="I112" s="503"/>
      <c r="J112" s="242" t="str">
        <f>J111</f>
        <v>cum</v>
      </c>
      <c r="K112" s="242"/>
      <c r="L112" s="243">
        <f t="shared" si="0"/>
        <v>1377.3555000000001</v>
      </c>
      <c r="M112" s="243">
        <f t="shared" ref="M112:M117" si="2">H112-L112</f>
        <v>7805.0145000000011</v>
      </c>
      <c r="N112" s="573">
        <f t="shared" si="1"/>
        <v>7805.0145000000011</v>
      </c>
      <c r="O112" s="573"/>
      <c r="P112" s="573"/>
      <c r="Q112" s="573"/>
    </row>
    <row r="113" spans="1:17">
      <c r="A113" s="109"/>
      <c r="B113" s="155">
        <v>3</v>
      </c>
      <c r="C113" s="572" t="s">
        <v>178</v>
      </c>
      <c r="D113" s="572"/>
      <c r="E113" s="572"/>
      <c r="F113" s="572"/>
      <c r="G113" s="572"/>
      <c r="H113" s="503">
        <v>10066.049999999999</v>
      </c>
      <c r="I113" s="503"/>
      <c r="J113" s="242" t="str">
        <f>J112</f>
        <v>cum</v>
      </c>
      <c r="K113" s="242"/>
      <c r="L113" s="243">
        <f t="shared" si="0"/>
        <v>1509.9075</v>
      </c>
      <c r="M113" s="243">
        <f t="shared" si="2"/>
        <v>8556.1424999999999</v>
      </c>
      <c r="N113" s="573">
        <f t="shared" si="1"/>
        <v>8556.1424999999999</v>
      </c>
      <c r="O113" s="573"/>
      <c r="P113" s="573"/>
      <c r="Q113" s="573"/>
    </row>
    <row r="114" spans="1:17">
      <c r="A114" s="109"/>
      <c r="B114" s="155">
        <v>4</v>
      </c>
      <c r="C114" s="572" t="s">
        <v>179</v>
      </c>
      <c r="D114" s="572"/>
      <c r="E114" s="572"/>
      <c r="F114" s="572"/>
      <c r="G114" s="572"/>
      <c r="H114" s="503">
        <v>136.06</v>
      </c>
      <c r="I114" s="503"/>
      <c r="J114" s="242" t="s">
        <v>180</v>
      </c>
      <c r="K114" s="242"/>
      <c r="L114" s="243">
        <f t="shared" si="0"/>
        <v>20.408999999999999</v>
      </c>
      <c r="M114" s="243">
        <f t="shared" si="2"/>
        <v>115.65100000000001</v>
      </c>
      <c r="N114" s="573">
        <f t="shared" si="1"/>
        <v>115.65100000000001</v>
      </c>
      <c r="O114" s="573"/>
      <c r="P114" s="573"/>
      <c r="Q114" s="573"/>
    </row>
    <row r="115" spans="1:17">
      <c r="A115" s="109"/>
      <c r="B115" s="155">
        <v>5</v>
      </c>
      <c r="C115" s="572" t="s">
        <v>181</v>
      </c>
      <c r="D115" s="572"/>
      <c r="E115" s="572"/>
      <c r="F115" s="572"/>
      <c r="G115" s="572"/>
      <c r="H115" s="503">
        <v>395.65</v>
      </c>
      <c r="I115" s="503"/>
      <c r="J115" s="242" t="s">
        <v>182</v>
      </c>
      <c r="K115" s="242"/>
      <c r="L115" s="243">
        <f t="shared" si="0"/>
        <v>59.347499999999997</v>
      </c>
      <c r="M115" s="243">
        <f t="shared" si="2"/>
        <v>336.30250000000001</v>
      </c>
      <c r="N115" s="573">
        <f t="shared" si="1"/>
        <v>336.30250000000001</v>
      </c>
      <c r="O115" s="573"/>
      <c r="P115" s="573"/>
      <c r="Q115" s="573"/>
    </row>
    <row r="116" spans="1:17">
      <c r="A116" s="109"/>
      <c r="B116" s="155">
        <v>6</v>
      </c>
      <c r="C116" s="572" t="s">
        <v>183</v>
      </c>
      <c r="D116" s="572"/>
      <c r="E116" s="572"/>
      <c r="F116" s="572"/>
      <c r="G116" s="572"/>
      <c r="H116" s="503">
        <v>275867.52000000002</v>
      </c>
      <c r="I116" s="503"/>
      <c r="J116" s="242" t="str">
        <f>J113</f>
        <v>cum</v>
      </c>
      <c r="K116" s="242"/>
      <c r="L116" s="243">
        <f t="shared" si="0"/>
        <v>41380.128000000004</v>
      </c>
      <c r="M116" s="243">
        <f t="shared" si="2"/>
        <v>234487.39200000002</v>
      </c>
      <c r="N116" s="573">
        <f t="shared" si="1"/>
        <v>234487.39200000002</v>
      </c>
      <c r="O116" s="573"/>
      <c r="P116" s="573"/>
      <c r="Q116" s="573"/>
    </row>
    <row r="117" spans="1:17">
      <c r="A117" s="109"/>
      <c r="B117" s="155">
        <v>7</v>
      </c>
      <c r="C117" s="572" t="s">
        <v>184</v>
      </c>
      <c r="D117" s="572"/>
      <c r="E117" s="572"/>
      <c r="F117" s="572"/>
      <c r="G117" s="572"/>
      <c r="H117" s="503">
        <v>295.83999999999997</v>
      </c>
      <c r="I117" s="503"/>
      <c r="J117" s="242" t="str">
        <f>J115</f>
        <v>sqm</v>
      </c>
      <c r="K117" s="242"/>
      <c r="L117" s="243">
        <f t="shared" si="0"/>
        <v>44.375999999999998</v>
      </c>
      <c r="M117" s="243">
        <f t="shared" si="2"/>
        <v>251.46399999999997</v>
      </c>
      <c r="N117" s="573">
        <f t="shared" si="1"/>
        <v>251.46399999999997</v>
      </c>
      <c r="O117" s="573"/>
      <c r="P117" s="573"/>
      <c r="Q117" s="573"/>
    </row>
    <row r="118" spans="1:17">
      <c r="A118" s="109"/>
      <c r="B118" s="156"/>
      <c r="C118" s="157"/>
      <c r="D118" s="157"/>
      <c r="E118" s="157"/>
      <c r="F118" s="157"/>
      <c r="G118" s="157"/>
      <c r="H118" s="13"/>
      <c r="I118" s="13"/>
      <c r="J118" s="158"/>
      <c r="K118" s="158"/>
      <c r="L118" s="13"/>
      <c r="M118" s="13"/>
      <c r="N118" s="259"/>
      <c r="O118" s="13"/>
      <c r="P118" s="13"/>
      <c r="Q118" s="13"/>
    </row>
    <row r="119" spans="1:17" ht="16.5">
      <c r="A119" s="109"/>
      <c r="B119" s="159">
        <v>5</v>
      </c>
      <c r="C119" s="126" t="s">
        <v>185</v>
      </c>
      <c r="D119" s="140"/>
      <c r="E119" s="140"/>
      <c r="F119" s="140"/>
      <c r="G119" s="140"/>
      <c r="H119" s="140"/>
      <c r="I119" s="140"/>
      <c r="J119" s="140"/>
      <c r="K119" s="140"/>
      <c r="L119" s="140"/>
      <c r="M119" s="140"/>
      <c r="N119" s="260"/>
      <c r="O119" s="140"/>
      <c r="P119" s="140"/>
      <c r="Q119" s="109"/>
    </row>
    <row r="120" spans="1:17">
      <c r="A120" s="109"/>
      <c r="B120" s="109"/>
      <c r="C120" s="129"/>
      <c r="D120" s="109"/>
      <c r="E120" s="109"/>
      <c r="F120" s="109"/>
      <c r="G120" s="109"/>
      <c r="H120" s="109"/>
      <c r="I120" s="109"/>
      <c r="J120" s="109"/>
      <c r="K120" s="109"/>
      <c r="L120" s="219"/>
      <c r="M120" s="109"/>
      <c r="N120" s="252"/>
      <c r="O120" s="109"/>
      <c r="P120" s="109"/>
      <c r="Q120" s="109"/>
    </row>
    <row r="121" spans="1:17" ht="50.25" customHeight="1">
      <c r="A121" s="109"/>
      <c r="B121" s="129" t="s">
        <v>186</v>
      </c>
      <c r="C121" s="108" t="s">
        <v>187</v>
      </c>
      <c r="D121" s="109"/>
      <c r="E121" s="109"/>
      <c r="F121" s="109"/>
      <c r="G121" s="109"/>
      <c r="H121" s="109"/>
      <c r="I121" s="109"/>
      <c r="J121" s="109" t="s">
        <v>188</v>
      </c>
      <c r="K121" s="571" t="s">
        <v>381</v>
      </c>
      <c r="L121" s="571"/>
      <c r="M121" s="571"/>
      <c r="N121" s="571"/>
      <c r="O121" s="571"/>
      <c r="P121" s="571"/>
      <c r="Q121" s="571"/>
    </row>
    <row r="122" spans="1:17">
      <c r="A122" s="109"/>
      <c r="B122" s="129"/>
      <c r="C122" s="108" t="s">
        <v>190</v>
      </c>
      <c r="D122" s="109"/>
      <c r="E122" s="109"/>
      <c r="F122" s="109"/>
      <c r="G122" s="109"/>
      <c r="H122" s="109"/>
      <c r="I122" s="109"/>
      <c r="J122" s="109" t="s">
        <v>188</v>
      </c>
      <c r="K122" s="569" t="s">
        <v>191</v>
      </c>
      <c r="L122" s="569"/>
      <c r="M122" s="569"/>
      <c r="N122" s="569"/>
      <c r="O122" s="569"/>
      <c r="P122" s="569"/>
      <c r="Q122" s="569"/>
    </row>
    <row r="123" spans="1:17">
      <c r="A123" s="109"/>
      <c r="B123" s="129"/>
      <c r="C123" s="108" t="s">
        <v>192</v>
      </c>
      <c r="D123" s="109"/>
      <c r="E123" s="109"/>
      <c r="F123" s="109"/>
      <c r="G123" s="109"/>
      <c r="H123" s="109"/>
      <c r="I123" s="109"/>
      <c r="J123" s="109" t="s">
        <v>188</v>
      </c>
      <c r="K123" s="569" t="s">
        <v>370</v>
      </c>
      <c r="L123" s="569"/>
      <c r="M123" s="569"/>
      <c r="N123" s="569"/>
      <c r="O123" s="569"/>
      <c r="P123" s="569"/>
      <c r="Q123" s="569"/>
    </row>
    <row r="124" spans="1:17">
      <c r="A124" s="109"/>
      <c r="B124" s="109"/>
      <c r="C124" s="108" t="s">
        <v>194</v>
      </c>
      <c r="D124" s="109"/>
      <c r="E124" s="109"/>
      <c r="F124" s="109"/>
      <c r="G124" s="109"/>
      <c r="H124" s="109"/>
      <c r="I124" s="109"/>
      <c r="J124" s="109" t="s">
        <v>188</v>
      </c>
      <c r="K124" s="569" t="s">
        <v>371</v>
      </c>
      <c r="L124" s="569"/>
      <c r="M124" s="569"/>
      <c r="N124" s="569"/>
      <c r="O124" s="569"/>
      <c r="P124" s="569"/>
      <c r="Q124" s="569"/>
    </row>
    <row r="125" spans="1:17">
      <c r="A125" s="109"/>
      <c r="B125" s="109"/>
      <c r="C125" s="108" t="s">
        <v>196</v>
      </c>
      <c r="D125" s="109"/>
      <c r="E125" s="109"/>
      <c r="F125" s="109"/>
      <c r="G125" s="109"/>
      <c r="H125" s="109"/>
      <c r="I125" s="109"/>
      <c r="J125" s="109" t="s">
        <v>188</v>
      </c>
      <c r="K125" s="569" t="str">
        <f>K124</f>
        <v>Complete</v>
      </c>
      <c r="L125" s="569"/>
      <c r="M125" s="569"/>
      <c r="N125" s="569"/>
      <c r="O125" s="569"/>
      <c r="P125" s="569"/>
      <c r="Q125" s="569"/>
    </row>
    <row r="126" spans="1:17">
      <c r="A126" s="109"/>
      <c r="B126" s="129"/>
      <c r="C126" s="108" t="s">
        <v>197</v>
      </c>
      <c r="D126" s="108"/>
      <c r="E126" s="108"/>
      <c r="F126" s="108"/>
      <c r="G126" s="108"/>
      <c r="H126" s="108"/>
      <c r="I126" s="109"/>
      <c r="J126" s="109" t="s">
        <v>188</v>
      </c>
      <c r="K126" s="569" t="s">
        <v>198</v>
      </c>
      <c r="L126" s="569"/>
      <c r="M126" s="569"/>
      <c r="N126" s="569"/>
      <c r="O126" s="569"/>
      <c r="P126" s="569"/>
      <c r="Q126" s="569"/>
    </row>
    <row r="127" spans="1:17">
      <c r="A127" s="109"/>
      <c r="B127" s="129"/>
      <c r="C127" s="108" t="s">
        <v>199</v>
      </c>
      <c r="D127" s="108"/>
      <c r="E127" s="108"/>
      <c r="F127" s="108"/>
      <c r="G127" s="108"/>
      <c r="H127" s="108"/>
      <c r="I127" s="109"/>
      <c r="J127" s="109" t="s">
        <v>188</v>
      </c>
      <c r="K127" s="569" t="s">
        <v>200</v>
      </c>
      <c r="L127" s="569"/>
      <c r="M127" s="569"/>
      <c r="N127" s="569"/>
      <c r="O127" s="569"/>
      <c r="P127" s="569"/>
      <c r="Q127" s="569"/>
    </row>
    <row r="128" spans="1:17">
      <c r="A128" s="109"/>
      <c r="B128" s="129"/>
      <c r="C128" s="108" t="s">
        <v>201</v>
      </c>
      <c r="D128" s="108"/>
      <c r="E128" s="108"/>
      <c r="F128" s="108"/>
      <c r="G128" s="108"/>
      <c r="H128" s="108"/>
      <c r="I128" s="109"/>
      <c r="J128" s="109" t="s">
        <v>188</v>
      </c>
      <c r="K128" s="569" t="str">
        <f>K125</f>
        <v>Complete</v>
      </c>
      <c r="L128" s="569"/>
      <c r="M128" s="569"/>
      <c r="N128" s="569"/>
      <c r="O128" s="569"/>
      <c r="P128" s="569"/>
      <c r="Q128" s="569"/>
    </row>
    <row r="129" spans="1:17">
      <c r="A129" s="109"/>
      <c r="B129" s="129"/>
      <c r="C129" s="108" t="s">
        <v>202</v>
      </c>
      <c r="D129" s="108"/>
      <c r="E129" s="108"/>
      <c r="F129" s="108"/>
      <c r="G129" s="108"/>
      <c r="H129" s="108"/>
      <c r="I129" s="109"/>
      <c r="J129" s="109" t="s">
        <v>188</v>
      </c>
      <c r="K129" s="569" t="str">
        <f>K128</f>
        <v>Complete</v>
      </c>
      <c r="L129" s="569"/>
      <c r="M129" s="569"/>
      <c r="N129" s="569"/>
      <c r="O129" s="569"/>
      <c r="P129" s="569"/>
      <c r="Q129" s="569"/>
    </row>
    <row r="130" spans="1:17">
      <c r="A130" s="109"/>
      <c r="B130" s="129"/>
      <c r="C130" s="108" t="s">
        <v>203</v>
      </c>
      <c r="D130" s="108"/>
      <c r="E130" s="108"/>
      <c r="F130" s="108"/>
      <c r="G130" s="108"/>
      <c r="H130" s="108"/>
      <c r="I130" s="109"/>
      <c r="J130" s="109" t="s">
        <v>188</v>
      </c>
      <c r="K130" s="569" t="str">
        <f>K129</f>
        <v>Complete</v>
      </c>
      <c r="L130" s="569"/>
      <c r="M130" s="569"/>
      <c r="N130" s="569"/>
      <c r="O130" s="569"/>
      <c r="P130" s="569"/>
      <c r="Q130" s="569"/>
    </row>
    <row r="131" spans="1:17">
      <c r="A131" s="109"/>
      <c r="B131" s="129"/>
      <c r="C131" s="108" t="s">
        <v>204</v>
      </c>
      <c r="D131" s="108"/>
      <c r="E131" s="108"/>
      <c r="F131" s="108"/>
      <c r="G131" s="108"/>
      <c r="H131" s="108"/>
      <c r="I131" s="109"/>
      <c r="J131" s="109" t="s">
        <v>188</v>
      </c>
      <c r="K131" s="569" t="str">
        <f>K130</f>
        <v>Complete</v>
      </c>
      <c r="L131" s="569"/>
      <c r="M131" s="569"/>
      <c r="N131" s="569"/>
      <c r="O131" s="569"/>
      <c r="P131" s="569"/>
      <c r="Q131" s="569"/>
    </row>
    <row r="132" spans="1:17">
      <c r="A132" s="109"/>
      <c r="B132" s="129"/>
      <c r="C132" s="108" t="s">
        <v>205</v>
      </c>
      <c r="D132" s="108"/>
      <c r="E132" s="108"/>
      <c r="F132" s="108"/>
      <c r="G132" s="108"/>
      <c r="H132" s="108"/>
      <c r="I132" s="109"/>
      <c r="J132" s="109" t="s">
        <v>188</v>
      </c>
      <c r="K132" s="569" t="str">
        <f>K131</f>
        <v>Complete</v>
      </c>
      <c r="L132" s="569"/>
      <c r="M132" s="569"/>
      <c r="N132" s="569"/>
      <c r="O132" s="569"/>
      <c r="P132" s="569"/>
      <c r="Q132" s="569"/>
    </row>
    <row r="133" spans="1:17">
      <c r="A133" s="109"/>
      <c r="B133" s="129"/>
      <c r="C133" s="108" t="s">
        <v>206</v>
      </c>
      <c r="D133" s="108"/>
      <c r="E133" s="108"/>
      <c r="F133" s="108"/>
      <c r="G133" s="108"/>
      <c r="H133" s="108"/>
      <c r="I133" s="109"/>
      <c r="J133" s="109" t="s">
        <v>188</v>
      </c>
      <c r="K133" s="569" t="str">
        <f>K132</f>
        <v>Complete</v>
      </c>
      <c r="L133" s="569"/>
      <c r="M133" s="569"/>
      <c r="N133" s="569"/>
      <c r="O133" s="569"/>
      <c r="P133" s="569"/>
      <c r="Q133" s="569"/>
    </row>
    <row r="134" spans="1:17">
      <c r="A134" s="109"/>
      <c r="B134" s="129"/>
      <c r="C134" s="108"/>
      <c r="D134" s="108"/>
      <c r="E134" s="108"/>
      <c r="F134" s="108"/>
      <c r="G134" s="108"/>
      <c r="H134" s="108"/>
      <c r="I134" s="109"/>
      <c r="J134" s="109"/>
      <c r="K134" s="109"/>
      <c r="L134" s="109"/>
      <c r="M134" s="109"/>
      <c r="N134" s="252"/>
      <c r="O134" s="109"/>
      <c r="P134" s="109"/>
      <c r="Q134" s="109"/>
    </row>
    <row r="135" spans="1:17">
      <c r="A135" s="109"/>
      <c r="B135" s="129" t="s">
        <v>207</v>
      </c>
      <c r="C135" s="27" t="s">
        <v>208</v>
      </c>
      <c r="D135" s="156"/>
      <c r="E135" s="13"/>
      <c r="F135" s="13"/>
      <c r="G135" s="13"/>
      <c r="H135" s="13"/>
      <c r="I135" s="13"/>
      <c r="J135" s="109"/>
      <c r="K135" s="109"/>
      <c r="L135" s="109"/>
      <c r="M135" s="109"/>
      <c r="N135" s="252"/>
      <c r="O135" s="109"/>
      <c r="P135" s="109"/>
      <c r="Q135" s="109"/>
    </row>
    <row r="136" spans="1:17">
      <c r="A136" s="109"/>
      <c r="B136" s="129"/>
      <c r="C136" s="570" t="s">
        <v>209</v>
      </c>
      <c r="D136" s="570"/>
      <c r="E136" s="570"/>
      <c r="F136" s="570"/>
      <c r="G136" s="570"/>
      <c r="H136" s="570"/>
      <c r="I136" s="570"/>
      <c r="J136" s="570"/>
      <c r="K136" s="109"/>
      <c r="L136" s="109"/>
      <c r="M136" s="109"/>
      <c r="N136" s="252"/>
      <c r="O136" s="109"/>
      <c r="P136" s="109"/>
      <c r="Q136" s="109"/>
    </row>
    <row r="137" spans="1:17">
      <c r="A137" s="109"/>
      <c r="B137" s="129"/>
      <c r="C137" s="27"/>
      <c r="D137" s="156"/>
      <c r="E137" s="13"/>
      <c r="F137" s="13"/>
      <c r="G137" s="13"/>
      <c r="H137" s="13"/>
      <c r="I137" s="13"/>
      <c r="J137" s="109"/>
      <c r="K137" s="109"/>
      <c r="L137" s="109"/>
      <c r="M137" s="109"/>
      <c r="N137" s="252"/>
      <c r="O137" s="109"/>
      <c r="P137" s="109"/>
      <c r="Q137" s="109"/>
    </row>
    <row r="138" spans="1:17">
      <c r="A138" s="109"/>
      <c r="B138" s="109"/>
      <c r="C138" s="537" t="s">
        <v>210</v>
      </c>
      <c r="D138" s="538"/>
      <c r="E138" s="539"/>
      <c r="F138" s="537" t="s">
        <v>211</v>
      </c>
      <c r="G138" s="538"/>
      <c r="H138" s="538"/>
      <c r="I138" s="539"/>
      <c r="J138" s="537" t="s">
        <v>212</v>
      </c>
      <c r="K138" s="539"/>
      <c r="L138" s="109"/>
      <c r="M138" s="109"/>
      <c r="N138" s="252"/>
      <c r="O138" s="109"/>
      <c r="P138" s="109"/>
      <c r="Q138" s="109"/>
    </row>
    <row r="139" spans="1:17">
      <c r="A139" s="109"/>
      <c r="B139" s="109"/>
      <c r="C139" s="534" t="s">
        <v>213</v>
      </c>
      <c r="D139" s="535"/>
      <c r="E139" s="536"/>
      <c r="F139" s="565">
        <f>600</f>
        <v>600</v>
      </c>
      <c r="G139" s="566"/>
      <c r="H139" s="566"/>
      <c r="I139" s="567"/>
      <c r="J139" s="565" t="s">
        <v>214</v>
      </c>
      <c r="K139" s="567"/>
      <c r="L139" s="109"/>
      <c r="M139" s="109"/>
      <c r="N139" s="252"/>
      <c r="O139" s="109"/>
      <c r="P139" s="109"/>
      <c r="Q139" s="109"/>
    </row>
    <row r="140" spans="1:17">
      <c r="A140" s="109"/>
      <c r="B140" s="109"/>
      <c r="C140" s="534" t="s">
        <v>215</v>
      </c>
      <c r="D140" s="535"/>
      <c r="E140" s="536"/>
      <c r="F140" s="565">
        <v>1200</v>
      </c>
      <c r="G140" s="566"/>
      <c r="H140" s="566"/>
      <c r="I140" s="567"/>
      <c r="J140" s="565" t="s">
        <v>216</v>
      </c>
      <c r="K140" s="567"/>
      <c r="L140" s="109"/>
      <c r="M140" s="109"/>
      <c r="N140" s="252"/>
      <c r="O140" s="109"/>
      <c r="P140" s="109"/>
      <c r="Q140" s="109"/>
    </row>
    <row r="141" spans="1:17">
      <c r="A141" s="109"/>
      <c r="B141" s="109"/>
      <c r="C141" s="534" t="s">
        <v>217</v>
      </c>
      <c r="D141" s="535"/>
      <c r="E141" s="536"/>
      <c r="F141" s="565">
        <v>13600</v>
      </c>
      <c r="G141" s="566"/>
      <c r="H141" s="566"/>
      <c r="I141" s="567"/>
      <c r="J141" s="565" t="s">
        <v>218</v>
      </c>
      <c r="K141" s="567"/>
      <c r="L141" s="109"/>
      <c r="M141" s="109"/>
      <c r="N141" s="252"/>
      <c r="O141" s="109"/>
      <c r="P141" s="109"/>
      <c r="Q141" s="109"/>
    </row>
    <row r="142" spans="1:17">
      <c r="A142" s="109"/>
      <c r="B142" s="109"/>
      <c r="C142" s="534" t="s">
        <v>219</v>
      </c>
      <c r="D142" s="535"/>
      <c r="E142" s="536"/>
      <c r="F142" s="565">
        <v>1050</v>
      </c>
      <c r="G142" s="566"/>
      <c r="H142" s="566"/>
      <c r="I142" s="567"/>
      <c r="J142" s="565" t="s">
        <v>176</v>
      </c>
      <c r="K142" s="567"/>
      <c r="L142" s="109"/>
      <c r="M142" s="109"/>
      <c r="N142" s="252"/>
      <c r="O142" s="109"/>
      <c r="P142" s="109"/>
      <c r="Q142" s="109"/>
    </row>
    <row r="143" spans="1:17">
      <c r="A143" s="109"/>
      <c r="B143" s="109"/>
      <c r="C143" s="534" t="s">
        <v>220</v>
      </c>
      <c r="D143" s="535"/>
      <c r="E143" s="536"/>
      <c r="F143" s="565">
        <v>98</v>
      </c>
      <c r="G143" s="566"/>
      <c r="H143" s="566"/>
      <c r="I143" s="567"/>
      <c r="J143" s="565" t="s">
        <v>221</v>
      </c>
      <c r="K143" s="567"/>
      <c r="L143" s="109"/>
      <c r="M143" s="109"/>
      <c r="N143" s="252"/>
      <c r="O143" s="109"/>
      <c r="P143" s="109"/>
      <c r="Q143" s="109"/>
    </row>
    <row r="144" spans="1:17">
      <c r="A144" s="109"/>
      <c r="B144" s="109"/>
      <c r="C144" s="534" t="s">
        <v>222</v>
      </c>
      <c r="D144" s="535"/>
      <c r="E144" s="536"/>
      <c r="F144" s="565">
        <v>5400</v>
      </c>
      <c r="G144" s="566"/>
      <c r="H144" s="566"/>
      <c r="I144" s="567"/>
      <c r="J144" s="565" t="s">
        <v>223</v>
      </c>
      <c r="K144" s="567"/>
      <c r="L144" s="109"/>
      <c r="M144" s="109"/>
      <c r="N144" s="252"/>
      <c r="O144" s="109"/>
      <c r="P144" s="109"/>
      <c r="Q144" s="109"/>
    </row>
    <row r="145" spans="1:17">
      <c r="A145" s="109"/>
      <c r="B145" s="109"/>
      <c r="C145" s="109"/>
      <c r="D145" s="109"/>
      <c r="E145" s="109"/>
      <c r="F145" s="109"/>
      <c r="G145" s="109"/>
      <c r="H145" s="109"/>
      <c r="I145" s="109"/>
      <c r="J145" s="109"/>
      <c r="K145" s="109"/>
      <c r="L145" s="109"/>
      <c r="M145" s="109"/>
      <c r="N145" s="252"/>
      <c r="O145" s="109"/>
      <c r="P145" s="109"/>
      <c r="Q145" s="109"/>
    </row>
    <row r="146" spans="1:17">
      <c r="A146" s="109"/>
      <c r="B146" s="129" t="s">
        <v>224</v>
      </c>
      <c r="C146" s="27" t="s">
        <v>225</v>
      </c>
      <c r="D146" s="109"/>
      <c r="E146" s="109"/>
      <c r="F146" s="109"/>
      <c r="G146" s="109"/>
      <c r="H146" s="109"/>
      <c r="I146" s="109"/>
      <c r="J146" s="109"/>
      <c r="K146" s="109"/>
      <c r="L146" s="109"/>
      <c r="M146" s="109"/>
      <c r="N146" s="252"/>
      <c r="O146" s="109"/>
      <c r="P146" s="109"/>
      <c r="Q146" s="109"/>
    </row>
    <row r="147" spans="1:17">
      <c r="A147" s="109"/>
      <c r="B147" s="129"/>
      <c r="C147" s="27"/>
      <c r="D147" s="109"/>
      <c r="E147" s="109"/>
      <c r="F147" s="109"/>
      <c r="G147" s="109"/>
      <c r="H147" s="109"/>
      <c r="I147" s="109"/>
      <c r="J147" s="109"/>
      <c r="K147" s="109"/>
      <c r="L147" s="109"/>
      <c r="M147" s="109"/>
      <c r="N147" s="252"/>
      <c r="O147" s="109"/>
      <c r="P147" s="109"/>
      <c r="Q147" s="109"/>
    </row>
    <row r="148" spans="1:17">
      <c r="A148" s="109"/>
      <c r="B148" s="109"/>
      <c r="C148" s="560" t="s">
        <v>170</v>
      </c>
      <c r="D148" s="568"/>
      <c r="E148" s="568"/>
      <c r="F148" s="561"/>
      <c r="G148" s="560" t="s">
        <v>226</v>
      </c>
      <c r="H148" s="568"/>
      <c r="I148" s="561"/>
      <c r="J148" s="560" t="s">
        <v>172</v>
      </c>
      <c r="K148" s="561"/>
      <c r="L148" s="109"/>
      <c r="M148" s="109"/>
      <c r="N148" s="252"/>
      <c r="O148" s="109"/>
      <c r="P148" s="109"/>
      <c r="Q148" s="109"/>
    </row>
    <row r="149" spans="1:17">
      <c r="A149" s="109"/>
      <c r="B149" s="109"/>
      <c r="C149" s="546" t="s">
        <v>227</v>
      </c>
      <c r="D149" s="547"/>
      <c r="E149" s="547"/>
      <c r="F149" s="548"/>
      <c r="G149" s="557">
        <f>92.53*10.76</f>
        <v>995.62279999999998</v>
      </c>
      <c r="H149" s="558"/>
      <c r="I149" s="559"/>
      <c r="J149" s="560" t="s">
        <v>228</v>
      </c>
      <c r="K149" s="561"/>
      <c r="L149" s="109"/>
      <c r="M149" s="109"/>
      <c r="N149" s="252"/>
      <c r="O149" s="109"/>
      <c r="P149" s="109"/>
      <c r="Q149" s="109"/>
    </row>
    <row r="150" spans="1:17">
      <c r="A150" s="109"/>
      <c r="B150" s="109"/>
      <c r="C150" s="546" t="s">
        <v>229</v>
      </c>
      <c r="D150" s="547"/>
      <c r="E150" s="547"/>
      <c r="F150" s="548"/>
      <c r="G150" s="557">
        <f>G149</f>
        <v>995.62279999999998</v>
      </c>
      <c r="H150" s="558"/>
      <c r="I150" s="559"/>
      <c r="J150" s="560" t="s">
        <v>228</v>
      </c>
      <c r="K150" s="561"/>
      <c r="L150" s="109"/>
      <c r="M150" s="109"/>
      <c r="N150" s="252"/>
      <c r="O150" s="109"/>
      <c r="P150" s="109"/>
      <c r="Q150" s="109"/>
    </row>
    <row r="151" spans="1:17">
      <c r="A151" s="109"/>
      <c r="B151" s="109"/>
      <c r="C151" s="546" t="s">
        <v>230</v>
      </c>
      <c r="D151" s="547"/>
      <c r="E151" s="547"/>
      <c r="F151" s="548"/>
      <c r="G151" s="557">
        <f>72.71*10.76</f>
        <v>782.35959999999989</v>
      </c>
      <c r="H151" s="558"/>
      <c r="I151" s="559"/>
      <c r="J151" s="560" t="s">
        <v>228</v>
      </c>
      <c r="K151" s="561"/>
      <c r="L151" s="109"/>
      <c r="M151" s="160"/>
      <c r="N151" s="252"/>
      <c r="O151" s="109"/>
      <c r="P151" s="109"/>
      <c r="Q151" s="109"/>
    </row>
    <row r="152" spans="1:17">
      <c r="A152" s="109"/>
      <c r="B152" s="109"/>
      <c r="C152" s="562" t="s">
        <v>231</v>
      </c>
      <c r="D152" s="563"/>
      <c r="E152" s="563"/>
      <c r="F152" s="564"/>
      <c r="G152" s="557">
        <f>SUM(G149:I151)</f>
        <v>2773.6052</v>
      </c>
      <c r="H152" s="558"/>
      <c r="I152" s="559"/>
      <c r="J152" s="560" t="s">
        <v>228</v>
      </c>
      <c r="K152" s="561"/>
      <c r="L152" s="109"/>
      <c r="M152" s="160"/>
      <c r="N152" s="252"/>
      <c r="O152" s="109"/>
      <c r="P152" s="109"/>
      <c r="Q152" s="109"/>
    </row>
    <row r="153" spans="1:17">
      <c r="A153" s="109"/>
      <c r="B153" s="109"/>
      <c r="C153" s="109"/>
      <c r="D153" s="109"/>
      <c r="E153" s="109"/>
      <c r="F153" s="109"/>
      <c r="G153" s="109"/>
      <c r="H153" s="109"/>
      <c r="I153" s="109"/>
      <c r="J153" s="109"/>
      <c r="K153" s="109"/>
      <c r="L153" s="109"/>
      <c r="M153" s="109"/>
      <c r="N153" s="252"/>
      <c r="O153" s="109"/>
      <c r="P153" s="109"/>
      <c r="Q153" s="109"/>
    </row>
    <row r="154" spans="1:17">
      <c r="A154" s="109"/>
      <c r="B154" s="129" t="s">
        <v>232</v>
      </c>
      <c r="C154" s="110" t="s">
        <v>233</v>
      </c>
      <c r="D154" s="109"/>
      <c r="E154" s="109"/>
      <c r="F154" s="109"/>
      <c r="G154" s="109"/>
      <c r="H154" s="266" t="s">
        <v>382</v>
      </c>
      <c r="I154" s="220"/>
      <c r="J154" s="220"/>
      <c r="K154" s="220"/>
      <c r="L154" s="220"/>
      <c r="M154" s="161"/>
      <c r="N154" s="261"/>
      <c r="O154" s="161"/>
      <c r="P154" s="161"/>
      <c r="Q154" s="161"/>
    </row>
    <row r="155" spans="1:17">
      <c r="A155" s="109"/>
      <c r="B155" s="129"/>
      <c r="C155" s="110"/>
      <c r="D155" s="108"/>
      <c r="E155" s="109"/>
      <c r="F155" s="109"/>
      <c r="G155" s="109"/>
      <c r="H155" s="109"/>
      <c r="I155" s="109"/>
      <c r="J155" s="108"/>
      <c r="K155" s="109"/>
      <c r="L155" s="109"/>
      <c r="M155" s="109"/>
      <c r="N155" s="252"/>
      <c r="O155" s="109"/>
      <c r="P155" s="109"/>
      <c r="Q155" s="109"/>
    </row>
    <row r="156" spans="1:17">
      <c r="A156" s="109"/>
      <c r="B156" s="129" t="s">
        <v>235</v>
      </c>
      <c r="C156" s="555" t="s">
        <v>236</v>
      </c>
      <c r="D156" s="555"/>
      <c r="E156" s="555"/>
      <c r="F156" s="555"/>
      <c r="G156" s="555"/>
      <c r="H156" s="555"/>
      <c r="I156" s="555"/>
      <c r="J156" s="555"/>
      <c r="K156" s="555"/>
      <c r="L156" s="162"/>
      <c r="M156" s="163"/>
      <c r="N156" s="556"/>
      <c r="O156" s="556"/>
      <c r="P156" s="556"/>
      <c r="Q156" s="556"/>
    </row>
    <row r="157" spans="1:17">
      <c r="A157" s="109"/>
      <c r="B157" s="129"/>
      <c r="C157" s="110"/>
      <c r="D157" s="109"/>
      <c r="E157" s="109"/>
      <c r="F157" s="109"/>
      <c r="G157" s="109"/>
      <c r="H157" s="109"/>
      <c r="I157" s="109"/>
      <c r="J157" s="109"/>
      <c r="K157" s="109"/>
      <c r="L157" s="109"/>
      <c r="M157" s="109"/>
      <c r="N157" s="252"/>
      <c r="O157" s="109"/>
      <c r="P157" s="109"/>
      <c r="Q157" s="109"/>
    </row>
    <row r="158" spans="1:17">
      <c r="A158" s="109"/>
      <c r="B158" s="129" t="s">
        <v>237</v>
      </c>
      <c r="C158" s="110" t="s">
        <v>238</v>
      </c>
      <c r="D158" s="109"/>
      <c r="E158" s="109"/>
      <c r="F158" s="109"/>
      <c r="G158" s="109"/>
      <c r="H158" s="109"/>
      <c r="I158" s="109"/>
      <c r="J158" s="109"/>
      <c r="K158" s="109"/>
      <c r="L158" s="109"/>
      <c r="M158" s="109"/>
      <c r="N158" s="252"/>
      <c r="O158" s="109"/>
      <c r="P158" s="109"/>
      <c r="Q158" s="109">
        <f>6000/100*13</f>
        <v>780</v>
      </c>
    </row>
    <row r="159" spans="1:17">
      <c r="A159" s="109"/>
      <c r="B159" s="109"/>
      <c r="C159" s="109"/>
      <c r="D159" s="109"/>
      <c r="E159" s="109"/>
      <c r="F159" s="109"/>
      <c r="G159" s="109"/>
      <c r="H159" s="109"/>
      <c r="I159" s="109"/>
      <c r="J159" s="109"/>
      <c r="K159" s="109"/>
      <c r="L159" s="109"/>
      <c r="M159" s="109"/>
      <c r="N159" s="252"/>
      <c r="O159" s="109"/>
      <c r="P159" s="109"/>
      <c r="Q159" s="109"/>
    </row>
    <row r="160" spans="1:17">
      <c r="A160" s="109"/>
      <c r="B160" s="164" t="s">
        <v>239</v>
      </c>
      <c r="C160" s="109"/>
      <c r="D160" s="109"/>
      <c r="E160" s="109"/>
      <c r="F160" s="109"/>
      <c r="G160" s="109"/>
      <c r="H160" s="109"/>
      <c r="I160" s="109"/>
      <c r="J160" s="109"/>
      <c r="K160" s="109"/>
      <c r="L160" s="109"/>
      <c r="M160" s="109"/>
      <c r="N160" s="252"/>
      <c r="O160" s="109"/>
      <c r="P160" s="109"/>
      <c r="Q160" s="109"/>
    </row>
    <row r="161" spans="1:17" ht="15.75" customHeight="1">
      <c r="A161" s="109"/>
      <c r="B161" s="504" t="s">
        <v>240</v>
      </c>
      <c r="C161" s="504"/>
      <c r="D161" s="504" t="s">
        <v>241</v>
      </c>
      <c r="E161" s="504"/>
      <c r="F161" s="504" t="s">
        <v>242</v>
      </c>
      <c r="G161" s="504"/>
      <c r="H161" s="504" t="s">
        <v>243</v>
      </c>
      <c r="I161" s="504"/>
      <c r="J161" s="244" t="s">
        <v>244</v>
      </c>
      <c r="K161" s="504" t="s">
        <v>245</v>
      </c>
      <c r="L161" s="504"/>
      <c r="M161" s="504" t="s">
        <v>245</v>
      </c>
      <c r="N161" s="504"/>
      <c r="O161" s="504" t="s">
        <v>310</v>
      </c>
      <c r="P161" s="504"/>
      <c r="Q161" s="504"/>
    </row>
    <row r="162" spans="1:17">
      <c r="A162" s="109"/>
      <c r="B162" s="504" t="s">
        <v>246</v>
      </c>
      <c r="C162" s="504"/>
      <c r="D162" s="554">
        <v>107.5</v>
      </c>
      <c r="E162" s="554"/>
      <c r="F162" s="554">
        <v>102.3</v>
      </c>
      <c r="G162" s="554"/>
      <c r="H162" s="554">
        <v>33.5</v>
      </c>
      <c r="I162" s="554"/>
      <c r="J162" s="238">
        <f>(D162+F162+H162)/2</f>
        <v>121.65</v>
      </c>
      <c r="K162" s="510" t="e">
        <f>((H162*(H162-F162)*(H162-D162)*(H162-B162)))^(1/2)</f>
        <v>#VALUE!</v>
      </c>
      <c r="L162" s="510"/>
      <c r="M162" s="510">
        <f>((J162*(J162-H162)*(J162-F162)*(J162-D162)))^(1/2)</f>
        <v>1713.50714446096</v>
      </c>
      <c r="N162" s="510"/>
      <c r="O162" s="553">
        <f>M162/10.76</f>
        <v>159.24787587927139</v>
      </c>
      <c r="P162" s="553"/>
      <c r="Q162" s="553"/>
    </row>
    <row r="163" spans="1:17">
      <c r="A163" s="119"/>
      <c r="B163" s="504" t="s">
        <v>247</v>
      </c>
      <c r="C163" s="504"/>
      <c r="D163" s="554">
        <v>107.5</v>
      </c>
      <c r="E163" s="554"/>
      <c r="F163" s="554">
        <v>102.3</v>
      </c>
      <c r="G163" s="554"/>
      <c r="H163" s="554">
        <v>33.5</v>
      </c>
      <c r="I163" s="554"/>
      <c r="J163" s="238">
        <f>(D163+F163+H163)/2</f>
        <v>121.65</v>
      </c>
      <c r="K163" s="238"/>
      <c r="L163" s="238"/>
      <c r="M163" s="510">
        <f>((J163*(J163-H163)*(J163-F163)*(J163-D163)))^(1/2)</f>
        <v>1713.50714446096</v>
      </c>
      <c r="N163" s="510"/>
      <c r="O163" s="553">
        <f>M163/10.76</f>
        <v>159.24787587927139</v>
      </c>
      <c r="P163" s="553"/>
      <c r="Q163" s="553"/>
    </row>
    <row r="164" spans="1:17">
      <c r="A164" s="109"/>
      <c r="B164" s="504" t="s">
        <v>380</v>
      </c>
      <c r="C164" s="504"/>
      <c r="D164" s="554">
        <v>38.5</v>
      </c>
      <c r="E164" s="554"/>
      <c r="F164" s="554">
        <v>19.88</v>
      </c>
      <c r="G164" s="554"/>
      <c r="H164" s="554">
        <v>33.130000000000003</v>
      </c>
      <c r="I164" s="554"/>
      <c r="J164" s="238">
        <f>(D164+F164+H164)/2</f>
        <v>45.754999999999995</v>
      </c>
      <c r="K164" s="238"/>
      <c r="L164" s="238"/>
      <c r="M164" s="510">
        <f>((J164*(J164-H164)*(J164-F164)*(J164-D164)))^(1/2)</f>
        <v>329.30161516872982</v>
      </c>
      <c r="N164" s="510"/>
      <c r="O164" s="553">
        <f>M164/10.76</f>
        <v>30.604239327948868</v>
      </c>
      <c r="P164" s="553"/>
      <c r="Q164" s="553"/>
    </row>
    <row r="165" spans="1:17">
      <c r="A165" s="109"/>
      <c r="B165" s="520" t="s">
        <v>248</v>
      </c>
      <c r="C165" s="520"/>
      <c r="D165" s="520"/>
      <c r="E165" s="520"/>
      <c r="F165" s="520"/>
      <c r="G165" s="520"/>
      <c r="H165" s="520"/>
      <c r="I165" s="520"/>
      <c r="J165" s="520"/>
      <c r="K165" s="520"/>
      <c r="L165" s="520"/>
      <c r="M165" s="608">
        <f>SUM(M162:N164)</f>
        <v>3756.3159040906498</v>
      </c>
      <c r="N165" s="608"/>
      <c r="O165" s="608">
        <f>SUM(O162:Q164)</f>
        <v>349.09999108649163</v>
      </c>
      <c r="P165" s="608"/>
      <c r="Q165" s="608"/>
    </row>
    <row r="166" spans="1:17">
      <c r="A166" s="109"/>
      <c r="B166" s="108" t="s">
        <v>249</v>
      </c>
      <c r="C166" s="109"/>
      <c r="D166" s="109"/>
      <c r="E166" s="109"/>
      <c r="F166" s="109"/>
      <c r="G166" s="109" t="s">
        <v>19</v>
      </c>
      <c r="H166" s="609">
        <f>D58/338.63</f>
        <v>0.51788087292915574</v>
      </c>
      <c r="I166" s="609"/>
      <c r="J166" s="590" t="s">
        <v>250</v>
      </c>
      <c r="K166" s="590"/>
      <c r="L166" s="590"/>
      <c r="M166" s="109"/>
      <c r="N166" s="252"/>
      <c r="O166" s="109"/>
      <c r="P166" s="109"/>
      <c r="Q166" s="109"/>
    </row>
    <row r="167" spans="1:17">
      <c r="A167" s="109"/>
      <c r="B167" s="108" t="s">
        <v>251</v>
      </c>
      <c r="C167" s="109"/>
      <c r="D167" s="109"/>
      <c r="E167" s="109"/>
      <c r="F167" s="109"/>
      <c r="G167" s="109" t="s">
        <v>19</v>
      </c>
      <c r="H167" s="610">
        <f>D58/338.63</f>
        <v>0.51788087292915574</v>
      </c>
      <c r="I167" s="610"/>
      <c r="J167" s="370" t="s">
        <v>250</v>
      </c>
      <c r="K167" s="370"/>
      <c r="L167" s="370"/>
      <c r="M167" s="109"/>
      <c r="N167" s="252"/>
      <c r="O167" s="109"/>
      <c r="P167" s="109"/>
      <c r="Q167" s="109"/>
    </row>
    <row r="168" spans="1:17">
      <c r="A168" s="109"/>
      <c r="B168" s="108" t="s">
        <v>252</v>
      </c>
      <c r="C168" s="109"/>
      <c r="D168" s="109"/>
      <c r="E168" s="109"/>
      <c r="F168" s="109"/>
      <c r="G168" s="109" t="s">
        <v>19</v>
      </c>
      <c r="H168" s="610">
        <f>H166</f>
        <v>0.51788087292915574</v>
      </c>
      <c r="I168" s="610"/>
      <c r="J168" s="370" t="s">
        <v>250</v>
      </c>
      <c r="K168" s="370"/>
      <c r="L168" s="370"/>
      <c r="M168" s="109"/>
      <c r="N168" s="252"/>
      <c r="O168" s="109"/>
      <c r="P168" s="109"/>
      <c r="Q168" s="109"/>
    </row>
    <row r="169" spans="1:17">
      <c r="A169" s="109"/>
      <c r="B169" s="109"/>
      <c r="C169" s="109"/>
      <c r="D169" s="109"/>
      <c r="E169" s="109"/>
      <c r="F169" s="109"/>
      <c r="G169" s="109"/>
      <c r="H169" s="109"/>
      <c r="I169" s="109"/>
      <c r="J169" s="109"/>
      <c r="K169" s="109"/>
      <c r="L169" s="109"/>
      <c r="M169" s="109"/>
      <c r="N169" s="252"/>
      <c r="O169" s="109"/>
      <c r="P169" s="109"/>
      <c r="Q169" s="109"/>
    </row>
    <row r="170" spans="1:17">
      <c r="A170" s="109"/>
      <c r="B170" s="129" t="s">
        <v>253</v>
      </c>
      <c r="C170" s="110" t="s">
        <v>254</v>
      </c>
      <c r="D170" s="109"/>
      <c r="E170" s="109"/>
      <c r="F170" s="109"/>
      <c r="G170" s="109"/>
      <c r="H170" s="109"/>
      <c r="I170" s="109"/>
      <c r="J170" s="109"/>
      <c r="K170" s="109"/>
      <c r="L170" s="109"/>
      <c r="M170" s="109"/>
      <c r="N170" s="252"/>
      <c r="O170" s="109"/>
      <c r="P170" s="109"/>
      <c r="Q170" s="109"/>
    </row>
    <row r="171" spans="1:17">
      <c r="A171" s="504" t="s">
        <v>255</v>
      </c>
      <c r="B171" s="504"/>
      <c r="C171" s="504"/>
      <c r="D171" s="504"/>
      <c r="E171" s="504"/>
      <c r="F171" s="504"/>
      <c r="G171" s="504"/>
      <c r="H171" s="504" t="s">
        <v>256</v>
      </c>
      <c r="I171" s="504"/>
      <c r="J171" s="504"/>
      <c r="K171" s="504"/>
      <c r="L171" s="504"/>
      <c r="M171" s="504"/>
      <c r="N171" s="504" t="s">
        <v>257</v>
      </c>
      <c r="O171" s="504"/>
      <c r="P171" s="504"/>
      <c r="Q171" s="504"/>
    </row>
    <row r="172" spans="1:17" ht="31.5">
      <c r="A172" s="514" t="s">
        <v>258</v>
      </c>
      <c r="B172" s="514"/>
      <c r="C172" s="514"/>
      <c r="D172" s="514"/>
      <c r="E172" s="165" t="s">
        <v>132</v>
      </c>
      <c r="F172" s="514" t="s">
        <v>259</v>
      </c>
      <c r="G172" s="514"/>
      <c r="H172" s="613" t="s">
        <v>260</v>
      </c>
      <c r="I172" s="613"/>
      <c r="J172" s="514" t="s">
        <v>261</v>
      </c>
      <c r="K172" s="514"/>
      <c r="L172" s="514" t="s">
        <v>262</v>
      </c>
      <c r="M172" s="514"/>
      <c r="N172" s="504"/>
      <c r="O172" s="504"/>
      <c r="P172" s="504"/>
      <c r="Q172" s="504"/>
    </row>
    <row r="173" spans="1:17">
      <c r="A173" s="166"/>
      <c r="B173" s="514" t="str">
        <f>H31</f>
        <v>Tulsipur Sub-metropolitan City Ward No-06 Dang</v>
      </c>
      <c r="C173" s="514"/>
      <c r="D173" s="514"/>
      <c r="E173" s="167">
        <f>B69</f>
        <v>3422</v>
      </c>
      <c r="F173" s="611">
        <f>H168</f>
        <v>0.51788087292915574</v>
      </c>
      <c r="G173" s="611"/>
      <c r="H173" s="612">
        <f>K89</f>
        <v>7516920</v>
      </c>
      <c r="I173" s="613"/>
      <c r="J173" s="614">
        <f>K93</f>
        <v>16963860</v>
      </c>
      <c r="K173" s="514"/>
      <c r="L173" s="615">
        <f>I103</f>
        <v>13185084</v>
      </c>
      <c r="M173" s="514"/>
      <c r="N173" s="616">
        <f>L173*F173</f>
        <v>6828302.8115642443</v>
      </c>
      <c r="O173" s="616"/>
      <c r="P173" s="616"/>
      <c r="Q173" s="616"/>
    </row>
    <row r="174" spans="1:17">
      <c r="A174" s="504" t="s">
        <v>263</v>
      </c>
      <c r="B174" s="504"/>
      <c r="C174" s="504"/>
      <c r="D174" s="504"/>
      <c r="E174" s="504"/>
      <c r="F174" s="504"/>
      <c r="G174" s="504"/>
      <c r="H174" s="504"/>
      <c r="I174" s="504"/>
      <c r="J174" s="504"/>
      <c r="K174" s="504"/>
      <c r="L174" s="504"/>
      <c r="M174" s="504"/>
      <c r="N174" s="549">
        <f>TRUNC(N173,0)</f>
        <v>6828302</v>
      </c>
      <c r="O174" s="549"/>
      <c r="P174" s="549"/>
      <c r="Q174" s="549"/>
    </row>
    <row r="175" spans="1:17">
      <c r="A175" s="109"/>
      <c r="B175" s="109"/>
      <c r="C175" s="109"/>
      <c r="D175" s="109"/>
      <c r="E175" s="109"/>
      <c r="F175" s="109"/>
      <c r="G175" s="109"/>
      <c r="H175" s="109"/>
      <c r="I175" s="109"/>
      <c r="J175" s="109"/>
      <c r="K175" s="109"/>
      <c r="L175" s="109"/>
      <c r="M175" s="109"/>
      <c r="N175" s="252"/>
      <c r="O175" s="109"/>
      <c r="P175" s="109"/>
      <c r="Q175" s="109"/>
    </row>
    <row r="176" spans="1:17">
      <c r="A176" s="503" t="s">
        <v>264</v>
      </c>
      <c r="B176" s="503"/>
      <c r="C176" s="503"/>
      <c r="D176" s="503"/>
      <c r="E176" s="503"/>
      <c r="F176" s="503"/>
      <c r="G176" s="503"/>
      <c r="H176" s="503"/>
      <c r="I176" s="503"/>
      <c r="J176" s="503"/>
      <c r="K176" s="503"/>
      <c r="L176" s="503"/>
      <c r="M176" s="503"/>
      <c r="N176" s="503"/>
      <c r="O176" s="503"/>
      <c r="P176" s="503"/>
      <c r="Q176" s="503"/>
    </row>
    <row r="177" spans="1:17">
      <c r="A177" s="109"/>
      <c r="B177" s="109"/>
      <c r="C177" s="109"/>
      <c r="D177" s="109"/>
      <c r="E177" s="109"/>
      <c r="F177" s="109"/>
      <c r="G177" s="109"/>
      <c r="H177" s="109"/>
      <c r="I177" s="109"/>
      <c r="J177" s="109"/>
      <c r="K177" s="109"/>
      <c r="L177" s="109"/>
      <c r="M177" s="109"/>
      <c r="N177" s="252"/>
      <c r="O177" s="109"/>
      <c r="P177" s="109"/>
      <c r="Q177" s="109"/>
    </row>
    <row r="178" spans="1:17">
      <c r="A178" s="109"/>
      <c r="B178" s="129" t="s">
        <v>265</v>
      </c>
      <c r="C178" s="110" t="s">
        <v>266</v>
      </c>
      <c r="D178" s="109"/>
      <c r="E178" s="109"/>
      <c r="F178" s="109"/>
      <c r="G178" s="109"/>
      <c r="H178" s="109"/>
      <c r="I178" s="109"/>
      <c r="J178" s="109"/>
      <c r="K178" s="109"/>
      <c r="L178" s="109"/>
      <c r="M178" s="109"/>
      <c r="N178" s="252"/>
      <c r="O178" s="109"/>
      <c r="P178" s="109"/>
      <c r="Q178" s="109"/>
    </row>
    <row r="179" spans="1:17">
      <c r="A179" s="109"/>
      <c r="B179" s="129"/>
      <c r="C179" s="110"/>
      <c r="D179" s="109"/>
      <c r="E179" s="109"/>
      <c r="F179" s="109"/>
      <c r="G179" s="109"/>
      <c r="H179" s="109"/>
      <c r="I179" s="109"/>
      <c r="J179" s="109"/>
      <c r="K179" s="109"/>
      <c r="L179" s="109"/>
      <c r="M179" s="109"/>
      <c r="N179" s="252"/>
      <c r="O179" s="109"/>
      <c r="P179" s="109"/>
      <c r="Q179" s="109"/>
    </row>
    <row r="180" spans="1:17">
      <c r="A180" s="109"/>
      <c r="B180" s="168" t="s">
        <v>169</v>
      </c>
      <c r="C180" s="550" t="s">
        <v>267</v>
      </c>
      <c r="D180" s="551"/>
      <c r="E180" s="551"/>
      <c r="F180" s="552"/>
      <c r="G180" s="537" t="s">
        <v>268</v>
      </c>
      <c r="H180" s="538"/>
      <c r="I180" s="539"/>
      <c r="J180" s="537" t="s">
        <v>269</v>
      </c>
      <c r="K180" s="538"/>
      <c r="L180" s="539"/>
      <c r="M180" s="537" t="s">
        <v>270</v>
      </c>
      <c r="N180" s="538"/>
      <c r="O180" s="538"/>
      <c r="P180" s="538"/>
      <c r="Q180" s="539"/>
    </row>
    <row r="181" spans="1:17">
      <c r="A181" s="109"/>
      <c r="B181" s="165">
        <v>1</v>
      </c>
      <c r="C181" s="546" t="s">
        <v>271</v>
      </c>
      <c r="D181" s="547"/>
      <c r="E181" s="547"/>
      <c r="F181" s="548"/>
      <c r="G181" s="537" t="s">
        <v>24</v>
      </c>
      <c r="H181" s="538"/>
      <c r="I181" s="539"/>
      <c r="J181" s="537" t="s">
        <v>24</v>
      </c>
      <c r="K181" s="538"/>
      <c r="L181" s="539"/>
      <c r="M181" s="537" t="s">
        <v>109</v>
      </c>
      <c r="N181" s="538"/>
      <c r="O181" s="538"/>
      <c r="P181" s="538"/>
      <c r="Q181" s="539"/>
    </row>
    <row r="182" spans="1:17">
      <c r="A182" s="109"/>
      <c r="B182" s="165">
        <v>2</v>
      </c>
      <c r="C182" s="534" t="s">
        <v>272</v>
      </c>
      <c r="D182" s="535"/>
      <c r="E182" s="535"/>
      <c r="F182" s="536"/>
      <c r="G182" s="537" t="s">
        <v>24</v>
      </c>
      <c r="H182" s="538"/>
      <c r="I182" s="539"/>
      <c r="J182" s="537" t="s">
        <v>24</v>
      </c>
      <c r="K182" s="538"/>
      <c r="L182" s="539"/>
      <c r="M182" s="537" t="s">
        <v>109</v>
      </c>
      <c r="N182" s="538"/>
      <c r="O182" s="538"/>
      <c r="P182" s="538"/>
      <c r="Q182" s="539"/>
    </row>
    <row r="183" spans="1:17">
      <c r="A183" s="109"/>
      <c r="B183" s="165">
        <v>3</v>
      </c>
      <c r="C183" s="546" t="s">
        <v>273</v>
      </c>
      <c r="D183" s="547"/>
      <c r="E183" s="547"/>
      <c r="F183" s="548"/>
      <c r="G183" s="537" t="s">
        <v>24</v>
      </c>
      <c r="H183" s="538"/>
      <c r="I183" s="539"/>
      <c r="J183" s="537" t="s">
        <v>24</v>
      </c>
      <c r="K183" s="538"/>
      <c r="L183" s="539"/>
      <c r="M183" s="537" t="s">
        <v>109</v>
      </c>
      <c r="N183" s="538"/>
      <c r="O183" s="538"/>
      <c r="P183" s="538"/>
      <c r="Q183" s="539"/>
    </row>
    <row r="184" spans="1:17">
      <c r="A184" s="109"/>
      <c r="B184" s="165">
        <v>4</v>
      </c>
      <c r="C184" s="546" t="s">
        <v>274</v>
      </c>
      <c r="D184" s="547"/>
      <c r="E184" s="547"/>
      <c r="F184" s="548"/>
      <c r="G184" s="537" t="s">
        <v>24</v>
      </c>
      <c r="H184" s="538"/>
      <c r="I184" s="539"/>
      <c r="J184" s="537" t="s">
        <v>24</v>
      </c>
      <c r="K184" s="538"/>
      <c r="L184" s="539"/>
      <c r="M184" s="537" t="s">
        <v>109</v>
      </c>
      <c r="N184" s="538"/>
      <c r="O184" s="538"/>
      <c r="P184" s="538"/>
      <c r="Q184" s="539"/>
    </row>
    <row r="185" spans="1:17">
      <c r="A185" s="109"/>
      <c r="B185" s="165">
        <v>5</v>
      </c>
      <c r="C185" s="534" t="s">
        <v>275</v>
      </c>
      <c r="D185" s="535"/>
      <c r="E185" s="535"/>
      <c r="F185" s="536"/>
      <c r="G185" s="537" t="s">
        <v>24</v>
      </c>
      <c r="H185" s="538"/>
      <c r="I185" s="539"/>
      <c r="J185" s="537" t="s">
        <v>24</v>
      </c>
      <c r="K185" s="538"/>
      <c r="L185" s="539"/>
      <c r="M185" s="537" t="s">
        <v>109</v>
      </c>
      <c r="N185" s="538"/>
      <c r="O185" s="538"/>
      <c r="P185" s="538"/>
      <c r="Q185" s="539"/>
    </row>
    <row r="186" spans="1:17">
      <c r="A186" s="109"/>
      <c r="B186" s="165">
        <v>6</v>
      </c>
      <c r="C186" s="534" t="s">
        <v>276</v>
      </c>
      <c r="D186" s="535"/>
      <c r="E186" s="535"/>
      <c r="F186" s="536"/>
      <c r="G186" s="537" t="s">
        <v>24</v>
      </c>
      <c r="H186" s="538"/>
      <c r="I186" s="539"/>
      <c r="J186" s="537" t="s">
        <v>24</v>
      </c>
      <c r="K186" s="538"/>
      <c r="L186" s="539"/>
      <c r="M186" s="537" t="s">
        <v>109</v>
      </c>
      <c r="N186" s="538"/>
      <c r="O186" s="538"/>
      <c r="P186" s="538"/>
      <c r="Q186" s="539"/>
    </row>
    <row r="187" spans="1:17">
      <c r="A187" s="109"/>
      <c r="B187" s="165">
        <v>7</v>
      </c>
      <c r="C187" s="534" t="s">
        <v>277</v>
      </c>
      <c r="D187" s="535"/>
      <c r="E187" s="535"/>
      <c r="F187" s="536"/>
      <c r="G187" s="537" t="s">
        <v>24</v>
      </c>
      <c r="H187" s="538"/>
      <c r="I187" s="539"/>
      <c r="J187" s="537" t="s">
        <v>24</v>
      </c>
      <c r="K187" s="538"/>
      <c r="L187" s="539"/>
      <c r="M187" s="537" t="s">
        <v>109</v>
      </c>
      <c r="N187" s="538"/>
      <c r="O187" s="538"/>
      <c r="P187" s="538"/>
      <c r="Q187" s="539"/>
    </row>
    <row r="188" spans="1:17">
      <c r="A188" s="109"/>
      <c r="B188" s="109"/>
      <c r="C188" s="109"/>
      <c r="D188" s="109"/>
      <c r="E188" s="109"/>
      <c r="F188" s="109"/>
      <c r="G188" s="109"/>
      <c r="H188" s="109"/>
      <c r="I188" s="109"/>
      <c r="J188" s="109"/>
      <c r="K188" s="109"/>
      <c r="L188" s="109"/>
      <c r="M188" s="109"/>
      <c r="N188" s="252"/>
      <c r="O188" s="109"/>
      <c r="P188" s="109"/>
      <c r="Q188" s="109"/>
    </row>
    <row r="189" spans="1:17">
      <c r="A189" s="109"/>
      <c r="B189" s="129" t="s">
        <v>278</v>
      </c>
      <c r="C189" s="110" t="s">
        <v>279</v>
      </c>
      <c r="D189" s="109"/>
      <c r="E189" s="109"/>
      <c r="F189" s="109"/>
      <c r="G189" s="109"/>
      <c r="H189" s="109"/>
      <c r="I189" s="109"/>
      <c r="J189" s="109"/>
      <c r="K189" s="109"/>
      <c r="L189" s="109"/>
      <c r="M189" s="109"/>
      <c r="N189" s="252"/>
      <c r="O189" s="109"/>
      <c r="P189" s="109"/>
      <c r="Q189" s="109"/>
    </row>
    <row r="190" spans="1:17">
      <c r="A190" s="109"/>
      <c r="B190" s="129" t="s">
        <v>280</v>
      </c>
      <c r="C190" s="110" t="s">
        <v>281</v>
      </c>
      <c r="D190" s="109"/>
      <c r="E190" s="109"/>
      <c r="F190" s="109"/>
      <c r="G190" s="109"/>
      <c r="H190" s="109"/>
      <c r="I190" s="109"/>
      <c r="J190" s="109"/>
      <c r="K190" s="109"/>
      <c r="L190" s="109"/>
      <c r="M190" s="109"/>
      <c r="N190" s="252"/>
      <c r="O190" s="109"/>
      <c r="P190" s="109"/>
      <c r="Q190" s="109"/>
    </row>
    <row r="191" spans="1:17" ht="41.25" customHeight="1">
      <c r="A191" s="109"/>
      <c r="B191" s="540" t="s">
        <v>170</v>
      </c>
      <c r="C191" s="541"/>
      <c r="D191" s="542" t="s">
        <v>282</v>
      </c>
      <c r="E191" s="543"/>
      <c r="F191" s="542" t="s">
        <v>283</v>
      </c>
      <c r="G191" s="543"/>
      <c r="H191" s="542" t="s">
        <v>284</v>
      </c>
      <c r="I191" s="543"/>
      <c r="J191" s="542" t="s">
        <v>285</v>
      </c>
      <c r="K191" s="543"/>
      <c r="L191" s="542" t="s">
        <v>286</v>
      </c>
      <c r="M191" s="543"/>
      <c r="N191" s="542" t="s">
        <v>287</v>
      </c>
      <c r="O191" s="544"/>
      <c r="P191" s="544"/>
      <c r="Q191" s="223" t="s">
        <v>297</v>
      </c>
    </row>
    <row r="192" spans="1:17" ht="31.5">
      <c r="A192" s="109"/>
      <c r="B192" s="515" t="s">
        <v>227</v>
      </c>
      <c r="C192" s="516"/>
      <c r="D192" s="515">
        <f>G149</f>
        <v>995.62279999999998</v>
      </c>
      <c r="E192" s="516"/>
      <c r="F192" s="515">
        <f>'Building Rate'!C12</f>
        <v>2400</v>
      </c>
      <c r="G192" s="516"/>
      <c r="H192" s="515">
        <f>F192*D192</f>
        <v>2389494.7199999997</v>
      </c>
      <c r="I192" s="516"/>
      <c r="J192" s="470">
        <f>H192/100*30</f>
        <v>716848.41599999997</v>
      </c>
      <c r="K192" s="471"/>
      <c r="L192" s="515">
        <f>J192</f>
        <v>716848.41599999997</v>
      </c>
      <c r="M192" s="532"/>
      <c r="N192" s="515">
        <f>H192-L192</f>
        <v>1672646.3039999998</v>
      </c>
      <c r="O192" s="545"/>
      <c r="P192" s="545"/>
      <c r="Q192" s="221" t="s">
        <v>386</v>
      </c>
    </row>
    <row r="193" spans="1:17" ht="31.5">
      <c r="A193" s="109"/>
      <c r="B193" s="515" t="s">
        <v>229</v>
      </c>
      <c r="C193" s="516"/>
      <c r="D193" s="515">
        <f t="shared" ref="D193:D194" si="3">G150</f>
        <v>995.62279999999998</v>
      </c>
      <c r="E193" s="516"/>
      <c r="F193" s="515">
        <f>'Building Rate'!C17</f>
        <v>2000</v>
      </c>
      <c r="G193" s="516"/>
      <c r="H193" s="515">
        <f t="shared" ref="H193:H194" si="4">F193*D193</f>
        <v>1991245.5999999999</v>
      </c>
      <c r="I193" s="516"/>
      <c r="J193" s="470">
        <f t="shared" ref="J193:J194" si="5">H193/100*30</f>
        <v>597373.67999999993</v>
      </c>
      <c r="K193" s="471"/>
      <c r="L193" s="515">
        <f t="shared" ref="L193:L194" si="6">J193</f>
        <v>597373.67999999993</v>
      </c>
      <c r="M193" s="532"/>
      <c r="N193" s="515">
        <f t="shared" ref="N193:N194" si="7">H193-L193</f>
        <v>1393871.92</v>
      </c>
      <c r="O193" s="545"/>
      <c r="P193" s="545"/>
      <c r="Q193" s="221" t="s">
        <v>386</v>
      </c>
    </row>
    <row r="194" spans="1:17" ht="31.5">
      <c r="A194" s="109"/>
      <c r="B194" s="515" t="s">
        <v>230</v>
      </c>
      <c r="C194" s="516"/>
      <c r="D194" s="515">
        <f t="shared" si="3"/>
        <v>782.35959999999989</v>
      </c>
      <c r="E194" s="516"/>
      <c r="F194" s="515">
        <f>F193</f>
        <v>2000</v>
      </c>
      <c r="G194" s="516"/>
      <c r="H194" s="515">
        <f t="shared" si="4"/>
        <v>1564719.1999999997</v>
      </c>
      <c r="I194" s="516"/>
      <c r="J194" s="470">
        <f t="shared" si="5"/>
        <v>469415.75999999989</v>
      </c>
      <c r="K194" s="471"/>
      <c r="L194" s="515">
        <f t="shared" si="6"/>
        <v>469415.75999999989</v>
      </c>
      <c r="M194" s="532"/>
      <c r="N194" s="515">
        <f t="shared" si="7"/>
        <v>1095303.44</v>
      </c>
      <c r="O194" s="545"/>
      <c r="P194" s="545"/>
      <c r="Q194" s="221" t="s">
        <v>386</v>
      </c>
    </row>
    <row r="195" spans="1:17">
      <c r="A195" s="109"/>
      <c r="B195" s="515" t="s">
        <v>288</v>
      </c>
      <c r="C195" s="516"/>
      <c r="D195" s="515">
        <v>0</v>
      </c>
      <c r="E195" s="516"/>
      <c r="F195" s="515">
        <v>0</v>
      </c>
      <c r="G195" s="516"/>
      <c r="H195" s="533">
        <v>0</v>
      </c>
      <c r="I195" s="532"/>
      <c r="J195" s="533">
        <v>0</v>
      </c>
      <c r="K195" s="532"/>
      <c r="L195" s="533">
        <v>0</v>
      </c>
      <c r="M195" s="532"/>
      <c r="N195" s="533">
        <v>0</v>
      </c>
      <c r="O195" s="604"/>
      <c r="P195" s="604"/>
      <c r="Q195" s="221"/>
    </row>
    <row r="196" spans="1:17">
      <c r="A196" s="109"/>
      <c r="B196" s="515" t="s">
        <v>289</v>
      </c>
      <c r="C196" s="516"/>
      <c r="D196" s="515">
        <v>0</v>
      </c>
      <c r="E196" s="516"/>
      <c r="F196" s="515">
        <v>0</v>
      </c>
      <c r="G196" s="516"/>
      <c r="H196" s="533">
        <v>0</v>
      </c>
      <c r="I196" s="532"/>
      <c r="J196" s="533">
        <v>0</v>
      </c>
      <c r="K196" s="532"/>
      <c r="L196" s="533">
        <v>0</v>
      </c>
      <c r="M196" s="532"/>
      <c r="N196" s="533">
        <v>0</v>
      </c>
      <c r="O196" s="604"/>
      <c r="P196" s="604"/>
      <c r="Q196" s="221"/>
    </row>
    <row r="197" spans="1:17">
      <c r="A197" s="109"/>
      <c r="B197" s="515" t="s">
        <v>290</v>
      </c>
      <c r="C197" s="516"/>
      <c r="D197" s="515">
        <v>0</v>
      </c>
      <c r="E197" s="516"/>
      <c r="F197" s="515">
        <v>0</v>
      </c>
      <c r="G197" s="516"/>
      <c r="H197" s="533">
        <v>0</v>
      </c>
      <c r="I197" s="532"/>
      <c r="J197" s="533">
        <v>0</v>
      </c>
      <c r="K197" s="532"/>
      <c r="L197" s="533">
        <v>0</v>
      </c>
      <c r="M197" s="532"/>
      <c r="N197" s="533">
        <v>0</v>
      </c>
      <c r="O197" s="604"/>
      <c r="P197" s="604"/>
      <c r="Q197" s="221"/>
    </row>
    <row r="198" spans="1:17">
      <c r="A198" s="109"/>
      <c r="B198" s="515" t="s">
        <v>291</v>
      </c>
      <c r="C198" s="516"/>
      <c r="D198" s="515">
        <v>0</v>
      </c>
      <c r="E198" s="516"/>
      <c r="F198" s="515">
        <v>0</v>
      </c>
      <c r="G198" s="516"/>
      <c r="H198" s="515">
        <f>SUM(H192:I197)</f>
        <v>5945459.5199999996</v>
      </c>
      <c r="I198" s="532"/>
      <c r="J198" s="533">
        <v>0</v>
      </c>
      <c r="K198" s="532"/>
      <c r="L198" s="533">
        <v>0</v>
      </c>
      <c r="M198" s="532"/>
      <c r="N198" s="533">
        <v>0</v>
      </c>
      <c r="O198" s="604"/>
      <c r="P198" s="604"/>
      <c r="Q198" s="221"/>
    </row>
    <row r="199" spans="1:17">
      <c r="A199" s="109"/>
      <c r="B199" s="511" t="s">
        <v>248</v>
      </c>
      <c r="C199" s="512"/>
      <c r="D199" s="511">
        <f>SUM(D192:E198)</f>
        <v>2773.6052</v>
      </c>
      <c r="E199" s="512"/>
      <c r="F199" s="511" t="s">
        <v>313</v>
      </c>
      <c r="G199" s="513"/>
      <c r="H199" s="513"/>
      <c r="I199" s="513"/>
      <c r="J199" s="513"/>
      <c r="K199" s="513"/>
      <c r="L199" s="513"/>
      <c r="M199" s="512"/>
      <c r="N199" s="511">
        <f>SUM(N192:P198)</f>
        <v>4161821.6639999994</v>
      </c>
      <c r="O199" s="606"/>
      <c r="P199" s="606"/>
      <c r="Q199" s="222"/>
    </row>
    <row r="200" spans="1:17" ht="18.75">
      <c r="A200" s="109"/>
      <c r="B200" s="142" t="s">
        <v>292</v>
      </c>
      <c r="C200" s="140"/>
      <c r="D200" s="109"/>
      <c r="E200" s="109"/>
      <c r="F200" s="109"/>
      <c r="G200" s="109"/>
      <c r="H200" s="109"/>
      <c r="I200" s="109"/>
      <c r="J200" s="109"/>
      <c r="K200" s="109"/>
      <c r="L200" s="109"/>
      <c r="M200" s="109"/>
      <c r="N200" s="252"/>
      <c r="O200" s="109"/>
      <c r="P200" s="109"/>
      <c r="Q200" s="109"/>
    </row>
    <row r="201" spans="1:17">
      <c r="A201" s="109"/>
      <c r="B201" s="110"/>
      <c r="C201" s="109"/>
      <c r="D201" s="109"/>
      <c r="E201" s="109"/>
      <c r="F201" s="109"/>
      <c r="G201" s="109"/>
      <c r="H201" s="109"/>
      <c r="I201" s="109"/>
      <c r="J201" s="109"/>
      <c r="K201" s="109"/>
      <c r="L201" s="109"/>
      <c r="M201" s="109"/>
      <c r="N201" s="252"/>
      <c r="O201" s="109"/>
      <c r="P201" s="109"/>
      <c r="Q201" s="109"/>
    </row>
    <row r="202" spans="1:17">
      <c r="A202" s="109"/>
      <c r="B202" s="154" t="s">
        <v>36</v>
      </c>
      <c r="C202" s="503" t="s">
        <v>293</v>
      </c>
      <c r="D202" s="503"/>
      <c r="E202" s="514" t="s">
        <v>294</v>
      </c>
      <c r="F202" s="514"/>
      <c r="G202" s="514"/>
      <c r="H202" s="514" t="s">
        <v>295</v>
      </c>
      <c r="I202" s="514"/>
      <c r="J202" s="514"/>
      <c r="K202" s="514" t="s">
        <v>296</v>
      </c>
      <c r="L202" s="514"/>
      <c r="M202" s="514"/>
      <c r="N202" s="503" t="s">
        <v>297</v>
      </c>
      <c r="O202" s="503"/>
      <c r="P202" s="503"/>
      <c r="Q202" s="503"/>
    </row>
    <row r="203" spans="1:17">
      <c r="A203" s="109"/>
      <c r="B203" s="154">
        <v>1</v>
      </c>
      <c r="C203" s="503" t="s">
        <v>298</v>
      </c>
      <c r="D203" s="503"/>
      <c r="E203" s="500">
        <f>N173</f>
        <v>6828302.8115642443</v>
      </c>
      <c r="F203" s="500"/>
      <c r="G203" s="500"/>
      <c r="H203" s="501">
        <v>0.9</v>
      </c>
      <c r="I203" s="501"/>
      <c r="J203" s="501"/>
      <c r="K203" s="502">
        <f>E203/100*90</f>
        <v>6145472.5304078199</v>
      </c>
      <c r="L203" s="502"/>
      <c r="M203" s="502"/>
      <c r="N203" s="503"/>
      <c r="O203" s="503"/>
      <c r="P203" s="503"/>
      <c r="Q203" s="503"/>
    </row>
    <row r="204" spans="1:17">
      <c r="A204" s="109"/>
      <c r="B204" s="218">
        <v>2</v>
      </c>
      <c r="C204" s="498" t="s">
        <v>299</v>
      </c>
      <c r="D204" s="499"/>
      <c r="E204" s="500">
        <f>N199</f>
        <v>4161821.6639999994</v>
      </c>
      <c r="F204" s="500"/>
      <c r="G204" s="500"/>
      <c r="H204" s="501">
        <v>1</v>
      </c>
      <c r="I204" s="501"/>
      <c r="J204" s="501"/>
      <c r="K204" s="502">
        <f>E204</f>
        <v>4161821.6639999994</v>
      </c>
      <c r="L204" s="502"/>
      <c r="M204" s="502"/>
      <c r="N204" s="503"/>
      <c r="O204" s="503"/>
      <c r="P204" s="503"/>
      <c r="Q204" s="503"/>
    </row>
    <row r="205" spans="1:17">
      <c r="A205" s="109"/>
      <c r="B205" s="520" t="s">
        <v>121</v>
      </c>
      <c r="C205" s="520"/>
      <c r="D205" s="520"/>
      <c r="E205" s="500">
        <f>SUM(E203:G204)</f>
        <v>10990124.475564243</v>
      </c>
      <c r="F205" s="500"/>
      <c r="G205" s="500"/>
      <c r="H205" s="514"/>
      <c r="I205" s="514"/>
      <c r="J205" s="514"/>
      <c r="K205" s="502">
        <f>SUM(K203:M204)</f>
        <v>10307294.194407819</v>
      </c>
      <c r="L205" s="502"/>
      <c r="M205" s="502"/>
      <c r="N205" s="503"/>
      <c r="O205" s="503"/>
      <c r="P205" s="503"/>
      <c r="Q205" s="503"/>
    </row>
    <row r="206" spans="1:17">
      <c r="A206" s="109"/>
      <c r="B206" s="520" t="s">
        <v>263</v>
      </c>
      <c r="C206" s="520"/>
      <c r="D206" s="520"/>
      <c r="E206" s="521">
        <f>TRUNC(E205,0)</f>
        <v>10990124</v>
      </c>
      <c r="F206" s="522"/>
      <c r="G206" s="523"/>
      <c r="H206" s="514"/>
      <c r="I206" s="514"/>
      <c r="J206" s="514"/>
      <c r="K206" s="524">
        <f>TRUNC(K205,0)</f>
        <v>10307294</v>
      </c>
      <c r="L206" s="525"/>
      <c r="M206" s="526"/>
      <c r="N206" s="503"/>
      <c r="O206" s="503"/>
      <c r="P206" s="503"/>
      <c r="Q206" s="503"/>
    </row>
    <row r="207" spans="1:17">
      <c r="A207" s="109"/>
      <c r="B207" s="108"/>
      <c r="C207" s="109"/>
      <c r="D207" s="109"/>
      <c r="E207" s="109"/>
      <c r="F207" s="109"/>
      <c r="G207" s="109"/>
      <c r="H207" s="109"/>
      <c r="I207" s="109"/>
      <c r="J207" s="109"/>
      <c r="K207" s="109"/>
      <c r="L207" s="109"/>
      <c r="M207" s="109"/>
      <c r="N207" s="252"/>
      <c r="O207" s="109"/>
      <c r="P207" s="109"/>
      <c r="Q207" s="109"/>
    </row>
    <row r="208" spans="1:17">
      <c r="A208" s="161"/>
      <c r="B208" s="31"/>
      <c r="C208" s="161"/>
      <c r="D208" s="31"/>
      <c r="E208" s="31"/>
      <c r="F208" s="31"/>
      <c r="G208" s="31"/>
      <c r="H208" s="31"/>
      <c r="I208" s="161"/>
      <c r="J208" s="19" t="s">
        <v>300</v>
      </c>
      <c r="K208" s="169"/>
      <c r="L208" s="518">
        <f>TRUNC(E206,0)</f>
        <v>10990124</v>
      </c>
      <c r="M208" s="518"/>
      <c r="N208" s="262"/>
      <c r="O208" s="31"/>
      <c r="P208" s="31"/>
      <c r="Q208" s="31"/>
    </row>
    <row r="209" spans="1:17">
      <c r="A209" s="170"/>
      <c r="B209" s="21" t="s">
        <v>315</v>
      </c>
      <c r="C209" s="21"/>
      <c r="D209" s="171"/>
      <c r="E209" s="21" t="str">
        <f>[3]!spellnumber(L208)</f>
        <v xml:space="preserve"> One Crore Nine Lakh Ninety Thousand One Hundred TwentyFour Only </v>
      </c>
      <c r="F209" s="21"/>
      <c r="G209" s="21"/>
      <c r="H209" s="21"/>
      <c r="I209" s="21"/>
      <c r="J209" s="21"/>
      <c r="K209" s="21"/>
      <c r="L209" s="21"/>
      <c r="M209" s="21"/>
      <c r="N209" s="263"/>
      <c r="O209" s="21"/>
      <c r="P209" s="21"/>
      <c r="Q209" s="21"/>
    </row>
    <row r="210" spans="1:17">
      <c r="A210" s="161"/>
      <c r="B210" s="172"/>
      <c r="C210" s="172"/>
      <c r="D210" s="173"/>
      <c r="E210" s="15"/>
      <c r="F210" s="15"/>
      <c r="G210" s="15"/>
      <c r="H210" s="15"/>
      <c r="I210" s="15"/>
      <c r="J210" s="15"/>
      <c r="K210" s="15"/>
      <c r="L210" s="15"/>
      <c r="M210" s="15"/>
      <c r="N210" s="263"/>
      <c r="O210" s="15"/>
      <c r="P210" s="15"/>
      <c r="Q210" s="15"/>
    </row>
    <row r="211" spans="1:17">
      <c r="A211" s="31"/>
      <c r="B211" s="31"/>
      <c r="C211" s="161"/>
      <c r="D211" s="31"/>
      <c r="E211" s="31"/>
      <c r="F211" s="31"/>
      <c r="G211" s="31"/>
      <c r="H211" s="31"/>
      <c r="I211" s="161"/>
      <c r="J211" s="19" t="s">
        <v>301</v>
      </c>
      <c r="K211" s="174"/>
      <c r="L211" s="518">
        <f>K206</f>
        <v>10307294</v>
      </c>
      <c r="M211" s="518"/>
      <c r="N211" s="262"/>
      <c r="O211" s="31"/>
      <c r="P211" s="31"/>
      <c r="Q211" s="31"/>
    </row>
    <row r="212" spans="1:17">
      <c r="A212" s="170"/>
      <c r="B212" s="21" t="s">
        <v>315</v>
      </c>
      <c r="C212" s="21"/>
      <c r="D212" s="171"/>
      <c r="E212" s="21" t="str">
        <f>[3]!spellnumber(L211)</f>
        <v xml:space="preserve"> One Crore Three Lakh Seven Thousand Two Hundred NinetyFour Only </v>
      </c>
      <c r="F212" s="21"/>
      <c r="G212" s="21"/>
      <c r="H212" s="21"/>
      <c r="I212" s="21"/>
      <c r="J212" s="21"/>
      <c r="K212" s="21"/>
      <c r="L212" s="21"/>
      <c r="M212" s="21"/>
      <c r="N212" s="263"/>
      <c r="O212" s="21"/>
      <c r="P212" s="21"/>
      <c r="Q212" s="21"/>
    </row>
    <row r="213" spans="1:17">
      <c r="A213" s="109"/>
      <c r="B213" s="135"/>
      <c r="C213" s="109"/>
      <c r="D213" s="109"/>
      <c r="E213" s="109"/>
      <c r="F213" s="109"/>
      <c r="G213" s="109"/>
      <c r="H213" s="109"/>
      <c r="I213" s="109"/>
      <c r="J213" s="109"/>
      <c r="K213" s="109"/>
      <c r="L213" s="109"/>
      <c r="M213" s="109"/>
      <c r="N213" s="252"/>
      <c r="O213" s="109"/>
      <c r="P213" s="109"/>
      <c r="Q213" s="109"/>
    </row>
    <row r="214" spans="1:17">
      <c r="A214" s="109"/>
      <c r="B214" s="129">
        <v>6.1</v>
      </c>
      <c r="C214" s="110" t="s">
        <v>302</v>
      </c>
      <c r="D214" s="109"/>
      <c r="E214" s="109"/>
      <c r="F214" s="109"/>
      <c r="G214" s="109"/>
      <c r="H214" s="109"/>
      <c r="I214" s="109"/>
      <c r="J214" s="109"/>
      <c r="K214" s="109"/>
      <c r="L214" s="109"/>
      <c r="M214" s="109"/>
      <c r="N214" s="252"/>
      <c r="O214" s="109"/>
      <c r="P214" s="109"/>
      <c r="Q214" s="109"/>
    </row>
    <row r="215" spans="1:17">
      <c r="A215" s="109"/>
      <c r="B215" s="129"/>
      <c r="C215" s="110"/>
      <c r="D215" s="109"/>
      <c r="E215" s="109"/>
      <c r="F215" s="109"/>
      <c r="G215" s="109"/>
      <c r="H215" s="109"/>
      <c r="I215" s="109"/>
      <c r="J215" s="109"/>
      <c r="K215" s="109"/>
      <c r="L215" s="109"/>
      <c r="M215" s="109"/>
      <c r="N215" s="252"/>
      <c r="O215" s="109"/>
      <c r="P215" s="109"/>
      <c r="Q215" s="109"/>
    </row>
    <row r="216" spans="1:17">
      <c r="A216" s="109"/>
      <c r="B216" s="129"/>
      <c r="C216" s="161"/>
      <c r="D216" s="31"/>
      <c r="E216" s="31"/>
      <c r="F216" s="31"/>
      <c r="G216" s="31"/>
      <c r="H216" s="161"/>
      <c r="I216" s="31"/>
      <c r="J216" s="19" t="s">
        <v>303</v>
      </c>
      <c r="K216" s="175"/>
      <c r="L216" s="519">
        <f>K203</f>
        <v>6145472.5304078199</v>
      </c>
      <c r="M216" s="519"/>
      <c r="N216" s="252"/>
      <c r="O216" s="109"/>
      <c r="P216" s="109"/>
      <c r="Q216" s="109"/>
    </row>
    <row r="217" spans="1:17">
      <c r="A217" s="176"/>
      <c r="B217" s="21" t="s">
        <v>315</v>
      </c>
      <c r="C217" s="21"/>
      <c r="D217" s="171"/>
      <c r="E217" s="21" t="str">
        <f>[3]!spellnumber(L216)</f>
        <v xml:space="preserve"> SixtyOne Lakh FourtyFive Thousand Four Hundred SeventyTwo Paise FiftyThree Only </v>
      </c>
      <c r="F217" s="21"/>
      <c r="G217" s="21"/>
      <c r="H217" s="21"/>
      <c r="I217" s="21"/>
      <c r="J217" s="21"/>
      <c r="K217" s="21"/>
      <c r="L217" s="21"/>
      <c r="M217" s="21"/>
      <c r="N217" s="263"/>
      <c r="O217" s="21"/>
      <c r="P217" s="21"/>
      <c r="Q217" s="21"/>
    </row>
    <row r="218" spans="1:17">
      <c r="A218" s="177"/>
      <c r="B218" s="178">
        <v>6.2</v>
      </c>
      <c r="C218" s="110" t="s">
        <v>304</v>
      </c>
      <c r="D218" s="179"/>
      <c r="E218" s="180"/>
      <c r="F218" s="180"/>
      <c r="G218" s="180"/>
      <c r="H218" s="180"/>
      <c r="I218" s="180"/>
      <c r="J218" s="180"/>
      <c r="K218" s="180"/>
      <c r="L218" s="180"/>
      <c r="M218" s="180"/>
      <c r="N218" s="262"/>
      <c r="O218" s="177"/>
      <c r="P218" s="177"/>
      <c r="Q218" s="177"/>
    </row>
    <row r="219" spans="1:17">
      <c r="A219" s="177"/>
      <c r="B219" s="178"/>
      <c r="C219" s="178"/>
      <c r="D219" s="179"/>
      <c r="E219" s="31"/>
      <c r="F219" s="31"/>
      <c r="G219" s="31"/>
      <c r="H219" s="161"/>
      <c r="I219" s="31"/>
      <c r="J219" s="19" t="s">
        <v>305</v>
      </c>
      <c r="K219" s="175"/>
      <c r="L219" s="519">
        <f>K204</f>
        <v>4161821.6639999994</v>
      </c>
      <c r="M219" s="519"/>
      <c r="N219" s="262"/>
      <c r="O219" s="177"/>
      <c r="P219" s="177"/>
      <c r="Q219" s="177"/>
    </row>
    <row r="220" spans="1:17">
      <c r="A220" s="181"/>
      <c r="B220" s="21" t="s">
        <v>315</v>
      </c>
      <c r="C220" s="21"/>
      <c r="D220" s="171"/>
      <c r="E220" s="21" t="str">
        <f>[3]!spellnumber(L219)</f>
        <v xml:space="preserve"> FourtyOne Lakh SixtyOne Thousand Eight Hundred TwentyOne Paise SixtySix Only </v>
      </c>
      <c r="F220" s="21"/>
      <c r="G220" s="21"/>
      <c r="H220" s="21"/>
      <c r="I220" s="21"/>
      <c r="J220" s="21"/>
      <c r="K220" s="21"/>
      <c r="L220" s="21"/>
      <c r="M220" s="21"/>
      <c r="N220" s="263"/>
      <c r="O220" s="21"/>
      <c r="P220" s="21"/>
      <c r="Q220" s="21"/>
    </row>
    <row r="221" spans="1:17" s="215" customFormat="1">
      <c r="A221" s="117"/>
      <c r="B221" s="180"/>
      <c r="C221" s="180"/>
      <c r="D221" s="179"/>
      <c r="E221" s="180"/>
      <c r="F221" s="180"/>
      <c r="G221" s="180"/>
      <c r="H221" s="180"/>
      <c r="I221" s="180"/>
      <c r="J221" s="180"/>
      <c r="K221" s="180"/>
      <c r="L221" s="180"/>
      <c r="M221" s="180"/>
      <c r="N221" s="263"/>
      <c r="O221" s="180"/>
      <c r="P221" s="180"/>
      <c r="Q221" s="180"/>
    </row>
    <row r="222" spans="1:17" s="215" customFormat="1">
      <c r="A222" s="117"/>
      <c r="B222" s="527" t="s">
        <v>374</v>
      </c>
      <c r="C222" s="527"/>
      <c r="D222" s="527"/>
      <c r="E222" s="527"/>
      <c r="F222" s="527"/>
      <c r="G222" s="527"/>
      <c r="H222" s="527"/>
      <c r="I222" s="527"/>
      <c r="J222" s="527"/>
      <c r="K222" s="93"/>
      <c r="L222" s="93"/>
      <c r="M222" s="93"/>
      <c r="N222" s="264"/>
      <c r="O222" s="66"/>
      <c r="P222" s="180"/>
      <c r="Q222" s="180"/>
    </row>
    <row r="223" spans="1:17" s="215" customFormat="1">
      <c r="A223" s="117"/>
      <c r="B223" s="528" t="s">
        <v>375</v>
      </c>
      <c r="C223" s="528"/>
      <c r="D223" s="528"/>
      <c r="E223" s="528"/>
      <c r="F223" s="528"/>
      <c r="G223" s="528"/>
      <c r="H223" s="528"/>
      <c r="I223" s="528"/>
      <c r="J223" s="528"/>
      <c r="K223" s="528"/>
      <c r="L223" s="528"/>
      <c r="M223" s="93"/>
      <c r="N223" s="264"/>
      <c r="O223" s="66"/>
      <c r="P223" s="180"/>
      <c r="Q223" s="180"/>
    </row>
    <row r="224" spans="1:17" s="215" customFormat="1" ht="57" customHeight="1">
      <c r="A224" s="117"/>
      <c r="B224" s="530" t="s">
        <v>376</v>
      </c>
      <c r="C224" s="530"/>
      <c r="D224" s="530"/>
      <c r="E224" s="530"/>
      <c r="F224" s="530" t="s">
        <v>377</v>
      </c>
      <c r="G224" s="530"/>
      <c r="H224" s="530"/>
      <c r="I224" s="530"/>
      <c r="J224" s="530"/>
      <c r="K224" s="531" t="s">
        <v>378</v>
      </c>
      <c r="L224" s="531"/>
      <c r="M224" s="531"/>
      <c r="N224" s="531"/>
      <c r="O224" s="531"/>
      <c r="P224" s="180"/>
      <c r="Q224" s="180"/>
    </row>
    <row r="225" spans="1:17" s="215" customFormat="1">
      <c r="A225" s="117"/>
      <c r="B225" s="497">
        <v>0.8</v>
      </c>
      <c r="C225" s="497"/>
      <c r="D225" s="497"/>
      <c r="E225" s="497"/>
      <c r="F225" s="497">
        <v>0.85</v>
      </c>
      <c r="G225" s="497"/>
      <c r="H225" s="497"/>
      <c r="I225" s="497"/>
      <c r="J225" s="497"/>
      <c r="K225" s="607">
        <v>0.9</v>
      </c>
      <c r="L225" s="607"/>
      <c r="M225" s="607"/>
      <c r="N225" s="607"/>
      <c r="O225" s="607"/>
      <c r="P225" s="180"/>
      <c r="Q225" s="180"/>
    </row>
    <row r="226" spans="1:17" s="215" customFormat="1">
      <c r="A226" s="117"/>
      <c r="B226" s="529" t="s">
        <v>379</v>
      </c>
      <c r="C226" s="529"/>
      <c r="D226" s="529"/>
      <c r="E226" s="529"/>
      <c r="F226" s="529"/>
      <c r="G226" s="529"/>
      <c r="H226" s="529"/>
      <c r="I226" s="529"/>
      <c r="J226" s="529"/>
      <c r="K226" s="529"/>
      <c r="L226" s="529"/>
      <c r="M226" s="529"/>
      <c r="N226" s="529"/>
      <c r="O226" s="529"/>
      <c r="P226" s="180"/>
      <c r="Q226" s="180"/>
    </row>
    <row r="227" spans="1:17" s="215" customFormat="1">
      <c r="A227" s="117"/>
      <c r="B227" s="180"/>
      <c r="C227" s="180"/>
      <c r="D227" s="179"/>
      <c r="E227" s="180"/>
      <c r="F227" s="180"/>
      <c r="G227" s="180"/>
      <c r="H227" s="180"/>
      <c r="I227" s="180"/>
      <c r="J227" s="180"/>
      <c r="K227" s="180"/>
      <c r="L227" s="180"/>
      <c r="M227" s="180"/>
      <c r="N227" s="263"/>
      <c r="O227" s="180"/>
      <c r="P227" s="180"/>
      <c r="Q227" s="180"/>
    </row>
    <row r="228" spans="1:17" ht="20.25">
      <c r="A228" s="109"/>
      <c r="B228" s="116">
        <v>7</v>
      </c>
      <c r="C228" s="126" t="s">
        <v>306</v>
      </c>
      <c r="D228" s="127"/>
      <c r="E228" s="127"/>
      <c r="F228" s="127"/>
      <c r="G228" s="127"/>
      <c r="H228" s="109"/>
      <c r="I228" s="109"/>
      <c r="J228" s="109"/>
      <c r="K228" s="109"/>
      <c r="L228" s="109"/>
      <c r="M228" s="109"/>
      <c r="N228" s="252"/>
      <c r="O228" s="109"/>
      <c r="P228" s="109"/>
      <c r="Q228" s="109"/>
    </row>
    <row r="229" spans="1:17">
      <c r="A229" s="109"/>
      <c r="B229" s="109"/>
      <c r="C229" s="109"/>
      <c r="D229" s="109"/>
      <c r="E229" s="109"/>
      <c r="F229" s="109"/>
      <c r="G229" s="109"/>
      <c r="H229" s="109"/>
      <c r="I229" s="109"/>
      <c r="J229" s="109"/>
      <c r="K229" s="109"/>
      <c r="L229" s="109"/>
      <c r="M229" s="109"/>
      <c r="N229" s="252"/>
      <c r="O229" s="109"/>
      <c r="P229" s="109"/>
      <c r="Q229" s="109"/>
    </row>
    <row r="230" spans="1:17">
      <c r="A230" s="182" t="s">
        <v>307</v>
      </c>
      <c r="B230" s="377" t="s">
        <v>308</v>
      </c>
      <c r="C230" s="377"/>
      <c r="D230" s="377"/>
      <c r="E230" s="377"/>
      <c r="F230" s="377"/>
      <c r="G230" s="377"/>
      <c r="H230" s="377"/>
      <c r="I230" s="377"/>
      <c r="J230" s="377"/>
      <c r="K230" s="377"/>
      <c r="L230" s="377"/>
      <c r="M230" s="377"/>
      <c r="N230" s="377"/>
      <c r="O230" s="377"/>
      <c r="P230" s="377"/>
      <c r="Q230" s="377"/>
    </row>
    <row r="231" spans="1:17">
      <c r="A231" s="108"/>
      <c r="B231" s="109"/>
      <c r="C231" s="109"/>
      <c r="D231" s="109"/>
      <c r="E231" s="109"/>
      <c r="F231" s="109"/>
      <c r="G231" s="109"/>
      <c r="H231" s="109"/>
      <c r="I231" s="109"/>
      <c r="J231" s="109"/>
      <c r="K231" s="109"/>
      <c r="L231" s="109"/>
      <c r="M231" s="109"/>
      <c r="N231" s="252"/>
      <c r="O231" s="109"/>
      <c r="P231" s="109"/>
      <c r="Q231" s="109"/>
    </row>
    <row r="232" spans="1:17">
      <c r="A232" s="182" t="s">
        <v>307</v>
      </c>
      <c r="B232" s="377" t="s">
        <v>309</v>
      </c>
      <c r="C232" s="377"/>
      <c r="D232" s="377"/>
      <c r="E232" s="377"/>
      <c r="F232" s="377"/>
      <c r="G232" s="377"/>
      <c r="H232" s="377"/>
      <c r="I232" s="377"/>
      <c r="J232" s="377"/>
      <c r="K232" s="377"/>
      <c r="L232" s="377"/>
      <c r="M232" s="377"/>
      <c r="N232" s="377"/>
      <c r="O232" s="377"/>
      <c r="P232" s="377"/>
      <c r="Q232" s="377"/>
    </row>
    <row r="233" spans="1:17">
      <c r="A233" s="109"/>
      <c r="B233" s="109"/>
      <c r="C233" s="109"/>
      <c r="D233" s="109"/>
      <c r="E233" s="109"/>
      <c r="F233" s="109"/>
      <c r="G233" s="109"/>
      <c r="H233" s="109"/>
      <c r="I233" s="109"/>
      <c r="J233" s="109"/>
      <c r="K233" s="109"/>
      <c r="L233" s="109"/>
      <c r="M233" s="109"/>
      <c r="N233" s="252"/>
      <c r="O233" s="109"/>
      <c r="P233" s="109"/>
      <c r="Q233" s="109"/>
    </row>
    <row r="234" spans="1:17" ht="18.75">
      <c r="A234" s="109"/>
      <c r="B234" s="125">
        <v>8</v>
      </c>
      <c r="C234" s="126" t="s">
        <v>45</v>
      </c>
      <c r="D234" s="127"/>
      <c r="E234" s="109"/>
      <c r="F234" s="109"/>
      <c r="G234" s="109"/>
      <c r="H234" s="109"/>
      <c r="I234" s="109"/>
      <c r="J234" s="109"/>
      <c r="K234" s="109"/>
      <c r="L234" s="109"/>
      <c r="M234" s="109"/>
      <c r="N234" s="252"/>
      <c r="O234" s="109"/>
      <c r="P234" s="109"/>
      <c r="Q234" s="109"/>
    </row>
    <row r="235" spans="1:17">
      <c r="A235" s="109"/>
      <c r="B235" s="109"/>
      <c r="C235" s="109"/>
      <c r="D235" s="109"/>
      <c r="E235" s="109"/>
      <c r="F235" s="109"/>
      <c r="G235" s="109"/>
      <c r="H235" s="109"/>
      <c r="I235" s="109"/>
      <c r="J235" s="109"/>
      <c r="K235" s="109"/>
      <c r="L235" s="109"/>
      <c r="M235" s="109"/>
      <c r="N235" s="252"/>
      <c r="O235" s="109"/>
      <c r="P235" s="109"/>
      <c r="Q235" s="109"/>
    </row>
    <row r="236" spans="1:17" ht="94.5" customHeight="1">
      <c r="A236" s="517"/>
      <c r="B236" s="517"/>
      <c r="C236" s="517"/>
      <c r="D236" s="517"/>
      <c r="E236" s="517"/>
      <c r="F236" s="517"/>
      <c r="G236" s="517"/>
      <c r="H236" s="517"/>
      <c r="I236" s="517"/>
      <c r="J236" s="517"/>
      <c r="K236" s="517"/>
      <c r="L236" s="517"/>
      <c r="M236" s="517"/>
      <c r="N236" s="517"/>
      <c r="O236" s="517"/>
      <c r="P236" s="517"/>
      <c r="Q236" s="517"/>
    </row>
  </sheetData>
  <mergeCells count="354">
    <mergeCell ref="N198:P198"/>
    <mergeCell ref="N199:P199"/>
    <mergeCell ref="K225:O225"/>
    <mergeCell ref="B165:L165"/>
    <mergeCell ref="M165:N165"/>
    <mergeCell ref="O165:Q165"/>
    <mergeCell ref="H166:I166"/>
    <mergeCell ref="J166:L166"/>
    <mergeCell ref="H167:I167"/>
    <mergeCell ref="J167:L167"/>
    <mergeCell ref="B173:D173"/>
    <mergeCell ref="F173:G173"/>
    <mergeCell ref="H173:I173"/>
    <mergeCell ref="J173:K173"/>
    <mergeCell ref="L173:M173"/>
    <mergeCell ref="N173:Q173"/>
    <mergeCell ref="H168:I168"/>
    <mergeCell ref="J168:L168"/>
    <mergeCell ref="A171:G171"/>
    <mergeCell ref="H171:M171"/>
    <mergeCell ref="N171:Q172"/>
    <mergeCell ref="A172:D172"/>
    <mergeCell ref="F172:G172"/>
    <mergeCell ref="H172:I172"/>
    <mergeCell ref="C7:D8"/>
    <mergeCell ref="H9:O9"/>
    <mergeCell ref="H10:O10"/>
    <mergeCell ref="H8:L8"/>
    <mergeCell ref="N193:P193"/>
    <mergeCell ref="N194:P194"/>
    <mergeCell ref="N195:P195"/>
    <mergeCell ref="N196:P196"/>
    <mergeCell ref="N197:P197"/>
    <mergeCell ref="H36:O36"/>
    <mergeCell ref="H40:O40"/>
    <mergeCell ref="H42:N42"/>
    <mergeCell ref="C43:F43"/>
    <mergeCell ref="H43:N43"/>
    <mergeCell ref="H44:N44"/>
    <mergeCell ref="H11:O11"/>
    <mergeCell ref="H12:O12"/>
    <mergeCell ref="H13:O13"/>
    <mergeCell ref="H14:O14"/>
    <mergeCell ref="H15:O15"/>
    <mergeCell ref="H35:O35"/>
    <mergeCell ref="B54:C54"/>
    <mergeCell ref="D54:F54"/>
    <mergeCell ref="G54:I54"/>
    <mergeCell ref="J54:L54"/>
    <mergeCell ref="B55:C55"/>
    <mergeCell ref="D55:F55"/>
    <mergeCell ref="G55:I55"/>
    <mergeCell ref="J55:L55"/>
    <mergeCell ref="C45:F45"/>
    <mergeCell ref="H45:O45"/>
    <mergeCell ref="C46:F46"/>
    <mergeCell ref="H46:O46"/>
    <mergeCell ref="I51:M51"/>
    <mergeCell ref="I52:J52"/>
    <mergeCell ref="K52:L52"/>
    <mergeCell ref="B58:C58"/>
    <mergeCell ref="C60:G60"/>
    <mergeCell ref="I60:Q60"/>
    <mergeCell ref="C61:G61"/>
    <mergeCell ref="I61:Q61"/>
    <mergeCell ref="B56:C56"/>
    <mergeCell ref="D56:F56"/>
    <mergeCell ref="G56:I56"/>
    <mergeCell ref="J56:L56"/>
    <mergeCell ref="B57:C57"/>
    <mergeCell ref="C65:G65"/>
    <mergeCell ref="I65:Q65"/>
    <mergeCell ref="C66:G66"/>
    <mergeCell ref="I66:Q66"/>
    <mergeCell ref="B68:C68"/>
    <mergeCell ref="D68:F68"/>
    <mergeCell ref="G68:I68"/>
    <mergeCell ref="J68:L68"/>
    <mergeCell ref="C62:G62"/>
    <mergeCell ref="I62:Q62"/>
    <mergeCell ref="C63:G63"/>
    <mergeCell ref="I63:Q63"/>
    <mergeCell ref="C64:G64"/>
    <mergeCell ref="I64:Q64"/>
    <mergeCell ref="C76:Q76"/>
    <mergeCell ref="I79:Q79"/>
    <mergeCell ref="I80:Q80"/>
    <mergeCell ref="I81:Q81"/>
    <mergeCell ref="I82:Q82"/>
    <mergeCell ref="C88:F88"/>
    <mergeCell ref="G88:J88"/>
    <mergeCell ref="B69:C69"/>
    <mergeCell ref="D69:F69"/>
    <mergeCell ref="G69:I69"/>
    <mergeCell ref="J69:L69"/>
    <mergeCell ref="C73:Q73"/>
    <mergeCell ref="C92:F92"/>
    <mergeCell ref="G92:J92"/>
    <mergeCell ref="C93:F93"/>
    <mergeCell ref="G93:J93"/>
    <mergeCell ref="C89:F89"/>
    <mergeCell ref="G89:J89"/>
    <mergeCell ref="C90:E90"/>
    <mergeCell ref="F90:H90"/>
    <mergeCell ref="I90:Q90"/>
    <mergeCell ref="K89:M89"/>
    <mergeCell ref="C99:N99"/>
    <mergeCell ref="B100:I100"/>
    <mergeCell ref="B101:C101"/>
    <mergeCell ref="I101:L101"/>
    <mergeCell ref="B102:C102"/>
    <mergeCell ref="I102:L102"/>
    <mergeCell ref="C94:N94"/>
    <mergeCell ref="C96:F96"/>
    <mergeCell ref="G96:J96"/>
    <mergeCell ref="C97:F97"/>
    <mergeCell ref="G97:J97"/>
    <mergeCell ref="N110:Q110"/>
    <mergeCell ref="C111:G111"/>
    <mergeCell ref="H111:I111"/>
    <mergeCell ref="N111:Q111"/>
    <mergeCell ref="D103:H103"/>
    <mergeCell ref="I103:L103"/>
    <mergeCell ref="C108:J108"/>
    <mergeCell ref="C110:G110"/>
    <mergeCell ref="H110:I110"/>
    <mergeCell ref="C114:G114"/>
    <mergeCell ref="H114:I114"/>
    <mergeCell ref="N114:Q114"/>
    <mergeCell ref="C115:G115"/>
    <mergeCell ref="H115:I115"/>
    <mergeCell ref="N115:Q115"/>
    <mergeCell ref="C112:G112"/>
    <mergeCell ref="H112:I112"/>
    <mergeCell ref="N112:Q112"/>
    <mergeCell ref="C113:G113"/>
    <mergeCell ref="H113:I113"/>
    <mergeCell ref="N113:Q113"/>
    <mergeCell ref="K121:Q121"/>
    <mergeCell ref="K122:Q122"/>
    <mergeCell ref="K123:Q123"/>
    <mergeCell ref="K124:Q124"/>
    <mergeCell ref="K125:Q125"/>
    <mergeCell ref="K126:Q126"/>
    <mergeCell ref="C116:G116"/>
    <mergeCell ref="H116:I116"/>
    <mergeCell ref="N116:Q116"/>
    <mergeCell ref="C117:G117"/>
    <mergeCell ref="H117:I117"/>
    <mergeCell ref="N117:Q117"/>
    <mergeCell ref="K133:Q133"/>
    <mergeCell ref="C136:J136"/>
    <mergeCell ref="C138:E138"/>
    <mergeCell ref="F138:I138"/>
    <mergeCell ref="J138:K138"/>
    <mergeCell ref="C139:E139"/>
    <mergeCell ref="F139:I139"/>
    <mergeCell ref="J139:K139"/>
    <mergeCell ref="K127:Q127"/>
    <mergeCell ref="K128:Q128"/>
    <mergeCell ref="K129:Q129"/>
    <mergeCell ref="K130:Q130"/>
    <mergeCell ref="K131:Q131"/>
    <mergeCell ref="K132:Q132"/>
    <mergeCell ref="C142:E142"/>
    <mergeCell ref="F142:I142"/>
    <mergeCell ref="J142:K142"/>
    <mergeCell ref="C143:E143"/>
    <mergeCell ref="F143:I143"/>
    <mergeCell ref="J143:K143"/>
    <mergeCell ref="C140:E140"/>
    <mergeCell ref="F140:I140"/>
    <mergeCell ref="J140:K140"/>
    <mergeCell ref="C141:E141"/>
    <mergeCell ref="F141:I141"/>
    <mergeCell ref="J141:K141"/>
    <mergeCell ref="C149:F149"/>
    <mergeCell ref="G149:I149"/>
    <mergeCell ref="J149:K149"/>
    <mergeCell ref="C150:F150"/>
    <mergeCell ref="G150:I150"/>
    <mergeCell ref="J150:K150"/>
    <mergeCell ref="C144:E144"/>
    <mergeCell ref="F144:I144"/>
    <mergeCell ref="J144:K144"/>
    <mergeCell ref="C148:F148"/>
    <mergeCell ref="G148:I148"/>
    <mergeCell ref="J148:K148"/>
    <mergeCell ref="C156:K156"/>
    <mergeCell ref="N156:Q156"/>
    <mergeCell ref="B161:C161"/>
    <mergeCell ref="D161:E161"/>
    <mergeCell ref="F161:G161"/>
    <mergeCell ref="H161:I161"/>
    <mergeCell ref="M161:N161"/>
    <mergeCell ref="O161:Q161"/>
    <mergeCell ref="C151:F151"/>
    <mergeCell ref="G151:I151"/>
    <mergeCell ref="J151:K151"/>
    <mergeCell ref="C152:F152"/>
    <mergeCell ref="G152:I152"/>
    <mergeCell ref="J152:K152"/>
    <mergeCell ref="O162:Q162"/>
    <mergeCell ref="B164:C164"/>
    <mergeCell ref="D164:E164"/>
    <mergeCell ref="F164:G164"/>
    <mergeCell ref="H164:I164"/>
    <mergeCell ref="M164:N164"/>
    <mergeCell ref="O164:Q164"/>
    <mergeCell ref="B162:C162"/>
    <mergeCell ref="D162:E162"/>
    <mergeCell ref="F162:G162"/>
    <mergeCell ref="H162:I162"/>
    <mergeCell ref="M162:N162"/>
    <mergeCell ref="B163:C163"/>
    <mergeCell ref="D163:E163"/>
    <mergeCell ref="F163:G163"/>
    <mergeCell ref="H163:I163"/>
    <mergeCell ref="M163:N163"/>
    <mergeCell ref="O163:Q163"/>
    <mergeCell ref="J172:K172"/>
    <mergeCell ref="L172:M172"/>
    <mergeCell ref="C181:F181"/>
    <mergeCell ref="G181:I181"/>
    <mergeCell ref="J181:L181"/>
    <mergeCell ref="M181:Q181"/>
    <mergeCell ref="C182:F182"/>
    <mergeCell ref="G182:I182"/>
    <mergeCell ref="J182:L182"/>
    <mergeCell ref="M182:Q182"/>
    <mergeCell ref="A174:M174"/>
    <mergeCell ref="N174:Q174"/>
    <mergeCell ref="A176:Q176"/>
    <mergeCell ref="C180:F180"/>
    <mergeCell ref="G180:I180"/>
    <mergeCell ref="J180:L180"/>
    <mergeCell ref="M180:Q180"/>
    <mergeCell ref="C185:F185"/>
    <mergeCell ref="G185:I185"/>
    <mergeCell ref="J185:L185"/>
    <mergeCell ref="M185:Q185"/>
    <mergeCell ref="C186:F186"/>
    <mergeCell ref="G186:I186"/>
    <mergeCell ref="J186:L186"/>
    <mergeCell ref="M186:Q186"/>
    <mergeCell ref="C183:F183"/>
    <mergeCell ref="G183:I183"/>
    <mergeCell ref="J183:L183"/>
    <mergeCell ref="M183:Q183"/>
    <mergeCell ref="C184:F184"/>
    <mergeCell ref="G184:I184"/>
    <mergeCell ref="J184:L184"/>
    <mergeCell ref="M184:Q184"/>
    <mergeCell ref="B192:C192"/>
    <mergeCell ref="D192:E192"/>
    <mergeCell ref="F192:G192"/>
    <mergeCell ref="H192:I192"/>
    <mergeCell ref="J192:K192"/>
    <mergeCell ref="L192:M192"/>
    <mergeCell ref="C187:F187"/>
    <mergeCell ref="G187:I187"/>
    <mergeCell ref="J187:L187"/>
    <mergeCell ref="M187:Q187"/>
    <mergeCell ref="B191:C191"/>
    <mergeCell ref="D191:E191"/>
    <mergeCell ref="F191:G191"/>
    <mergeCell ref="H191:I191"/>
    <mergeCell ref="J191:K191"/>
    <mergeCell ref="L191:M191"/>
    <mergeCell ref="N191:P191"/>
    <mergeCell ref="N192:P192"/>
    <mergeCell ref="B194:C194"/>
    <mergeCell ref="D194:E194"/>
    <mergeCell ref="F194:G194"/>
    <mergeCell ref="H194:I194"/>
    <mergeCell ref="J194:K194"/>
    <mergeCell ref="L194:M194"/>
    <mergeCell ref="B193:C193"/>
    <mergeCell ref="D193:E193"/>
    <mergeCell ref="F193:G193"/>
    <mergeCell ref="H193:I193"/>
    <mergeCell ref="J193:K193"/>
    <mergeCell ref="L193:M193"/>
    <mergeCell ref="B196:C196"/>
    <mergeCell ref="D196:E196"/>
    <mergeCell ref="F196:G196"/>
    <mergeCell ref="H196:I196"/>
    <mergeCell ref="J196:K196"/>
    <mergeCell ref="L196:M196"/>
    <mergeCell ref="B195:C195"/>
    <mergeCell ref="D195:E195"/>
    <mergeCell ref="F195:G195"/>
    <mergeCell ref="H195:I195"/>
    <mergeCell ref="J195:K195"/>
    <mergeCell ref="L195:M195"/>
    <mergeCell ref="D198:E198"/>
    <mergeCell ref="F198:G198"/>
    <mergeCell ref="H198:I198"/>
    <mergeCell ref="J198:K198"/>
    <mergeCell ref="L198:M198"/>
    <mergeCell ref="B197:C197"/>
    <mergeCell ref="D197:E197"/>
    <mergeCell ref="F197:G197"/>
    <mergeCell ref="H197:I197"/>
    <mergeCell ref="J197:K197"/>
    <mergeCell ref="L197:M197"/>
    <mergeCell ref="A236:Q236"/>
    <mergeCell ref="L208:M208"/>
    <mergeCell ref="L211:M211"/>
    <mergeCell ref="L216:M216"/>
    <mergeCell ref="L219:M219"/>
    <mergeCell ref="B230:Q230"/>
    <mergeCell ref="B232:Q232"/>
    <mergeCell ref="B205:D205"/>
    <mergeCell ref="E205:G205"/>
    <mergeCell ref="H205:J205"/>
    <mergeCell ref="K205:M205"/>
    <mergeCell ref="N205:Q205"/>
    <mergeCell ref="B206:D206"/>
    <mergeCell ref="E206:G206"/>
    <mergeCell ref="H206:J206"/>
    <mergeCell ref="K206:M206"/>
    <mergeCell ref="N206:Q206"/>
    <mergeCell ref="B222:J222"/>
    <mergeCell ref="B223:L223"/>
    <mergeCell ref="B226:O226"/>
    <mergeCell ref="B224:E224"/>
    <mergeCell ref="F224:J224"/>
    <mergeCell ref="K224:O224"/>
    <mergeCell ref="B225:E225"/>
    <mergeCell ref="F225:J225"/>
    <mergeCell ref="C204:D204"/>
    <mergeCell ref="E204:G204"/>
    <mergeCell ref="H204:J204"/>
    <mergeCell ref="K204:M204"/>
    <mergeCell ref="N204:Q204"/>
    <mergeCell ref="K161:L161"/>
    <mergeCell ref="K93:M93"/>
    <mergeCell ref="K97:M97"/>
    <mergeCell ref="K162:L162"/>
    <mergeCell ref="B199:C199"/>
    <mergeCell ref="D199:E199"/>
    <mergeCell ref="F199:M199"/>
    <mergeCell ref="C202:D202"/>
    <mergeCell ref="E202:G202"/>
    <mergeCell ref="H202:J202"/>
    <mergeCell ref="K202:M202"/>
    <mergeCell ref="N202:Q202"/>
    <mergeCell ref="C203:D203"/>
    <mergeCell ref="E203:G203"/>
    <mergeCell ref="H203:J203"/>
    <mergeCell ref="K203:M203"/>
    <mergeCell ref="N203:Q203"/>
    <mergeCell ref="B198:C198"/>
  </mergeCells>
  <printOptions horizontalCentered="1"/>
  <pageMargins left="1.25" right="0.3" top="0.75" bottom="0.75" header="0.3" footer="0.3"/>
  <pageSetup paperSize="9" scale="52" fitToHeight="0" orientation="portrait" r:id="rId1"/>
</worksheet>
</file>

<file path=xl/worksheets/sheet5.xml><?xml version="1.0" encoding="utf-8"?>
<worksheet xmlns="http://schemas.openxmlformats.org/spreadsheetml/2006/main" xmlns:r="http://schemas.openxmlformats.org/officeDocument/2006/relationships">
  <dimension ref="A2:P230"/>
  <sheetViews>
    <sheetView tabSelected="1" topLeftCell="A202" workbookViewId="0">
      <selection activeCell="I210" sqref="I210:K210"/>
    </sheetView>
  </sheetViews>
  <sheetFormatPr defaultRowHeight="15"/>
  <cols>
    <col min="2" max="2" width="12.140625" customWidth="1"/>
    <col min="3" max="3" width="11.42578125" customWidth="1"/>
    <col min="4" max="4" width="17" customWidth="1"/>
    <col min="5" max="5" width="12.42578125" customWidth="1"/>
    <col min="10" max="10" width="7.42578125" customWidth="1"/>
    <col min="11" max="11" width="8.85546875" customWidth="1"/>
    <col min="12" max="12" width="16.7109375" customWidth="1"/>
    <col min="14" max="14" width="12" bestFit="1" customWidth="1"/>
  </cols>
  <sheetData>
    <row r="2" spans="1:12" ht="18.75">
      <c r="A2" s="125">
        <v>1</v>
      </c>
      <c r="B2" s="126" t="s">
        <v>38</v>
      </c>
      <c r="C2" s="127"/>
      <c r="D2" s="127"/>
      <c r="E2" s="124"/>
      <c r="F2" s="124"/>
      <c r="G2" s="124"/>
      <c r="H2" s="124"/>
      <c r="I2" s="124"/>
      <c r="J2" s="124"/>
      <c r="K2" s="124"/>
      <c r="L2" s="124"/>
    </row>
    <row r="3" spans="1:12" ht="15.75">
      <c r="A3" s="129"/>
      <c r="B3" s="226"/>
      <c r="C3" s="225"/>
      <c r="D3" s="225"/>
      <c r="E3" s="124"/>
      <c r="F3" s="124"/>
      <c r="G3" s="124"/>
      <c r="H3" s="124"/>
      <c r="I3" s="124"/>
      <c r="J3" s="124"/>
      <c r="K3" s="124"/>
      <c r="L3" s="124"/>
    </row>
    <row r="4" spans="1:12" ht="15.75">
      <c r="A4" s="129">
        <v>1.1000000000000001</v>
      </c>
      <c r="B4" s="226" t="s">
        <v>49</v>
      </c>
      <c r="C4" s="129"/>
      <c r="D4" s="129"/>
      <c r="E4" s="124"/>
      <c r="F4" s="124"/>
      <c r="G4" s="124"/>
      <c r="H4" s="124"/>
      <c r="I4" s="124"/>
      <c r="J4" s="124"/>
      <c r="K4" s="124"/>
      <c r="L4" s="124"/>
    </row>
    <row r="5" spans="1:12" ht="18.75">
      <c r="A5" s="127"/>
      <c r="B5" s="275" t="s">
        <v>50</v>
      </c>
      <c r="C5" s="127"/>
      <c r="D5" s="127"/>
      <c r="E5" s="276"/>
      <c r="F5" s="127" t="s">
        <v>19</v>
      </c>
      <c r="G5" s="277" t="s">
        <v>461</v>
      </c>
      <c r="H5" s="277"/>
      <c r="I5" s="277"/>
      <c r="J5" s="277"/>
      <c r="K5" s="277"/>
      <c r="L5" s="277"/>
    </row>
    <row r="6" spans="1:12" ht="18.75">
      <c r="A6" s="127"/>
      <c r="B6" s="275" t="s">
        <v>318</v>
      </c>
      <c r="C6" s="127"/>
      <c r="D6" s="127"/>
      <c r="E6" s="276"/>
      <c r="F6" s="127" t="s">
        <v>19</v>
      </c>
      <c r="G6" s="278" t="s">
        <v>385</v>
      </c>
      <c r="H6" s="278"/>
      <c r="I6" s="278"/>
      <c r="J6" s="278"/>
      <c r="K6" s="278"/>
      <c r="L6" s="278"/>
    </row>
    <row r="7" spans="1:12" ht="18.75">
      <c r="A7" s="127"/>
      <c r="B7" s="703" t="s">
        <v>51</v>
      </c>
      <c r="C7" s="703"/>
      <c r="D7" s="279" t="s">
        <v>52</v>
      </c>
      <c r="E7" s="276"/>
      <c r="F7" s="127" t="s">
        <v>19</v>
      </c>
      <c r="G7" s="277" t="s">
        <v>443</v>
      </c>
      <c r="H7" s="277"/>
      <c r="I7" s="277"/>
      <c r="J7" s="277"/>
      <c r="K7" s="277"/>
      <c r="L7" s="277"/>
    </row>
    <row r="8" spans="1:12" ht="18.75">
      <c r="A8" s="127"/>
      <c r="B8" s="703"/>
      <c r="C8" s="703"/>
      <c r="D8" s="279" t="s">
        <v>53</v>
      </c>
      <c r="E8" s="276"/>
      <c r="F8" s="127" t="s">
        <v>19</v>
      </c>
      <c r="G8" s="704" t="s">
        <v>444</v>
      </c>
      <c r="H8" s="704"/>
      <c r="I8" s="704"/>
      <c r="J8" s="704"/>
      <c r="K8" s="704"/>
      <c r="L8" s="280"/>
    </row>
    <row r="9" spans="1:12" ht="18.75">
      <c r="A9" s="127"/>
      <c r="B9" s="275" t="s">
        <v>54</v>
      </c>
      <c r="C9" s="127"/>
      <c r="D9" s="127"/>
      <c r="E9" s="276"/>
      <c r="F9" s="127" t="s">
        <v>19</v>
      </c>
      <c r="G9" s="694">
        <v>9857831632</v>
      </c>
      <c r="H9" s="694"/>
      <c r="I9" s="694"/>
      <c r="J9" s="694"/>
      <c r="K9" s="694"/>
      <c r="L9" s="694"/>
    </row>
    <row r="10" spans="1:12" ht="18.75">
      <c r="A10" s="127"/>
      <c r="B10" s="275" t="s">
        <v>55</v>
      </c>
      <c r="C10" s="127"/>
      <c r="D10" s="127"/>
      <c r="E10" s="276"/>
      <c r="F10" s="127" t="s">
        <v>19</v>
      </c>
      <c r="G10" s="694" t="s">
        <v>445</v>
      </c>
      <c r="H10" s="694"/>
      <c r="I10" s="694"/>
      <c r="J10" s="694"/>
      <c r="K10" s="694"/>
      <c r="L10" s="694"/>
    </row>
    <row r="11" spans="1:12" ht="18.75">
      <c r="A11" s="127"/>
      <c r="B11" s="275" t="s">
        <v>56</v>
      </c>
      <c r="C11" s="127"/>
      <c r="D11" s="127"/>
      <c r="E11" s="276"/>
      <c r="F11" s="127" t="s">
        <v>19</v>
      </c>
      <c r="G11" s="694" t="s">
        <v>446</v>
      </c>
      <c r="H11" s="694"/>
      <c r="I11" s="694"/>
      <c r="J11" s="694"/>
      <c r="K11" s="694"/>
      <c r="L11" s="694"/>
    </row>
    <row r="12" spans="1:12" ht="18.75">
      <c r="A12" s="127"/>
      <c r="B12" s="275" t="s">
        <v>57</v>
      </c>
      <c r="C12" s="127"/>
      <c r="D12" s="127"/>
      <c r="E12" s="276"/>
      <c r="F12" s="127" t="s">
        <v>19</v>
      </c>
      <c r="G12" s="694" t="s">
        <v>447</v>
      </c>
      <c r="H12" s="694"/>
      <c r="I12" s="694"/>
      <c r="J12" s="694"/>
      <c r="K12" s="694"/>
      <c r="L12" s="694"/>
    </row>
    <row r="13" spans="1:12" ht="18.75">
      <c r="A13" s="127"/>
      <c r="B13" s="275" t="s">
        <v>58</v>
      </c>
      <c r="C13" s="127"/>
      <c r="D13" s="127"/>
      <c r="E13" s="276"/>
      <c r="F13" s="127" t="s">
        <v>19</v>
      </c>
      <c r="G13" s="694" t="s">
        <v>448</v>
      </c>
      <c r="H13" s="694"/>
      <c r="I13" s="694"/>
      <c r="J13" s="694"/>
      <c r="K13" s="694"/>
      <c r="L13" s="694"/>
    </row>
    <row r="14" spans="1:12" ht="18.75">
      <c r="A14" s="127"/>
      <c r="B14" s="275" t="s">
        <v>59</v>
      </c>
      <c r="C14" s="127"/>
      <c r="D14" s="127"/>
      <c r="E14" s="276"/>
      <c r="F14" s="127" t="s">
        <v>19</v>
      </c>
      <c r="G14" s="694" t="s">
        <v>449</v>
      </c>
      <c r="H14" s="694"/>
      <c r="I14" s="694"/>
      <c r="J14" s="694"/>
      <c r="K14" s="694"/>
      <c r="L14" s="694"/>
    </row>
    <row r="15" spans="1:12" ht="18.75">
      <c r="A15" s="127"/>
      <c r="B15" s="275" t="s">
        <v>60</v>
      </c>
      <c r="C15" s="127"/>
      <c r="D15" s="127"/>
      <c r="E15" s="276"/>
      <c r="F15" s="127" t="s">
        <v>19</v>
      </c>
      <c r="G15" s="707" t="s">
        <v>95</v>
      </c>
      <c r="H15" s="707"/>
      <c r="I15" s="707"/>
      <c r="J15" s="707"/>
      <c r="K15" s="707"/>
      <c r="L15" s="707"/>
    </row>
    <row r="16" spans="1:12" ht="18.75">
      <c r="A16" s="127"/>
      <c r="B16" s="275"/>
      <c r="C16" s="127"/>
      <c r="D16" s="127"/>
      <c r="E16" s="276"/>
      <c r="F16" s="127"/>
      <c r="G16" s="276"/>
      <c r="H16" s="276"/>
      <c r="I16" s="276"/>
      <c r="J16" s="276"/>
      <c r="K16" s="276"/>
      <c r="L16" s="276"/>
    </row>
    <row r="17" spans="1:12" ht="18.75">
      <c r="A17" s="125">
        <v>1.2</v>
      </c>
      <c r="B17" s="142" t="s">
        <v>61</v>
      </c>
      <c r="C17" s="127"/>
      <c r="D17" s="127"/>
      <c r="E17" s="276"/>
      <c r="F17" s="127"/>
      <c r="G17" s="276"/>
      <c r="H17" s="276"/>
      <c r="I17" s="276"/>
      <c r="J17" s="276"/>
      <c r="K17" s="276"/>
      <c r="L17" s="276"/>
    </row>
    <row r="18" spans="1:12" ht="18.75">
      <c r="A18" s="125"/>
      <c r="B18" s="275" t="s">
        <v>62</v>
      </c>
      <c r="C18" s="127"/>
      <c r="D18" s="127"/>
      <c r="E18" s="276"/>
      <c r="F18" s="127" t="s">
        <v>19</v>
      </c>
      <c r="G18" s="281" t="s">
        <v>450</v>
      </c>
      <c r="H18" s="282"/>
      <c r="I18" s="282"/>
      <c r="J18" s="282"/>
      <c r="K18" s="282"/>
      <c r="L18" s="276"/>
    </row>
    <row r="19" spans="1:12" ht="18.75">
      <c r="A19" s="125"/>
      <c r="B19" s="275" t="s">
        <v>63</v>
      </c>
      <c r="C19" s="127"/>
      <c r="D19" s="127"/>
      <c r="E19" s="276"/>
      <c r="F19" s="127" t="s">
        <v>19</v>
      </c>
      <c r="G19" s="282" t="str">
        <f>G11</f>
        <v>Mr.Top Bahadur Khadka</v>
      </c>
      <c r="H19" s="282"/>
      <c r="I19" s="282"/>
      <c r="J19" s="282"/>
      <c r="K19" s="282"/>
      <c r="L19" s="276"/>
    </row>
    <row r="20" spans="1:12" ht="18.75">
      <c r="A20" s="125"/>
      <c r="B20" s="275" t="s">
        <v>64</v>
      </c>
      <c r="C20" s="127"/>
      <c r="D20" s="127"/>
      <c r="E20" s="276"/>
      <c r="F20" s="127" t="s">
        <v>19</v>
      </c>
      <c r="G20" s="282" t="str">
        <f>G13</f>
        <v>161/221</v>
      </c>
      <c r="H20" s="282" t="s">
        <v>451</v>
      </c>
      <c r="I20" s="282"/>
      <c r="J20" s="282"/>
      <c r="K20" s="282"/>
      <c r="L20" s="276"/>
    </row>
    <row r="21" spans="1:12" ht="18.75">
      <c r="A21" s="125"/>
      <c r="B21" s="275" t="s">
        <v>65</v>
      </c>
      <c r="C21" s="127"/>
      <c r="D21" s="127"/>
      <c r="E21" s="276"/>
      <c r="F21" s="127" t="s">
        <v>19</v>
      </c>
      <c r="G21" s="282" t="str">
        <f>G14</f>
        <v>2044.10.26 BS (Dang)</v>
      </c>
      <c r="H21" s="282"/>
      <c r="I21" s="282"/>
      <c r="J21" s="282" t="s">
        <v>452</v>
      </c>
      <c r="K21" s="282"/>
      <c r="L21" s="276"/>
    </row>
    <row r="22" spans="1:12" ht="18.75">
      <c r="A22" s="125"/>
      <c r="B22" s="275" t="s">
        <v>66</v>
      </c>
      <c r="C22" s="127"/>
      <c r="D22" s="127"/>
      <c r="E22" s="276"/>
      <c r="F22" s="127" t="s">
        <v>19</v>
      </c>
      <c r="G22" s="281" t="str">
        <f>G8</f>
        <v>Ghorahi Sub-metropolitan City Ward No-15 Dang</v>
      </c>
      <c r="H22" s="282"/>
      <c r="I22" s="282"/>
      <c r="J22" s="282"/>
      <c r="K22" s="282"/>
      <c r="L22" s="276"/>
    </row>
    <row r="23" spans="1:12" ht="18.75">
      <c r="A23" s="125"/>
      <c r="B23" s="275"/>
      <c r="C23" s="127"/>
      <c r="D23" s="127"/>
      <c r="E23" s="276"/>
      <c r="F23" s="127"/>
      <c r="G23" s="276"/>
      <c r="H23" s="276"/>
      <c r="I23" s="276"/>
      <c r="J23" s="276"/>
      <c r="K23" s="276"/>
      <c r="L23" s="276"/>
    </row>
    <row r="24" spans="1:12" ht="18.75">
      <c r="A24" s="125">
        <v>1.3</v>
      </c>
      <c r="B24" s="142" t="s">
        <v>67</v>
      </c>
      <c r="C24" s="127"/>
      <c r="D24" s="127"/>
      <c r="E24" s="276"/>
      <c r="F24" s="127"/>
      <c r="G24" s="276"/>
      <c r="H24" s="276"/>
      <c r="I24" s="276"/>
      <c r="J24" s="276"/>
      <c r="K24" s="276"/>
      <c r="L24" s="276"/>
    </row>
    <row r="25" spans="1:12" ht="18.75">
      <c r="A25" s="127"/>
      <c r="B25" s="275" t="s">
        <v>68</v>
      </c>
      <c r="C25" s="127"/>
      <c r="D25" s="127"/>
      <c r="E25" s="276"/>
      <c r="F25" s="127" t="s">
        <v>19</v>
      </c>
      <c r="G25" s="275" t="s">
        <v>96</v>
      </c>
      <c r="H25" s="275"/>
      <c r="I25" s="275"/>
      <c r="J25" s="276"/>
      <c r="K25" s="276"/>
      <c r="L25" s="276"/>
    </row>
    <row r="26" spans="1:12" ht="18.75">
      <c r="A26" s="127"/>
      <c r="B26" s="275" t="s">
        <v>69</v>
      </c>
      <c r="C26" s="127"/>
      <c r="D26" s="127"/>
      <c r="E26" s="276"/>
      <c r="F26" s="127" t="s">
        <v>19</v>
      </c>
      <c r="G26" s="283" t="s">
        <v>97</v>
      </c>
      <c r="H26" s="275"/>
      <c r="I26" s="275"/>
      <c r="J26" s="276"/>
      <c r="K26" s="276"/>
      <c r="L26" s="276"/>
    </row>
    <row r="27" spans="1:12" ht="18.75">
      <c r="A27" s="127"/>
      <c r="B27" s="275" t="s">
        <v>70</v>
      </c>
      <c r="C27" s="127"/>
      <c r="D27" s="127"/>
      <c r="E27" s="276"/>
      <c r="F27" s="127" t="s">
        <v>19</v>
      </c>
      <c r="G27" s="284">
        <v>6.5</v>
      </c>
      <c r="H27" s="275" t="s">
        <v>354</v>
      </c>
      <c r="I27" s="351">
        <f>ROUND(G27*3.2808,2)</f>
        <v>21.33</v>
      </c>
      <c r="J27" s="276" t="s">
        <v>355</v>
      </c>
      <c r="K27" s="276"/>
      <c r="L27" s="354"/>
    </row>
    <row r="28" spans="1:12" ht="18.75">
      <c r="A28" s="127"/>
      <c r="B28" s="275" t="s">
        <v>71</v>
      </c>
      <c r="C28" s="127"/>
      <c r="D28" s="127"/>
      <c r="E28" s="276"/>
      <c r="F28" s="127" t="s">
        <v>19</v>
      </c>
      <c r="G28" s="284">
        <v>22</v>
      </c>
      <c r="H28" s="275" t="s">
        <v>354</v>
      </c>
      <c r="I28" s="351">
        <f>ROUND(G28*3.2808,2)</f>
        <v>72.180000000000007</v>
      </c>
      <c r="J28" s="276" t="s">
        <v>355</v>
      </c>
      <c r="K28" s="276"/>
      <c r="L28" s="276"/>
    </row>
    <row r="29" spans="1:12" ht="18.75">
      <c r="A29" s="127"/>
      <c r="B29" s="275" t="s">
        <v>72</v>
      </c>
      <c r="C29" s="127"/>
      <c r="D29" s="127"/>
      <c r="E29" s="276"/>
      <c r="F29" s="127" t="s">
        <v>19</v>
      </c>
      <c r="G29" s="275" t="s">
        <v>133</v>
      </c>
      <c r="H29" s="275"/>
      <c r="I29" s="275"/>
      <c r="J29" s="276"/>
      <c r="K29" s="276"/>
      <c r="L29" s="276"/>
    </row>
    <row r="30" spans="1:12" ht="18.75">
      <c r="A30" s="127"/>
      <c r="B30" s="275" t="s">
        <v>73</v>
      </c>
      <c r="C30" s="127"/>
      <c r="D30" s="127"/>
      <c r="E30" s="276"/>
      <c r="F30" s="127" t="s">
        <v>19</v>
      </c>
      <c r="G30" s="283" t="s">
        <v>102</v>
      </c>
      <c r="H30" s="275"/>
      <c r="I30" s="275"/>
      <c r="J30" s="276"/>
      <c r="K30" s="276"/>
      <c r="L30" s="276"/>
    </row>
    <row r="31" spans="1:12" ht="18.75">
      <c r="A31" s="127"/>
      <c r="B31" s="350" t="s">
        <v>258</v>
      </c>
      <c r="C31" s="127"/>
      <c r="D31" s="127"/>
      <c r="E31" s="276"/>
      <c r="F31" s="127" t="s">
        <v>19</v>
      </c>
      <c r="G31" s="285" t="str">
        <f>G22</f>
        <v>Ghorahi Sub-metropolitan City Ward No-15 Dang</v>
      </c>
      <c r="H31" s="276"/>
      <c r="I31" s="276"/>
      <c r="J31" s="276"/>
      <c r="K31" s="276"/>
      <c r="L31" s="276"/>
    </row>
    <row r="32" spans="1:12" ht="18.75">
      <c r="A32" s="125">
        <v>1.4</v>
      </c>
      <c r="B32" s="142" t="s">
        <v>75</v>
      </c>
      <c r="C32" s="125"/>
      <c r="D32" s="127"/>
      <c r="E32" s="127"/>
      <c r="F32" s="127"/>
      <c r="G32" s="276"/>
      <c r="H32" s="276"/>
      <c r="I32" s="276"/>
      <c r="J32" s="276"/>
      <c r="K32" s="276"/>
      <c r="L32" s="276"/>
    </row>
    <row r="33" spans="1:12" ht="18.75">
      <c r="A33" s="127"/>
      <c r="B33" s="286" t="s">
        <v>76</v>
      </c>
      <c r="C33" s="286"/>
      <c r="D33" s="286"/>
      <c r="E33" s="286"/>
      <c r="F33" s="127" t="s">
        <v>19</v>
      </c>
      <c r="G33" s="287" t="s">
        <v>453</v>
      </c>
      <c r="H33" s="286"/>
      <c r="I33" s="286"/>
      <c r="J33" s="286"/>
      <c r="K33" s="286"/>
      <c r="L33" s="286"/>
    </row>
    <row r="34" spans="1:12" ht="18.75">
      <c r="A34" s="127"/>
      <c r="B34" s="286" t="s">
        <v>77</v>
      </c>
      <c r="C34" s="286"/>
      <c r="D34" s="286"/>
      <c r="E34" s="286"/>
      <c r="F34" s="127" t="s">
        <v>19</v>
      </c>
      <c r="G34" s="288" t="str">
        <f>G33</f>
        <v>46 Ft</v>
      </c>
      <c r="H34" s="286"/>
      <c r="I34" s="286"/>
      <c r="J34" s="286"/>
      <c r="K34" s="286"/>
      <c r="L34" s="286"/>
    </row>
    <row r="35" spans="1:12" ht="18.75">
      <c r="A35" s="127"/>
      <c r="B35" s="286" t="s">
        <v>78</v>
      </c>
      <c r="C35" s="286"/>
      <c r="D35" s="286"/>
      <c r="E35" s="286"/>
      <c r="F35" s="127" t="s">
        <v>19</v>
      </c>
      <c r="G35" s="674" t="s">
        <v>357</v>
      </c>
      <c r="H35" s="674"/>
      <c r="I35" s="674"/>
      <c r="J35" s="674"/>
      <c r="K35" s="674"/>
      <c r="L35" s="674"/>
    </row>
    <row r="36" spans="1:12" ht="18.75">
      <c r="A36" s="127"/>
      <c r="B36" s="286" t="s">
        <v>79</v>
      </c>
      <c r="C36" s="286"/>
      <c r="D36" s="286"/>
      <c r="E36" s="286"/>
      <c r="F36" s="127" t="s">
        <v>19</v>
      </c>
      <c r="G36" s="674" t="s">
        <v>454</v>
      </c>
      <c r="H36" s="674"/>
      <c r="I36" s="674"/>
      <c r="J36" s="674"/>
      <c r="K36" s="674"/>
      <c r="L36" s="674"/>
    </row>
    <row r="37" spans="1:12" ht="18.75">
      <c r="A37" s="127"/>
      <c r="B37" s="286" t="s">
        <v>80</v>
      </c>
      <c r="C37" s="286"/>
      <c r="D37" s="286"/>
      <c r="E37" s="286"/>
      <c r="F37" s="127" t="s">
        <v>19</v>
      </c>
      <c r="G37" s="283" t="str">
        <f>G34</f>
        <v>46 Ft</v>
      </c>
      <c r="H37" s="275"/>
      <c r="I37" s="275"/>
      <c r="J37" s="275"/>
      <c r="K37" s="275"/>
      <c r="L37" s="275"/>
    </row>
    <row r="38" spans="1:12" ht="18.75">
      <c r="A38" s="127"/>
      <c r="B38" s="275"/>
      <c r="C38" s="275"/>
      <c r="D38" s="275"/>
      <c r="E38" s="275"/>
      <c r="F38" s="127"/>
      <c r="G38" s="276"/>
      <c r="H38" s="276"/>
      <c r="I38" s="276"/>
      <c r="J38" s="276"/>
      <c r="K38" s="276"/>
      <c r="L38" s="276"/>
    </row>
    <row r="39" spans="1:12" ht="18.75">
      <c r="A39" s="125">
        <v>1.5</v>
      </c>
      <c r="B39" s="142" t="s">
        <v>81</v>
      </c>
      <c r="C39" s="127"/>
      <c r="D39" s="127"/>
      <c r="E39" s="127"/>
      <c r="F39" s="127" t="s">
        <v>19</v>
      </c>
      <c r="G39" s="276"/>
      <c r="H39" s="276"/>
      <c r="I39" s="276"/>
      <c r="J39" s="276"/>
      <c r="K39" s="276"/>
      <c r="L39" s="276"/>
    </row>
    <row r="40" spans="1:12" ht="18.75">
      <c r="A40" s="125"/>
      <c r="B40" s="694" t="s">
        <v>466</v>
      </c>
      <c r="C40" s="694"/>
      <c r="D40" s="349"/>
      <c r="E40" s="276"/>
      <c r="F40" s="349" t="s">
        <v>19</v>
      </c>
      <c r="G40" s="282" t="s">
        <v>467</v>
      </c>
      <c r="H40" s="282"/>
      <c r="I40" s="276"/>
      <c r="J40" s="276"/>
      <c r="K40" s="276"/>
      <c r="L40" s="276"/>
    </row>
    <row r="41" spans="1:12" ht="18.75">
      <c r="A41" s="125"/>
      <c r="B41" s="694" t="s">
        <v>468</v>
      </c>
      <c r="C41" s="694"/>
      <c r="D41" s="349"/>
      <c r="E41" s="276"/>
      <c r="F41" s="349" t="s">
        <v>19</v>
      </c>
      <c r="G41" s="282" t="s">
        <v>469</v>
      </c>
      <c r="H41" s="282"/>
      <c r="I41" s="276"/>
      <c r="J41" s="276"/>
      <c r="K41" s="276"/>
      <c r="L41" s="276"/>
    </row>
    <row r="42" spans="1:12" ht="18.75">
      <c r="A42" s="125"/>
      <c r="B42" s="350" t="s">
        <v>470</v>
      </c>
      <c r="C42" s="349"/>
      <c r="D42" s="349"/>
      <c r="E42" s="349"/>
      <c r="F42" s="349" t="s">
        <v>19</v>
      </c>
      <c r="G42" s="282" t="s">
        <v>471</v>
      </c>
      <c r="H42" s="276"/>
      <c r="I42" s="276"/>
      <c r="J42" s="276"/>
      <c r="K42" s="276"/>
      <c r="L42" s="276"/>
    </row>
    <row r="43" spans="1:12" ht="18.75">
      <c r="A43" s="127"/>
      <c r="B43" s="275" t="s">
        <v>82</v>
      </c>
      <c r="C43" s="127"/>
      <c r="D43" s="127"/>
      <c r="E43" s="127"/>
      <c r="F43" s="127" t="s">
        <v>19</v>
      </c>
      <c r="G43" s="707" t="str">
        <f>G31</f>
        <v>Ghorahi Sub-metropolitan City Ward No-15 Dang</v>
      </c>
      <c r="H43" s="707"/>
      <c r="I43" s="707"/>
      <c r="J43" s="707"/>
      <c r="K43" s="707"/>
      <c r="L43" s="707"/>
    </row>
    <row r="44" spans="1:12" ht="18.75">
      <c r="A44" s="127"/>
      <c r="B44" s="275" t="s">
        <v>83</v>
      </c>
      <c r="C44" s="127"/>
      <c r="D44" s="127"/>
      <c r="E44" s="127"/>
      <c r="F44" s="127" t="s">
        <v>19</v>
      </c>
      <c r="G44" s="287" t="str">
        <f>G8</f>
        <v>Ghorahi Sub-metropolitan City Ward No-15 Dang</v>
      </c>
      <c r="H44" s="287"/>
      <c r="I44" s="287"/>
      <c r="J44" s="287"/>
      <c r="K44" s="287"/>
      <c r="L44" s="287"/>
    </row>
    <row r="45" spans="1:12" ht="18.75">
      <c r="A45" s="127"/>
      <c r="B45" s="275" t="s">
        <v>84</v>
      </c>
      <c r="C45" s="289"/>
      <c r="D45" s="127"/>
      <c r="E45" s="289"/>
      <c r="F45" s="127" t="s">
        <v>19</v>
      </c>
      <c r="G45" s="706" t="s">
        <v>455</v>
      </c>
      <c r="H45" s="706"/>
      <c r="I45" s="706"/>
      <c r="J45" s="706"/>
      <c r="K45" s="706"/>
      <c r="L45" s="706"/>
    </row>
    <row r="46" spans="1:12" ht="18.75">
      <c r="A46" s="127"/>
      <c r="B46" s="693" t="s">
        <v>85</v>
      </c>
      <c r="C46" s="693"/>
      <c r="D46" s="693"/>
      <c r="E46" s="693"/>
      <c r="F46" s="127" t="s">
        <v>19</v>
      </c>
      <c r="G46" s="706" t="s">
        <v>107</v>
      </c>
      <c r="H46" s="706"/>
      <c r="I46" s="706"/>
      <c r="J46" s="706"/>
      <c r="K46" s="706"/>
      <c r="L46" s="706"/>
    </row>
    <row r="47" spans="1:12" ht="18.75">
      <c r="A47" s="127"/>
      <c r="B47" s="275" t="s">
        <v>86</v>
      </c>
      <c r="C47" s="289"/>
      <c r="D47" s="127"/>
      <c r="E47" s="289"/>
      <c r="F47" s="127" t="s">
        <v>19</v>
      </c>
      <c r="G47" s="707" t="s">
        <v>108</v>
      </c>
      <c r="H47" s="707"/>
      <c r="I47" s="707"/>
      <c r="J47" s="707"/>
      <c r="K47" s="707"/>
      <c r="L47" s="707"/>
    </row>
    <row r="48" spans="1:12" ht="18.75">
      <c r="A48" s="127"/>
      <c r="B48" s="693" t="s">
        <v>87</v>
      </c>
      <c r="C48" s="693"/>
      <c r="D48" s="693"/>
      <c r="E48" s="693"/>
      <c r="F48" s="127" t="s">
        <v>19</v>
      </c>
      <c r="G48" s="679" t="s">
        <v>108</v>
      </c>
      <c r="H48" s="679"/>
      <c r="I48" s="679"/>
      <c r="J48" s="679"/>
      <c r="K48" s="679"/>
      <c r="L48" s="679"/>
    </row>
    <row r="49" spans="1:12" ht="18.75">
      <c r="A49" s="127"/>
      <c r="B49" s="693" t="s">
        <v>88</v>
      </c>
      <c r="C49" s="693"/>
      <c r="D49" s="693"/>
      <c r="E49" s="693"/>
      <c r="F49" s="127" t="s">
        <v>19</v>
      </c>
      <c r="G49" s="679" t="s">
        <v>109</v>
      </c>
      <c r="H49" s="679"/>
      <c r="I49" s="679"/>
      <c r="J49" s="679"/>
      <c r="K49" s="679"/>
      <c r="L49" s="679"/>
    </row>
    <row r="50" spans="1:12" ht="18">
      <c r="A50" s="276"/>
      <c r="B50" s="276"/>
      <c r="C50" s="276"/>
      <c r="D50" s="276"/>
      <c r="E50" s="276"/>
      <c r="F50" s="276"/>
      <c r="G50" s="276"/>
      <c r="H50" s="276"/>
      <c r="I50" s="276"/>
      <c r="J50" s="276"/>
      <c r="K50" s="276"/>
      <c r="L50" s="276"/>
    </row>
    <row r="51" spans="1:12" ht="18.75">
      <c r="A51" s="125">
        <v>2</v>
      </c>
      <c r="B51" s="142" t="s">
        <v>110</v>
      </c>
      <c r="C51" s="127"/>
      <c r="D51" s="127"/>
      <c r="E51" s="127"/>
      <c r="F51" s="127"/>
      <c r="G51" s="127"/>
      <c r="H51" s="127"/>
      <c r="I51" s="127"/>
      <c r="J51" s="127"/>
      <c r="K51" s="127"/>
      <c r="L51" s="127"/>
    </row>
    <row r="52" spans="1:12" ht="18.75">
      <c r="A52" s="127"/>
      <c r="B52" s="275"/>
      <c r="C52" s="127"/>
      <c r="D52" s="127"/>
      <c r="E52" s="127"/>
      <c r="F52" s="127"/>
      <c r="G52" s="127"/>
      <c r="H52" s="127"/>
      <c r="I52" s="127"/>
      <c r="J52" s="127"/>
      <c r="K52" s="127"/>
      <c r="L52" s="127"/>
    </row>
    <row r="53" spans="1:12" ht="18.75">
      <c r="A53" s="127">
        <v>2.1</v>
      </c>
      <c r="B53" s="275" t="s">
        <v>111</v>
      </c>
      <c r="C53" s="127"/>
      <c r="D53" s="127"/>
      <c r="E53" s="127"/>
      <c r="F53" s="127"/>
      <c r="G53" s="127" t="s">
        <v>19</v>
      </c>
      <c r="H53" s="283">
        <v>3422</v>
      </c>
      <c r="I53" s="275"/>
      <c r="J53" s="275"/>
      <c r="K53" s="275"/>
      <c r="L53" s="275"/>
    </row>
    <row r="54" spans="1:12" ht="18.75">
      <c r="A54" s="127">
        <v>2.2000000000000002</v>
      </c>
      <c r="B54" s="275" t="s">
        <v>112</v>
      </c>
      <c r="C54" s="127"/>
      <c r="D54" s="127"/>
      <c r="E54" s="127"/>
      <c r="F54" s="127"/>
      <c r="G54" s="127" t="s">
        <v>19</v>
      </c>
      <c r="H54" s="706" t="s">
        <v>456</v>
      </c>
      <c r="I54" s="706"/>
      <c r="J54" s="706"/>
      <c r="K54" s="706"/>
      <c r="L54" s="706"/>
    </row>
    <row r="55" spans="1:12" ht="18.75">
      <c r="A55" s="127">
        <v>2.2999999999999998</v>
      </c>
      <c r="B55" s="275" t="s">
        <v>114</v>
      </c>
      <c r="C55" s="127"/>
      <c r="D55" s="127"/>
      <c r="E55" s="127"/>
      <c r="F55" s="127"/>
      <c r="G55" s="127" t="s">
        <v>19</v>
      </c>
      <c r="H55" s="701">
        <v>140.97</v>
      </c>
      <c r="I55" s="701"/>
      <c r="J55" s="701" t="s">
        <v>115</v>
      </c>
      <c r="K55" s="701"/>
      <c r="L55" s="290"/>
    </row>
    <row r="56" spans="1:12" ht="18.75">
      <c r="A56" s="127"/>
      <c r="B56" s="127"/>
      <c r="C56" s="127"/>
      <c r="D56" s="127"/>
      <c r="E56" s="127"/>
      <c r="F56" s="127"/>
      <c r="G56" s="127"/>
      <c r="H56" s="127"/>
      <c r="I56" s="127"/>
      <c r="J56" s="127"/>
      <c r="K56" s="127"/>
      <c r="L56" s="127"/>
    </row>
    <row r="57" spans="1:12" ht="18.75">
      <c r="A57" s="695" t="s">
        <v>132</v>
      </c>
      <c r="B57" s="695"/>
      <c r="C57" s="695" t="s">
        <v>117</v>
      </c>
      <c r="D57" s="695"/>
      <c r="E57" s="695" t="s">
        <v>250</v>
      </c>
      <c r="F57" s="695"/>
      <c r="G57" s="702" t="s">
        <v>119</v>
      </c>
      <c r="H57" s="702"/>
      <c r="I57" s="695" t="s">
        <v>120</v>
      </c>
      <c r="J57" s="695"/>
      <c r="K57" s="695" t="s">
        <v>297</v>
      </c>
      <c r="L57" s="695"/>
    </row>
    <row r="58" spans="1:12" ht="18.75">
      <c r="A58" s="690">
        <v>3422</v>
      </c>
      <c r="B58" s="690"/>
      <c r="C58" s="655">
        <v>0</v>
      </c>
      <c r="D58" s="655"/>
      <c r="E58" s="655">
        <v>0</v>
      </c>
      <c r="F58" s="655"/>
      <c r="G58" s="655">
        <f>ROUND(C61/16.93,2)</f>
        <v>8.33</v>
      </c>
      <c r="H58" s="655"/>
      <c r="I58" s="655">
        <v>0</v>
      </c>
      <c r="J58" s="655"/>
      <c r="K58" s="690"/>
      <c r="L58" s="690"/>
    </row>
    <row r="59" spans="1:12" ht="18.75">
      <c r="A59" s="695" t="s">
        <v>121</v>
      </c>
      <c r="B59" s="695"/>
      <c r="C59" s="690"/>
      <c r="D59" s="690"/>
      <c r="E59" s="690"/>
      <c r="F59" s="690"/>
      <c r="G59" s="690"/>
      <c r="H59" s="690"/>
      <c r="I59" s="690"/>
      <c r="J59" s="690"/>
      <c r="K59" s="690"/>
      <c r="L59" s="690"/>
    </row>
    <row r="60" spans="1:12" ht="18.75">
      <c r="A60" s="695" t="s">
        <v>388</v>
      </c>
      <c r="B60" s="695"/>
      <c r="C60" s="655">
        <f>ROUND(C61*10.76,2)</f>
        <v>1516.84</v>
      </c>
      <c r="D60" s="655"/>
      <c r="E60" s="696" t="s">
        <v>387</v>
      </c>
      <c r="F60" s="697"/>
      <c r="G60" s="697"/>
      <c r="H60" s="697"/>
      <c r="I60" s="697"/>
      <c r="J60" s="697"/>
      <c r="K60" s="697"/>
      <c r="L60" s="698"/>
    </row>
    <row r="61" spans="1:12" ht="18.75">
      <c r="A61" s="695" t="s">
        <v>389</v>
      </c>
      <c r="B61" s="695"/>
      <c r="C61" s="655">
        <f>H55</f>
        <v>140.97</v>
      </c>
      <c r="D61" s="655"/>
      <c r="E61" s="696" t="s">
        <v>387</v>
      </c>
      <c r="F61" s="697"/>
      <c r="G61" s="697"/>
      <c r="H61" s="697"/>
      <c r="I61" s="697"/>
      <c r="J61" s="697"/>
      <c r="K61" s="697"/>
      <c r="L61" s="698"/>
    </row>
    <row r="62" spans="1:12" ht="18.75">
      <c r="A62" s="291"/>
      <c r="B62" s="291"/>
      <c r="C62" s="291"/>
      <c r="D62" s="291"/>
      <c r="E62" s="291"/>
      <c r="F62" s="291"/>
      <c r="G62" s="291"/>
      <c r="H62" s="291"/>
      <c r="I62" s="291"/>
      <c r="J62" s="291"/>
      <c r="K62" s="291"/>
      <c r="L62" s="291"/>
    </row>
    <row r="63" spans="1:12" ht="18.75">
      <c r="A63" s="291">
        <v>2.4</v>
      </c>
      <c r="B63" s="699" t="s">
        <v>390</v>
      </c>
      <c r="C63" s="699"/>
      <c r="D63" s="699"/>
      <c r="E63" s="699"/>
      <c r="F63" s="291" t="s">
        <v>19</v>
      </c>
      <c r="G63" s="291" t="s">
        <v>109</v>
      </c>
      <c r="H63" s="291"/>
      <c r="I63" s="291"/>
      <c r="J63" s="291"/>
      <c r="K63" s="291"/>
      <c r="L63" s="291"/>
    </row>
    <row r="64" spans="1:12" ht="18.75">
      <c r="A64" s="291">
        <v>2.5</v>
      </c>
      <c r="B64" s="291" t="s">
        <v>391</v>
      </c>
      <c r="C64" s="291"/>
      <c r="D64" s="291"/>
      <c r="E64" s="291"/>
      <c r="F64" s="291" t="s">
        <v>19</v>
      </c>
      <c r="G64" s="291" t="s">
        <v>109</v>
      </c>
      <c r="H64" s="291"/>
      <c r="I64" s="291"/>
      <c r="J64" s="291"/>
      <c r="K64" s="291"/>
      <c r="L64" s="291"/>
    </row>
    <row r="65" spans="1:12" ht="27.75" customHeight="1">
      <c r="A65" s="292">
        <v>2.6</v>
      </c>
      <c r="B65" s="700" t="s">
        <v>392</v>
      </c>
      <c r="C65" s="700"/>
      <c r="D65" s="700"/>
      <c r="E65" s="700"/>
      <c r="F65" s="291" t="s">
        <v>19</v>
      </c>
      <c r="G65" s="291" t="s">
        <v>128</v>
      </c>
      <c r="H65" s="291"/>
      <c r="I65" s="291"/>
      <c r="J65" s="291"/>
      <c r="K65" s="291"/>
      <c r="L65" s="291"/>
    </row>
    <row r="66" spans="1:12" ht="18.75">
      <c r="A66" s="291">
        <v>2.7</v>
      </c>
      <c r="B66" s="291" t="s">
        <v>129</v>
      </c>
      <c r="C66" s="291"/>
      <c r="D66" s="291"/>
      <c r="E66" s="291"/>
      <c r="F66" s="291" t="s">
        <v>19</v>
      </c>
      <c r="G66" s="291" t="s">
        <v>109</v>
      </c>
      <c r="H66" s="291"/>
      <c r="I66" s="291"/>
      <c r="J66" s="291"/>
      <c r="K66" s="291"/>
      <c r="L66" s="291"/>
    </row>
    <row r="67" spans="1:12" ht="18.75">
      <c r="A67" s="291">
        <v>2.8</v>
      </c>
      <c r="B67" s="291" t="s">
        <v>393</v>
      </c>
      <c r="C67" s="291"/>
      <c r="D67" s="291"/>
      <c r="E67" s="291"/>
      <c r="F67" s="291" t="s">
        <v>19</v>
      </c>
      <c r="G67" s="291" t="s">
        <v>109</v>
      </c>
      <c r="H67" s="291"/>
      <c r="I67" s="291"/>
      <c r="J67" s="291"/>
      <c r="K67" s="291"/>
      <c r="L67" s="291"/>
    </row>
    <row r="68" spans="1:12" ht="18.75">
      <c r="A68" s="291">
        <v>2.9</v>
      </c>
      <c r="B68" s="291" t="s">
        <v>394</v>
      </c>
      <c r="C68" s="291"/>
      <c r="D68" s="291"/>
      <c r="E68" s="291"/>
      <c r="F68" s="291" t="s">
        <v>19</v>
      </c>
      <c r="G68" s="291" t="s">
        <v>109</v>
      </c>
      <c r="H68" s="291"/>
      <c r="I68" s="291"/>
      <c r="J68" s="291"/>
      <c r="K68" s="291"/>
      <c r="L68" s="291"/>
    </row>
    <row r="69" spans="1:12" ht="23.25" customHeight="1">
      <c r="A69" s="291" t="s">
        <v>365</v>
      </c>
      <c r="B69" s="291"/>
      <c r="C69" s="291"/>
      <c r="D69" s="291"/>
      <c r="E69" s="291"/>
      <c r="F69" s="291"/>
      <c r="G69" s="291"/>
      <c r="H69" s="291"/>
      <c r="I69" s="291"/>
      <c r="J69" s="291"/>
      <c r="K69" s="291"/>
      <c r="L69" s="291"/>
    </row>
    <row r="70" spans="1:12" ht="18.75">
      <c r="A70" s="690" t="s">
        <v>132</v>
      </c>
      <c r="B70" s="690"/>
      <c r="C70" s="690" t="s">
        <v>133</v>
      </c>
      <c r="D70" s="690"/>
      <c r="E70" s="690" t="s">
        <v>134</v>
      </c>
      <c r="F70" s="690"/>
      <c r="G70" s="690" t="s">
        <v>101</v>
      </c>
      <c r="H70" s="690"/>
      <c r="I70" s="690" t="s">
        <v>135</v>
      </c>
      <c r="J70" s="690"/>
      <c r="K70" s="690" t="s">
        <v>297</v>
      </c>
      <c r="L70" s="690"/>
    </row>
    <row r="71" spans="1:12" ht="34.5" customHeight="1">
      <c r="A71" s="690">
        <f>A58</f>
        <v>3422</v>
      </c>
      <c r="B71" s="690"/>
      <c r="C71" s="690" t="s">
        <v>138</v>
      </c>
      <c r="D71" s="690"/>
      <c r="E71" s="652" t="s">
        <v>395</v>
      </c>
      <c r="F71" s="652"/>
      <c r="G71" s="652" t="s">
        <v>396</v>
      </c>
      <c r="H71" s="652"/>
      <c r="I71" s="690" t="s">
        <v>397</v>
      </c>
      <c r="J71" s="690"/>
      <c r="K71" s="690"/>
      <c r="L71" s="690"/>
    </row>
    <row r="73" spans="1:12" ht="16.5">
      <c r="A73" s="139">
        <v>3</v>
      </c>
      <c r="B73" s="126" t="s">
        <v>139</v>
      </c>
      <c r="C73" s="140"/>
      <c r="D73" s="140"/>
      <c r="E73" s="140"/>
      <c r="F73" s="140"/>
      <c r="G73" s="140"/>
      <c r="H73" s="140"/>
      <c r="I73" s="140"/>
      <c r="J73" s="140"/>
      <c r="K73" s="140"/>
      <c r="L73" s="140"/>
    </row>
    <row r="74" spans="1:12" ht="18.75">
      <c r="A74" s="127">
        <v>3.1</v>
      </c>
      <c r="B74" s="275" t="s">
        <v>398</v>
      </c>
      <c r="C74" s="127"/>
      <c r="D74" s="127"/>
      <c r="E74" s="127"/>
      <c r="F74" s="127"/>
      <c r="G74" s="127"/>
      <c r="H74" s="127"/>
      <c r="I74" s="127"/>
      <c r="J74" s="127"/>
      <c r="K74" s="127"/>
      <c r="L74" s="127"/>
    </row>
    <row r="75" spans="1:12" ht="42" customHeight="1">
      <c r="A75" s="127"/>
      <c r="B75" s="693" t="s">
        <v>141</v>
      </c>
      <c r="C75" s="693"/>
      <c r="D75" s="693"/>
      <c r="E75" s="693"/>
      <c r="F75" s="693"/>
      <c r="G75" s="693"/>
      <c r="H75" s="693"/>
      <c r="I75" s="693"/>
      <c r="J75" s="693"/>
      <c r="K75" s="693"/>
      <c r="L75" s="693"/>
    </row>
    <row r="76" spans="1:12" ht="18.75">
      <c r="A76" s="127"/>
      <c r="B76" s="275"/>
      <c r="C76" s="127"/>
      <c r="D76" s="127"/>
      <c r="E76" s="127"/>
      <c r="F76" s="127"/>
      <c r="G76" s="127"/>
      <c r="H76" s="127"/>
      <c r="I76" s="127"/>
      <c r="J76" s="127"/>
      <c r="K76" s="127"/>
      <c r="L76" s="127"/>
    </row>
    <row r="77" spans="1:12" ht="18.75">
      <c r="A77" s="127">
        <v>3.2</v>
      </c>
      <c r="B77" s="293" t="s">
        <v>142</v>
      </c>
      <c r="C77" s="127"/>
      <c r="D77" s="127"/>
      <c r="E77" s="127"/>
      <c r="F77" s="127"/>
      <c r="G77" s="127"/>
      <c r="H77" s="127"/>
      <c r="I77" s="127"/>
      <c r="J77" s="127"/>
      <c r="K77" s="127"/>
      <c r="L77" s="127"/>
    </row>
    <row r="78" spans="1:12" ht="31.5" customHeight="1">
      <c r="A78" s="127"/>
      <c r="B78" s="693" t="s">
        <v>143</v>
      </c>
      <c r="C78" s="693"/>
      <c r="D78" s="693"/>
      <c r="E78" s="693"/>
      <c r="F78" s="693"/>
      <c r="G78" s="693"/>
      <c r="H78" s="693"/>
      <c r="I78" s="693"/>
      <c r="J78" s="693"/>
      <c r="K78" s="693"/>
      <c r="L78" s="693"/>
    </row>
    <row r="79" spans="1:12" ht="18.75">
      <c r="A79" s="127"/>
      <c r="B79" s="293"/>
      <c r="C79" s="127"/>
      <c r="D79" s="127"/>
      <c r="E79" s="127"/>
      <c r="F79" s="127"/>
      <c r="G79" s="127"/>
      <c r="H79" s="127"/>
      <c r="I79" s="127"/>
      <c r="J79" s="127"/>
      <c r="K79" s="127"/>
      <c r="L79" s="127"/>
    </row>
    <row r="80" spans="1:12" ht="18.75">
      <c r="A80" s="127">
        <v>3.3</v>
      </c>
      <c r="B80" s="275" t="s">
        <v>144</v>
      </c>
      <c r="C80" s="127"/>
      <c r="D80" s="127"/>
      <c r="E80" s="127"/>
      <c r="F80" s="127"/>
      <c r="G80" s="127"/>
      <c r="H80" s="127"/>
      <c r="I80" s="127"/>
      <c r="J80" s="127"/>
      <c r="K80" s="127"/>
      <c r="L80" s="127"/>
    </row>
    <row r="81" spans="1:16" ht="18.75">
      <c r="A81" s="125"/>
      <c r="B81" s="286" t="s">
        <v>145</v>
      </c>
      <c r="C81" s="286"/>
      <c r="D81" s="286"/>
      <c r="E81" s="286"/>
      <c r="F81" s="286"/>
      <c r="G81" s="127" t="s">
        <v>19</v>
      </c>
      <c r="H81" s="694" t="s">
        <v>401</v>
      </c>
      <c r="I81" s="694"/>
      <c r="J81" s="694"/>
      <c r="K81" s="694"/>
      <c r="L81" s="694"/>
    </row>
    <row r="82" spans="1:16" ht="18.75">
      <c r="A82" s="125"/>
      <c r="B82" s="286" t="s">
        <v>147</v>
      </c>
      <c r="C82" s="286"/>
      <c r="D82" s="286"/>
      <c r="E82" s="286"/>
      <c r="F82" s="286"/>
      <c r="G82" s="127" t="s">
        <v>19</v>
      </c>
      <c r="H82" s="694" t="s">
        <v>109</v>
      </c>
      <c r="I82" s="694"/>
      <c r="J82" s="694"/>
      <c r="K82" s="694"/>
      <c r="L82" s="694"/>
    </row>
    <row r="83" spans="1:16" ht="18.75">
      <c r="A83" s="125"/>
      <c r="B83" s="275" t="s">
        <v>148</v>
      </c>
      <c r="C83" s="127"/>
      <c r="D83" s="127"/>
      <c r="E83" s="127"/>
      <c r="F83" s="127"/>
      <c r="G83" s="127" t="s">
        <v>19</v>
      </c>
      <c r="H83" s="692" t="s">
        <v>399</v>
      </c>
      <c r="I83" s="692"/>
      <c r="J83" s="692"/>
      <c r="K83" s="692"/>
      <c r="L83" s="692"/>
    </row>
    <row r="84" spans="1:16" ht="18.75">
      <c r="A84" s="125"/>
      <c r="B84" s="275" t="s">
        <v>150</v>
      </c>
      <c r="C84" s="127"/>
      <c r="D84" s="127"/>
      <c r="E84" s="127"/>
      <c r="F84" s="127"/>
      <c r="G84" s="127" t="s">
        <v>19</v>
      </c>
      <c r="H84" s="692" t="s">
        <v>400</v>
      </c>
      <c r="I84" s="692"/>
      <c r="J84" s="692"/>
      <c r="K84" s="692"/>
      <c r="L84" s="692"/>
    </row>
    <row r="85" spans="1:16" ht="15.75">
      <c r="A85" s="129"/>
      <c r="B85" s="224"/>
      <c r="C85" s="225"/>
      <c r="D85" s="225"/>
      <c r="E85" s="225"/>
      <c r="F85" s="225"/>
      <c r="G85" s="225"/>
      <c r="H85" s="225"/>
      <c r="I85" s="225"/>
      <c r="J85" s="225"/>
      <c r="K85" s="225"/>
      <c r="L85" s="225"/>
    </row>
    <row r="86" spans="1:16" ht="18.75">
      <c r="A86" s="125">
        <v>4</v>
      </c>
      <c r="B86" s="126" t="s">
        <v>41</v>
      </c>
      <c r="C86" s="127"/>
      <c r="D86" s="127"/>
      <c r="E86" s="127"/>
      <c r="F86" s="127"/>
      <c r="G86" s="127"/>
      <c r="H86" s="127"/>
      <c r="I86" s="225"/>
      <c r="J86" s="225"/>
      <c r="K86" s="225"/>
      <c r="L86" s="225"/>
    </row>
    <row r="87" spans="1:16" ht="18.75">
      <c r="A87" s="125"/>
      <c r="B87" s="142"/>
      <c r="C87" s="127"/>
      <c r="D87" s="127"/>
      <c r="E87" s="127"/>
      <c r="F87" s="127"/>
      <c r="G87" s="127"/>
      <c r="H87" s="127"/>
      <c r="I87" s="225"/>
      <c r="J87" s="225"/>
      <c r="K87" s="225"/>
      <c r="L87" s="225"/>
    </row>
    <row r="88" spans="1:16" ht="18.75">
      <c r="A88" s="125">
        <v>4.0999999999999996</v>
      </c>
      <c r="B88" s="142" t="s">
        <v>152</v>
      </c>
      <c r="C88" s="127"/>
      <c r="D88" s="127"/>
      <c r="E88" s="127"/>
      <c r="F88" s="127"/>
      <c r="G88" s="127"/>
      <c r="H88" s="127"/>
      <c r="I88" s="127"/>
      <c r="J88" s="127"/>
      <c r="K88" s="127"/>
      <c r="L88" s="127"/>
    </row>
    <row r="89" spans="1:16" ht="18.75">
      <c r="A89" s="127" t="s">
        <v>153</v>
      </c>
      <c r="B89" s="275" t="s">
        <v>154</v>
      </c>
      <c r="C89" s="127"/>
      <c r="D89" s="127"/>
      <c r="E89" s="127"/>
      <c r="F89" s="127"/>
      <c r="G89" s="127"/>
      <c r="H89" s="127"/>
      <c r="I89" s="127"/>
      <c r="J89" s="127"/>
      <c r="K89" s="127"/>
      <c r="L89" s="127"/>
    </row>
    <row r="90" spans="1:16" ht="18.75">
      <c r="A90" s="291"/>
      <c r="B90" s="690" t="s">
        <v>402</v>
      </c>
      <c r="C90" s="690"/>
      <c r="D90" s="690"/>
      <c r="E90" s="690" t="s">
        <v>403</v>
      </c>
      <c r="F90" s="690"/>
      <c r="G90" s="690"/>
      <c r="H90" s="690" t="s">
        <v>404</v>
      </c>
      <c r="I90" s="690"/>
      <c r="J90" s="690"/>
      <c r="K90" s="690" t="s">
        <v>297</v>
      </c>
      <c r="L90" s="690"/>
    </row>
    <row r="91" spans="1:16" ht="61.5" customHeight="1">
      <c r="A91" s="291"/>
      <c r="B91" s="648">
        <v>17500</v>
      </c>
      <c r="C91" s="648"/>
      <c r="D91" s="648"/>
      <c r="E91" s="648">
        <f>ROUND(B91*16.93,2)</f>
        <v>296275</v>
      </c>
      <c r="F91" s="648"/>
      <c r="G91" s="648"/>
      <c r="H91" s="648">
        <f>ROUND(E91*20,2)</f>
        <v>5925500</v>
      </c>
      <c r="I91" s="648"/>
      <c r="J91" s="648"/>
      <c r="K91" s="645" t="s">
        <v>407</v>
      </c>
      <c r="L91" s="645"/>
    </row>
    <row r="92" spans="1:16" ht="18.75">
      <c r="A92" s="291"/>
      <c r="B92" s="291"/>
      <c r="C92" s="291"/>
      <c r="D92" s="291"/>
      <c r="E92" s="291"/>
      <c r="F92" s="291"/>
      <c r="G92" s="291"/>
      <c r="H92" s="291"/>
      <c r="I92" s="291"/>
      <c r="J92" s="291"/>
      <c r="K92" s="291"/>
      <c r="L92" s="291"/>
      <c r="O92">
        <f>B91*4</f>
        <v>70000</v>
      </c>
    </row>
    <row r="93" spans="1:16" ht="18.75">
      <c r="A93" s="127" t="s">
        <v>158</v>
      </c>
      <c r="B93" s="275" t="s">
        <v>159</v>
      </c>
      <c r="C93" s="127"/>
      <c r="D93" s="127"/>
      <c r="E93" s="127"/>
      <c r="F93" s="127"/>
      <c r="G93" s="127"/>
      <c r="H93" s="127"/>
      <c r="I93" s="127"/>
      <c r="J93" s="127"/>
      <c r="K93" s="127"/>
      <c r="L93" s="127"/>
      <c r="N93">
        <f>14000000/140.97</f>
        <v>99311.91033553239</v>
      </c>
    </row>
    <row r="94" spans="1:16" ht="18.75">
      <c r="A94" s="291"/>
      <c r="B94" s="690" t="s">
        <v>402</v>
      </c>
      <c r="C94" s="690"/>
      <c r="D94" s="690"/>
      <c r="E94" s="690" t="s">
        <v>403</v>
      </c>
      <c r="F94" s="690"/>
      <c r="G94" s="690"/>
      <c r="H94" s="690" t="s">
        <v>404</v>
      </c>
      <c r="I94" s="690"/>
      <c r="J94" s="690"/>
      <c r="K94" s="690" t="s">
        <v>297</v>
      </c>
      <c r="L94" s="690"/>
    </row>
    <row r="95" spans="1:16" ht="37.5" customHeight="1">
      <c r="A95" s="291"/>
      <c r="B95" s="648">
        <f>N93</f>
        <v>99311.91033553239</v>
      </c>
      <c r="C95" s="648"/>
      <c r="D95" s="648"/>
      <c r="E95" s="648">
        <f>ROUND(B95*16.93,2)</f>
        <v>1681350.64</v>
      </c>
      <c r="F95" s="648"/>
      <c r="G95" s="648"/>
      <c r="H95" s="648">
        <f>ROUND(E95*20,2)</f>
        <v>33627012.799999997</v>
      </c>
      <c r="I95" s="648"/>
      <c r="J95" s="648"/>
      <c r="K95" s="652" t="s">
        <v>406</v>
      </c>
      <c r="L95" s="652"/>
      <c r="P95">
        <v>62600</v>
      </c>
    </row>
    <row r="96" spans="1:16" ht="18.75">
      <c r="A96" s="291"/>
      <c r="B96" s="291"/>
      <c r="C96" s="291"/>
      <c r="D96" s="291"/>
      <c r="E96" s="291"/>
      <c r="F96" s="291"/>
      <c r="G96" s="291"/>
      <c r="H96" s="291"/>
      <c r="I96" s="291"/>
      <c r="J96" s="291"/>
      <c r="K96" s="291"/>
      <c r="L96" s="291"/>
      <c r="N96">
        <f>H95*G172</f>
        <v>13988837.324799998</v>
      </c>
    </row>
    <row r="97" spans="1:14" ht="18.75">
      <c r="A97" s="127" t="s">
        <v>160</v>
      </c>
      <c r="B97" s="275" t="s">
        <v>405</v>
      </c>
      <c r="C97" s="127"/>
      <c r="D97" s="127"/>
      <c r="E97" s="127"/>
      <c r="F97" s="127"/>
      <c r="G97" s="127"/>
      <c r="H97" s="127"/>
      <c r="I97" s="127"/>
      <c r="J97" s="127"/>
      <c r="K97" s="127"/>
      <c r="L97" s="127"/>
      <c r="N97">
        <f>N96/14</f>
        <v>999202.66605714266</v>
      </c>
    </row>
    <row r="98" spans="1:14" ht="18.75">
      <c r="A98" s="291"/>
      <c r="B98" s="690" t="s">
        <v>402</v>
      </c>
      <c r="C98" s="690"/>
      <c r="D98" s="690"/>
      <c r="E98" s="690" t="s">
        <v>403</v>
      </c>
      <c r="F98" s="690"/>
      <c r="G98" s="690"/>
      <c r="H98" s="690" t="s">
        <v>404</v>
      </c>
      <c r="I98" s="690"/>
      <c r="J98" s="690"/>
      <c r="K98" s="690" t="s">
        <v>297</v>
      </c>
      <c r="L98" s="690"/>
    </row>
    <row r="99" spans="1:14" ht="30" customHeight="1">
      <c r="A99" s="291"/>
      <c r="B99" s="655">
        <f>ROUND(E99/16.93,2)</f>
        <v>74768.34</v>
      </c>
      <c r="C99" s="655"/>
      <c r="D99" s="655"/>
      <c r="E99" s="655">
        <f>ROUND(H99/20,2)</f>
        <v>1265827.95</v>
      </c>
      <c r="F99" s="655"/>
      <c r="G99" s="655"/>
      <c r="H99" s="655">
        <f>I106</f>
        <v>25316558.960000001</v>
      </c>
      <c r="I99" s="655"/>
      <c r="J99" s="655"/>
      <c r="K99" s="689"/>
      <c r="L99" s="690"/>
    </row>
    <row r="101" spans="1:14" ht="18.75">
      <c r="B101" s="623" t="s">
        <v>423</v>
      </c>
      <c r="C101" s="623"/>
      <c r="D101" s="623"/>
      <c r="E101" s="623"/>
      <c r="F101" s="623"/>
      <c r="G101" s="623"/>
      <c r="H101" s="623"/>
      <c r="I101" s="623"/>
      <c r="J101" s="623"/>
      <c r="K101" s="623"/>
      <c r="L101" s="623"/>
    </row>
    <row r="102" spans="1:14" ht="15.75">
      <c r="B102" s="294"/>
      <c r="C102" s="294"/>
      <c r="D102" s="294"/>
      <c r="E102" s="294"/>
      <c r="F102" s="294"/>
      <c r="G102" s="294"/>
      <c r="H102" s="294"/>
      <c r="I102" s="294"/>
      <c r="J102" s="294"/>
      <c r="K102" s="294"/>
      <c r="L102" s="294"/>
    </row>
    <row r="103" spans="1:14" ht="15.75">
      <c r="B103" s="691" t="s">
        <v>163</v>
      </c>
      <c r="C103" s="691"/>
      <c r="D103" s="691"/>
      <c r="E103" s="691"/>
      <c r="F103" s="691"/>
      <c r="G103" s="691"/>
      <c r="H103" s="691"/>
      <c r="I103" s="691"/>
      <c r="J103" s="228"/>
      <c r="K103" s="228"/>
      <c r="L103" s="228"/>
    </row>
    <row r="104" spans="1:14" ht="15.75">
      <c r="B104" s="686" t="s">
        <v>323</v>
      </c>
      <c r="C104" s="686"/>
      <c r="D104" s="18">
        <f>H91</f>
        <v>5925500</v>
      </c>
      <c r="E104" s="11" t="s">
        <v>321</v>
      </c>
      <c r="F104" s="11"/>
      <c r="G104" s="11"/>
      <c r="H104" s="582">
        <f>ROUND(D104*0.3,2)</f>
        <v>1777650</v>
      </c>
      <c r="I104" s="582"/>
      <c r="J104" s="582"/>
      <c r="K104" s="582"/>
      <c r="L104" s="268"/>
    </row>
    <row r="105" spans="1:14" ht="15.75">
      <c r="B105" s="687" t="s">
        <v>322</v>
      </c>
      <c r="C105" s="687"/>
      <c r="D105" s="295">
        <f>H95</f>
        <v>33627012.799999997</v>
      </c>
      <c r="E105" s="14" t="s">
        <v>324</v>
      </c>
      <c r="F105" s="14"/>
      <c r="G105" s="14"/>
      <c r="H105" s="582">
        <f>ROUND(D105*0.7,2)</f>
        <v>23538908.960000001</v>
      </c>
      <c r="I105" s="582"/>
      <c r="J105" s="582"/>
      <c r="K105" s="582"/>
      <c r="L105" s="268"/>
    </row>
    <row r="106" spans="1:14" ht="15.75">
      <c r="B106" s="296"/>
      <c r="C106" s="296"/>
      <c r="D106" s="688" t="s">
        <v>164</v>
      </c>
      <c r="E106" s="688"/>
      <c r="F106" s="688"/>
      <c r="G106" s="688"/>
      <c r="H106" s="688"/>
      <c r="I106" s="576">
        <f>ROUND(H105+H104,2)</f>
        <v>25316558.960000001</v>
      </c>
      <c r="J106" s="576"/>
      <c r="K106" s="576"/>
      <c r="L106" s="269"/>
    </row>
    <row r="107" spans="1:14" ht="15.75">
      <c r="B107" s="294"/>
      <c r="C107" s="294"/>
      <c r="D107" s="294"/>
      <c r="E107" s="294"/>
      <c r="F107" s="294"/>
      <c r="G107" s="294"/>
      <c r="H107" s="294"/>
      <c r="I107" s="294"/>
      <c r="J107" s="294"/>
      <c r="K107" s="294"/>
      <c r="L107" s="294"/>
    </row>
    <row r="108" spans="1:14" ht="18.75">
      <c r="A108" s="125">
        <v>4.2</v>
      </c>
      <c r="B108" s="142" t="s">
        <v>165</v>
      </c>
      <c r="C108" s="127"/>
      <c r="D108" s="127"/>
      <c r="E108" s="127"/>
      <c r="F108" s="127"/>
      <c r="G108" s="127"/>
      <c r="H108" s="127"/>
      <c r="I108" s="127"/>
      <c r="J108" s="291"/>
      <c r="K108" s="291"/>
      <c r="L108" s="291"/>
    </row>
    <row r="109" spans="1:14" ht="18.75">
      <c r="A109" s="125"/>
      <c r="B109" s="142"/>
      <c r="C109" s="127"/>
      <c r="D109" s="127"/>
      <c r="E109" s="127"/>
      <c r="F109" s="127"/>
      <c r="G109" s="127"/>
      <c r="H109" s="127"/>
      <c r="I109" s="127"/>
      <c r="J109" s="291"/>
      <c r="K109" s="291"/>
      <c r="L109" s="291"/>
    </row>
    <row r="110" spans="1:14" ht="18.75">
      <c r="A110" s="127" t="s">
        <v>166</v>
      </c>
      <c r="B110" s="297" t="s">
        <v>167</v>
      </c>
      <c r="C110" s="298"/>
      <c r="D110" s="298"/>
      <c r="E110" s="298"/>
      <c r="F110" s="298"/>
      <c r="G110" s="298"/>
      <c r="H110" s="298"/>
      <c r="I110" s="298"/>
      <c r="J110" s="291"/>
      <c r="K110" s="291"/>
      <c r="L110" s="291"/>
    </row>
    <row r="111" spans="1:14" ht="18.75">
      <c r="A111" s="127"/>
      <c r="B111" s="684" t="s">
        <v>408</v>
      </c>
      <c r="C111" s="684"/>
      <c r="D111" s="684"/>
      <c r="E111" s="684"/>
      <c r="F111" s="684"/>
      <c r="G111" s="684"/>
      <c r="H111" s="684"/>
      <c r="I111" s="684"/>
      <c r="J111" s="291"/>
      <c r="K111" s="291"/>
      <c r="L111" s="291"/>
    </row>
    <row r="112" spans="1:14" ht="18.75">
      <c r="A112" s="291"/>
      <c r="B112" s="291"/>
      <c r="C112" s="291"/>
      <c r="D112" s="291"/>
      <c r="E112" s="291"/>
      <c r="F112" s="291"/>
      <c r="G112" s="291"/>
      <c r="H112" s="291"/>
      <c r="I112" s="291"/>
      <c r="J112" s="291"/>
      <c r="K112" s="291"/>
      <c r="L112" s="291"/>
    </row>
    <row r="113" spans="1:12" ht="18.75">
      <c r="A113" s="299" t="s">
        <v>169</v>
      </c>
      <c r="B113" s="685" t="s">
        <v>170</v>
      </c>
      <c r="C113" s="685"/>
      <c r="D113" s="685"/>
      <c r="E113" s="685"/>
      <c r="F113" s="685"/>
      <c r="G113" s="685" t="s">
        <v>171</v>
      </c>
      <c r="H113" s="685"/>
      <c r="I113" s="300" t="s">
        <v>172</v>
      </c>
      <c r="J113" s="663" t="s">
        <v>173</v>
      </c>
      <c r="K113" s="664"/>
      <c r="L113" s="300" t="s">
        <v>383</v>
      </c>
    </row>
    <row r="114" spans="1:12" ht="18.75">
      <c r="A114" s="301">
        <v>1</v>
      </c>
      <c r="B114" s="682" t="s">
        <v>175</v>
      </c>
      <c r="C114" s="682"/>
      <c r="D114" s="682"/>
      <c r="E114" s="682"/>
      <c r="F114" s="682"/>
      <c r="G114" s="683">
        <v>14045.01</v>
      </c>
      <c r="H114" s="683"/>
      <c r="I114" s="302" t="s">
        <v>176</v>
      </c>
      <c r="J114" s="680">
        <f t="shared" ref="J114:J120" si="0">G114/100*15</f>
        <v>2106.7514999999999</v>
      </c>
      <c r="K114" s="681"/>
      <c r="L114" s="303">
        <f t="shared" ref="L114:L120" si="1">G114-J114</f>
        <v>11938.2585</v>
      </c>
    </row>
    <row r="115" spans="1:12" ht="18.75">
      <c r="A115" s="301">
        <v>2</v>
      </c>
      <c r="B115" s="682" t="s">
        <v>177</v>
      </c>
      <c r="C115" s="682"/>
      <c r="D115" s="682"/>
      <c r="E115" s="682"/>
      <c r="F115" s="682"/>
      <c r="G115" s="683">
        <v>8896.7999999999993</v>
      </c>
      <c r="H115" s="683"/>
      <c r="I115" s="302" t="str">
        <f>I114</f>
        <v>cum</v>
      </c>
      <c r="J115" s="680">
        <f t="shared" si="0"/>
        <v>1334.5199999999998</v>
      </c>
      <c r="K115" s="681"/>
      <c r="L115" s="303">
        <f t="shared" si="1"/>
        <v>7562.28</v>
      </c>
    </row>
    <row r="116" spans="1:12" ht="18.75">
      <c r="A116" s="301">
        <v>3</v>
      </c>
      <c r="B116" s="682" t="s">
        <v>178</v>
      </c>
      <c r="C116" s="682"/>
      <c r="D116" s="682"/>
      <c r="E116" s="682"/>
      <c r="F116" s="682"/>
      <c r="G116" s="683">
        <v>9809.73</v>
      </c>
      <c r="H116" s="683"/>
      <c r="I116" s="302" t="str">
        <f>I115</f>
        <v>cum</v>
      </c>
      <c r="J116" s="680">
        <f t="shared" si="0"/>
        <v>1471.4594999999999</v>
      </c>
      <c r="K116" s="681"/>
      <c r="L116" s="303">
        <f t="shared" si="1"/>
        <v>8338.2704999999987</v>
      </c>
    </row>
    <row r="117" spans="1:12" ht="18.75">
      <c r="A117" s="301">
        <v>4</v>
      </c>
      <c r="B117" s="682" t="s">
        <v>179</v>
      </c>
      <c r="C117" s="682"/>
      <c r="D117" s="682"/>
      <c r="E117" s="682"/>
      <c r="F117" s="682"/>
      <c r="G117" s="683">
        <v>147.87</v>
      </c>
      <c r="H117" s="683"/>
      <c r="I117" s="302" t="s">
        <v>180</v>
      </c>
      <c r="J117" s="680">
        <f t="shared" si="0"/>
        <v>22.180500000000002</v>
      </c>
      <c r="K117" s="681"/>
      <c r="L117" s="303">
        <f t="shared" si="1"/>
        <v>125.68950000000001</v>
      </c>
    </row>
    <row r="118" spans="1:12" ht="18.75">
      <c r="A118" s="301">
        <v>5</v>
      </c>
      <c r="B118" s="682" t="s">
        <v>181</v>
      </c>
      <c r="C118" s="682"/>
      <c r="D118" s="682"/>
      <c r="E118" s="682"/>
      <c r="F118" s="682"/>
      <c r="G118" s="683">
        <v>459.34</v>
      </c>
      <c r="H118" s="683"/>
      <c r="I118" s="302" t="s">
        <v>182</v>
      </c>
      <c r="J118" s="680">
        <f t="shared" si="0"/>
        <v>68.900999999999996</v>
      </c>
      <c r="K118" s="681"/>
      <c r="L118" s="303">
        <f t="shared" si="1"/>
        <v>390.43899999999996</v>
      </c>
    </row>
    <row r="119" spans="1:12" ht="18.75">
      <c r="A119" s="301">
        <v>6</v>
      </c>
      <c r="B119" s="682" t="s">
        <v>183</v>
      </c>
      <c r="C119" s="682"/>
      <c r="D119" s="682"/>
      <c r="E119" s="682"/>
      <c r="F119" s="682"/>
      <c r="G119" s="683">
        <v>285206.27</v>
      </c>
      <c r="H119" s="683"/>
      <c r="I119" s="302" t="str">
        <f>I116</f>
        <v>cum</v>
      </c>
      <c r="J119" s="680">
        <f t="shared" si="0"/>
        <v>42780.940500000004</v>
      </c>
      <c r="K119" s="681"/>
      <c r="L119" s="303">
        <f t="shared" si="1"/>
        <v>242425.32950000002</v>
      </c>
    </row>
    <row r="120" spans="1:12" ht="18.75">
      <c r="A120" s="301">
        <v>7</v>
      </c>
      <c r="B120" s="682" t="s">
        <v>184</v>
      </c>
      <c r="C120" s="682"/>
      <c r="D120" s="682"/>
      <c r="E120" s="682"/>
      <c r="F120" s="682"/>
      <c r="G120" s="683">
        <v>329.33</v>
      </c>
      <c r="H120" s="683"/>
      <c r="I120" s="302" t="str">
        <f>I118</f>
        <v>sqm</v>
      </c>
      <c r="J120" s="680">
        <f t="shared" si="0"/>
        <v>49.399499999999996</v>
      </c>
      <c r="K120" s="681"/>
      <c r="L120" s="303">
        <f t="shared" si="1"/>
        <v>279.93049999999999</v>
      </c>
    </row>
    <row r="121" spans="1:12" ht="15.75">
      <c r="A121" s="156"/>
      <c r="B121" s="157"/>
      <c r="C121" s="157"/>
      <c r="D121" s="157"/>
      <c r="E121" s="157"/>
      <c r="F121" s="157"/>
      <c r="G121" s="13"/>
      <c r="H121" s="13"/>
      <c r="I121" s="158"/>
      <c r="J121" s="158"/>
      <c r="K121" s="13"/>
      <c r="L121" s="13"/>
    </row>
    <row r="122" spans="1:12" ht="16.5">
      <c r="A122" s="159">
        <v>5</v>
      </c>
      <c r="B122" s="126" t="s">
        <v>185</v>
      </c>
      <c r="C122" s="140"/>
      <c r="D122" s="140"/>
      <c r="E122" s="140"/>
      <c r="F122" s="140"/>
      <c r="G122" s="140"/>
      <c r="H122" s="140"/>
      <c r="I122" s="140"/>
      <c r="J122" s="140"/>
      <c r="K122" s="140"/>
      <c r="L122" s="140"/>
    </row>
    <row r="123" spans="1:12" ht="16.5">
      <c r="A123" s="159"/>
      <c r="B123" s="126"/>
      <c r="C123" s="140"/>
      <c r="D123" s="140"/>
      <c r="E123" s="140"/>
      <c r="F123" s="140"/>
      <c r="G123" s="140"/>
      <c r="H123" s="140"/>
      <c r="I123" s="140"/>
      <c r="J123" s="140"/>
      <c r="K123" s="140"/>
      <c r="L123" s="140"/>
    </row>
    <row r="124" spans="1:12" ht="18.75">
      <c r="A124" s="125" t="s">
        <v>186</v>
      </c>
      <c r="B124" s="271" t="s">
        <v>410</v>
      </c>
      <c r="C124" s="271"/>
      <c r="D124" s="291"/>
      <c r="E124" s="291"/>
      <c r="F124" s="291"/>
      <c r="G124" s="291"/>
      <c r="H124" s="291"/>
      <c r="I124" s="291"/>
      <c r="J124" s="304"/>
      <c r="K124" s="291"/>
      <c r="L124" s="291"/>
    </row>
    <row r="125" spans="1:12" ht="18.75">
      <c r="A125" s="291"/>
      <c r="B125" s="275" t="s">
        <v>187</v>
      </c>
      <c r="C125" s="127"/>
      <c r="D125" s="127"/>
      <c r="E125" s="127"/>
      <c r="F125" s="127" t="s">
        <v>188</v>
      </c>
      <c r="G125" s="679" t="s">
        <v>409</v>
      </c>
      <c r="H125" s="679"/>
      <c r="I125" s="679"/>
      <c r="J125" s="679"/>
      <c r="K125" s="679"/>
      <c r="L125" s="679"/>
    </row>
    <row r="126" spans="1:12" ht="18.75">
      <c r="A126" s="125"/>
      <c r="B126" s="275" t="s">
        <v>190</v>
      </c>
      <c r="C126" s="127"/>
      <c r="D126" s="127"/>
      <c r="E126" s="127"/>
      <c r="F126" s="127" t="s">
        <v>188</v>
      </c>
      <c r="G126" s="674" t="s">
        <v>191</v>
      </c>
      <c r="H126" s="674"/>
      <c r="I126" s="674"/>
      <c r="J126" s="674"/>
      <c r="K126" s="674"/>
      <c r="L126" s="674"/>
    </row>
    <row r="127" spans="1:12" ht="18.75">
      <c r="A127" s="125"/>
      <c r="B127" s="275" t="s">
        <v>192</v>
      </c>
      <c r="C127" s="127"/>
      <c r="D127" s="127"/>
      <c r="E127" s="127"/>
      <c r="F127" s="127" t="s">
        <v>188</v>
      </c>
      <c r="G127" s="674" t="s">
        <v>370</v>
      </c>
      <c r="H127" s="674"/>
      <c r="I127" s="674"/>
      <c r="J127" s="674"/>
      <c r="K127" s="674"/>
      <c r="L127" s="674"/>
    </row>
    <row r="128" spans="1:12" ht="18.75">
      <c r="A128" s="127"/>
      <c r="B128" s="275" t="s">
        <v>194</v>
      </c>
      <c r="C128" s="127"/>
      <c r="D128" s="127"/>
      <c r="E128" s="127"/>
      <c r="F128" s="127" t="s">
        <v>188</v>
      </c>
      <c r="G128" s="674" t="s">
        <v>371</v>
      </c>
      <c r="H128" s="674"/>
      <c r="I128" s="674"/>
      <c r="J128" s="674"/>
      <c r="K128" s="674"/>
      <c r="L128" s="674"/>
    </row>
    <row r="129" spans="1:12" ht="18.75">
      <c r="A129" s="127"/>
      <c r="B129" s="275" t="s">
        <v>196</v>
      </c>
      <c r="C129" s="127"/>
      <c r="D129" s="127"/>
      <c r="E129" s="127"/>
      <c r="F129" s="127" t="s">
        <v>188</v>
      </c>
      <c r="G129" s="674" t="str">
        <f>G128</f>
        <v>Complete</v>
      </c>
      <c r="H129" s="674"/>
      <c r="I129" s="674"/>
      <c r="J129" s="674"/>
      <c r="K129" s="674"/>
      <c r="L129" s="674"/>
    </row>
    <row r="130" spans="1:12" ht="18.75">
      <c r="A130" s="125"/>
      <c r="B130" s="275" t="s">
        <v>197</v>
      </c>
      <c r="C130" s="275"/>
      <c r="D130" s="275"/>
      <c r="E130" s="275"/>
      <c r="F130" s="127" t="s">
        <v>188</v>
      </c>
      <c r="G130" s="674" t="s">
        <v>198</v>
      </c>
      <c r="H130" s="674"/>
      <c r="I130" s="674"/>
      <c r="J130" s="674"/>
      <c r="K130" s="674"/>
      <c r="L130" s="674"/>
    </row>
    <row r="131" spans="1:12" ht="18.75">
      <c r="A131" s="125"/>
      <c r="B131" s="275" t="s">
        <v>199</v>
      </c>
      <c r="C131" s="275"/>
      <c r="D131" s="275"/>
      <c r="E131" s="275"/>
      <c r="F131" s="127" t="s">
        <v>188</v>
      </c>
      <c r="G131" s="674" t="s">
        <v>200</v>
      </c>
      <c r="H131" s="674"/>
      <c r="I131" s="674"/>
      <c r="J131" s="674"/>
      <c r="K131" s="674"/>
      <c r="L131" s="674"/>
    </row>
    <row r="132" spans="1:12" ht="18.75">
      <c r="A132" s="125"/>
      <c r="B132" s="275" t="s">
        <v>201</v>
      </c>
      <c r="C132" s="275"/>
      <c r="D132" s="275"/>
      <c r="E132" s="275"/>
      <c r="F132" s="127" t="s">
        <v>188</v>
      </c>
      <c r="G132" s="674" t="str">
        <f>G129</f>
        <v>Complete</v>
      </c>
      <c r="H132" s="674"/>
      <c r="I132" s="674"/>
      <c r="J132" s="674"/>
      <c r="K132" s="674"/>
      <c r="L132" s="674"/>
    </row>
    <row r="133" spans="1:12" ht="18.75">
      <c r="A133" s="125"/>
      <c r="B133" s="275" t="s">
        <v>202</v>
      </c>
      <c r="C133" s="275"/>
      <c r="D133" s="275"/>
      <c r="E133" s="275"/>
      <c r="F133" s="127" t="s">
        <v>188</v>
      </c>
      <c r="G133" s="674" t="str">
        <f>G132</f>
        <v>Complete</v>
      </c>
      <c r="H133" s="674"/>
      <c r="I133" s="674"/>
      <c r="J133" s="674"/>
      <c r="K133" s="674"/>
      <c r="L133" s="674"/>
    </row>
    <row r="134" spans="1:12" ht="18.75">
      <c r="A134" s="125"/>
      <c r="B134" s="275" t="s">
        <v>203</v>
      </c>
      <c r="C134" s="275"/>
      <c r="D134" s="275"/>
      <c r="E134" s="275"/>
      <c r="F134" s="127" t="s">
        <v>188</v>
      </c>
      <c r="G134" s="674" t="str">
        <f>G133</f>
        <v>Complete</v>
      </c>
      <c r="H134" s="674"/>
      <c r="I134" s="674"/>
      <c r="J134" s="674"/>
      <c r="K134" s="674"/>
      <c r="L134" s="674"/>
    </row>
    <row r="135" spans="1:12" ht="18.75">
      <c r="A135" s="125"/>
      <c r="B135" s="275" t="s">
        <v>204</v>
      </c>
      <c r="C135" s="275"/>
      <c r="D135" s="275"/>
      <c r="E135" s="275"/>
      <c r="F135" s="127" t="s">
        <v>188</v>
      </c>
      <c r="G135" s="674" t="str">
        <f>G134</f>
        <v>Complete</v>
      </c>
      <c r="H135" s="674"/>
      <c r="I135" s="674"/>
      <c r="J135" s="674"/>
      <c r="K135" s="674"/>
      <c r="L135" s="674"/>
    </row>
    <row r="136" spans="1:12" ht="18.75">
      <c r="A136" s="125"/>
      <c r="B136" s="275" t="s">
        <v>205</v>
      </c>
      <c r="C136" s="275"/>
      <c r="D136" s="275"/>
      <c r="E136" s="275"/>
      <c r="F136" s="127" t="s">
        <v>188</v>
      </c>
      <c r="G136" s="674" t="str">
        <f>G135</f>
        <v>Complete</v>
      </c>
      <c r="H136" s="674"/>
      <c r="I136" s="674"/>
      <c r="J136" s="674"/>
      <c r="K136" s="674"/>
      <c r="L136" s="674"/>
    </row>
    <row r="137" spans="1:12" ht="18.75">
      <c r="A137" s="125"/>
      <c r="B137" s="275" t="s">
        <v>206</v>
      </c>
      <c r="C137" s="275"/>
      <c r="D137" s="275"/>
      <c r="E137" s="275"/>
      <c r="F137" s="127" t="s">
        <v>188</v>
      </c>
      <c r="G137" s="674" t="str">
        <f>G136</f>
        <v>Complete</v>
      </c>
      <c r="H137" s="674"/>
      <c r="I137" s="674"/>
      <c r="J137" s="674"/>
      <c r="K137" s="674"/>
      <c r="L137" s="674"/>
    </row>
    <row r="138" spans="1:12" ht="18.75">
      <c r="A138" s="291"/>
      <c r="B138" s="291"/>
      <c r="C138" s="291"/>
      <c r="D138" s="291"/>
      <c r="E138" s="291"/>
      <c r="F138" s="291"/>
      <c r="G138" s="291"/>
      <c r="H138" s="291"/>
      <c r="I138" s="291"/>
      <c r="J138" s="304"/>
      <c r="K138" s="291"/>
      <c r="L138" s="291"/>
    </row>
    <row r="139" spans="1:12" ht="18.75">
      <c r="A139" s="125" t="s">
        <v>207</v>
      </c>
      <c r="B139" s="305" t="s">
        <v>208</v>
      </c>
      <c r="C139" s="306"/>
      <c r="D139" s="307"/>
      <c r="E139" s="307"/>
      <c r="F139" s="307"/>
      <c r="G139" s="307"/>
      <c r="H139" s="307"/>
      <c r="I139" s="127"/>
      <c r="J139" s="127"/>
      <c r="K139" s="291"/>
      <c r="L139" s="291"/>
    </row>
    <row r="140" spans="1:12" ht="18.75">
      <c r="A140" s="125"/>
      <c r="B140" s="675" t="s">
        <v>411</v>
      </c>
      <c r="C140" s="675"/>
      <c r="D140" s="675"/>
      <c r="E140" s="675"/>
      <c r="F140" s="675"/>
      <c r="G140" s="675"/>
      <c r="H140" s="675"/>
      <c r="I140" s="675"/>
      <c r="J140" s="127"/>
      <c r="K140" s="291"/>
      <c r="L140" s="291"/>
    </row>
    <row r="141" spans="1:12" ht="18.75">
      <c r="A141" s="125"/>
      <c r="B141" s="305"/>
      <c r="C141" s="306"/>
      <c r="D141" s="307"/>
      <c r="E141" s="307"/>
      <c r="F141" s="307"/>
      <c r="G141" s="307"/>
      <c r="H141" s="307"/>
      <c r="I141" s="127"/>
      <c r="J141" s="127"/>
      <c r="K141" s="291"/>
      <c r="L141" s="291"/>
    </row>
    <row r="142" spans="1:12" ht="18.75">
      <c r="A142" s="127"/>
      <c r="B142" s="676" t="s">
        <v>210</v>
      </c>
      <c r="C142" s="677"/>
      <c r="D142" s="678"/>
      <c r="E142" s="676" t="s">
        <v>211</v>
      </c>
      <c r="F142" s="677"/>
      <c r="G142" s="677"/>
      <c r="H142" s="678"/>
      <c r="I142" s="676" t="s">
        <v>212</v>
      </c>
      <c r="J142" s="678"/>
      <c r="K142" s="291"/>
      <c r="L142" s="291"/>
    </row>
    <row r="143" spans="1:12" ht="18.75">
      <c r="A143" s="127"/>
      <c r="B143" s="642" t="s">
        <v>213</v>
      </c>
      <c r="C143" s="643"/>
      <c r="D143" s="644"/>
      <c r="E143" s="671">
        <f>600</f>
        <v>600</v>
      </c>
      <c r="F143" s="672"/>
      <c r="G143" s="672"/>
      <c r="H143" s="673"/>
      <c r="I143" s="671" t="s">
        <v>214</v>
      </c>
      <c r="J143" s="673"/>
      <c r="K143" s="291"/>
      <c r="L143" s="291"/>
    </row>
    <row r="144" spans="1:12" ht="18.75">
      <c r="A144" s="127"/>
      <c r="B144" s="642" t="s">
        <v>215</v>
      </c>
      <c r="C144" s="643"/>
      <c r="D144" s="644"/>
      <c r="E144" s="671">
        <v>1200</v>
      </c>
      <c r="F144" s="672"/>
      <c r="G144" s="672"/>
      <c r="H144" s="673"/>
      <c r="I144" s="671" t="s">
        <v>216</v>
      </c>
      <c r="J144" s="673"/>
      <c r="K144" s="291"/>
      <c r="L144" s="291"/>
    </row>
    <row r="145" spans="1:12" ht="18.75">
      <c r="A145" s="127"/>
      <c r="B145" s="642" t="s">
        <v>217</v>
      </c>
      <c r="C145" s="643"/>
      <c r="D145" s="644"/>
      <c r="E145" s="671">
        <v>13600</v>
      </c>
      <c r="F145" s="672"/>
      <c r="G145" s="672"/>
      <c r="H145" s="673"/>
      <c r="I145" s="671" t="s">
        <v>218</v>
      </c>
      <c r="J145" s="673"/>
      <c r="K145" s="291"/>
      <c r="L145" s="291"/>
    </row>
    <row r="146" spans="1:12" ht="18.75">
      <c r="A146" s="127"/>
      <c r="B146" s="642" t="s">
        <v>219</v>
      </c>
      <c r="C146" s="643"/>
      <c r="D146" s="644"/>
      <c r="E146" s="671">
        <v>1050</v>
      </c>
      <c r="F146" s="672"/>
      <c r="G146" s="672"/>
      <c r="H146" s="673"/>
      <c r="I146" s="671" t="s">
        <v>176</v>
      </c>
      <c r="J146" s="673"/>
      <c r="K146" s="291"/>
      <c r="L146" s="291"/>
    </row>
    <row r="147" spans="1:12" ht="18.75">
      <c r="A147" s="127"/>
      <c r="B147" s="642" t="s">
        <v>220</v>
      </c>
      <c r="C147" s="643"/>
      <c r="D147" s="644"/>
      <c r="E147" s="671">
        <v>102</v>
      </c>
      <c r="F147" s="672"/>
      <c r="G147" s="672"/>
      <c r="H147" s="673"/>
      <c r="I147" s="671" t="s">
        <v>221</v>
      </c>
      <c r="J147" s="673"/>
      <c r="K147" s="291"/>
      <c r="L147" s="291"/>
    </row>
    <row r="148" spans="1:12" ht="18.75">
      <c r="A148" s="127"/>
      <c r="B148" s="642" t="s">
        <v>222</v>
      </c>
      <c r="C148" s="643"/>
      <c r="D148" s="644"/>
      <c r="E148" s="671">
        <v>5400</v>
      </c>
      <c r="F148" s="672"/>
      <c r="G148" s="672"/>
      <c r="H148" s="673"/>
      <c r="I148" s="671" t="s">
        <v>223</v>
      </c>
      <c r="J148" s="673"/>
      <c r="K148" s="291"/>
      <c r="L148" s="291"/>
    </row>
    <row r="149" spans="1:12" ht="18.75">
      <c r="A149" s="127"/>
      <c r="B149" s="127"/>
      <c r="C149" s="127"/>
      <c r="D149" s="127"/>
      <c r="E149" s="127"/>
      <c r="F149" s="127"/>
      <c r="G149" s="127"/>
      <c r="H149" s="127"/>
      <c r="I149" s="127"/>
      <c r="J149" s="127"/>
      <c r="K149" s="291"/>
      <c r="L149" s="291"/>
    </row>
    <row r="150" spans="1:12" ht="18.75">
      <c r="A150" s="125" t="s">
        <v>224</v>
      </c>
      <c r="B150" s="305" t="s">
        <v>225</v>
      </c>
      <c r="C150" s="127"/>
      <c r="D150" s="127"/>
      <c r="E150" s="127"/>
      <c r="F150" s="127"/>
      <c r="G150" s="127"/>
      <c r="H150" s="127"/>
      <c r="I150" s="127"/>
      <c r="J150" s="127"/>
      <c r="K150" s="291"/>
      <c r="L150" s="291"/>
    </row>
    <row r="151" spans="1:12" ht="18.75">
      <c r="A151" s="125"/>
      <c r="B151" s="305"/>
      <c r="C151" s="127"/>
      <c r="D151" s="127"/>
      <c r="E151" s="127"/>
      <c r="F151" s="127"/>
      <c r="G151" s="127"/>
      <c r="H151" s="127"/>
      <c r="I151" s="127"/>
      <c r="J151" s="127"/>
      <c r="K151" s="291"/>
      <c r="L151" s="291"/>
    </row>
    <row r="152" spans="1:12" ht="18.75">
      <c r="A152" s="127"/>
      <c r="B152" s="663" t="s">
        <v>170</v>
      </c>
      <c r="C152" s="670"/>
      <c r="D152" s="670"/>
      <c r="E152" s="664"/>
      <c r="F152" s="663" t="s">
        <v>226</v>
      </c>
      <c r="G152" s="670"/>
      <c r="H152" s="664"/>
      <c r="I152" s="663" t="s">
        <v>172</v>
      </c>
      <c r="J152" s="664"/>
      <c r="K152" s="291"/>
      <c r="L152" s="291"/>
    </row>
    <row r="153" spans="1:12" ht="18.75">
      <c r="A153" s="127"/>
      <c r="B153" s="667" t="s">
        <v>227</v>
      </c>
      <c r="C153" s="668"/>
      <c r="D153" s="668"/>
      <c r="E153" s="669"/>
      <c r="F153" s="660">
        <f>ROUND(92.53*10.76,2)</f>
        <v>995.62</v>
      </c>
      <c r="G153" s="661"/>
      <c r="H153" s="662"/>
      <c r="I153" s="663" t="s">
        <v>228</v>
      </c>
      <c r="J153" s="664"/>
      <c r="K153" s="291"/>
      <c r="L153" s="291"/>
    </row>
    <row r="154" spans="1:12" ht="18.75">
      <c r="A154" s="127"/>
      <c r="B154" s="667" t="s">
        <v>229</v>
      </c>
      <c r="C154" s="668"/>
      <c r="D154" s="668"/>
      <c r="E154" s="669"/>
      <c r="F154" s="660">
        <f>ROUND(92.53*10.76,2)</f>
        <v>995.62</v>
      </c>
      <c r="G154" s="661"/>
      <c r="H154" s="662"/>
      <c r="I154" s="663" t="s">
        <v>228</v>
      </c>
      <c r="J154" s="664"/>
      <c r="K154" s="291"/>
      <c r="L154" s="291"/>
    </row>
    <row r="155" spans="1:12" ht="18.75">
      <c r="A155" s="127"/>
      <c r="B155" s="667" t="s">
        <v>230</v>
      </c>
      <c r="C155" s="668"/>
      <c r="D155" s="668"/>
      <c r="E155" s="669"/>
      <c r="F155" s="660">
        <f>ROUND(72.71*10.76,2)</f>
        <v>782.36</v>
      </c>
      <c r="G155" s="661"/>
      <c r="H155" s="662"/>
      <c r="I155" s="663" t="s">
        <v>228</v>
      </c>
      <c r="J155" s="664"/>
      <c r="K155" s="291"/>
      <c r="L155" s="291"/>
    </row>
    <row r="156" spans="1:12" ht="18.75">
      <c r="A156" s="127"/>
      <c r="B156" s="657" t="s">
        <v>231</v>
      </c>
      <c r="C156" s="658"/>
      <c r="D156" s="658"/>
      <c r="E156" s="659"/>
      <c r="F156" s="660">
        <f>SUM(F153:H155)</f>
        <v>2773.6</v>
      </c>
      <c r="G156" s="661"/>
      <c r="H156" s="662"/>
      <c r="I156" s="663" t="s">
        <v>228</v>
      </c>
      <c r="J156" s="664"/>
      <c r="K156" s="291"/>
      <c r="L156" s="291"/>
    </row>
    <row r="157" spans="1:12" ht="18.75">
      <c r="A157" s="291"/>
      <c r="B157" s="291"/>
      <c r="C157" s="291"/>
      <c r="D157" s="291"/>
      <c r="E157" s="291"/>
      <c r="F157" s="291"/>
      <c r="G157" s="291"/>
      <c r="H157" s="291"/>
      <c r="I157" s="291"/>
      <c r="J157" s="291"/>
      <c r="K157" s="291"/>
      <c r="L157" s="291"/>
    </row>
    <row r="158" spans="1:12" ht="37.5" customHeight="1">
      <c r="A158" s="125" t="s">
        <v>232</v>
      </c>
      <c r="B158" s="142" t="s">
        <v>233</v>
      </c>
      <c r="C158" s="127"/>
      <c r="D158" s="127"/>
      <c r="E158" s="127"/>
      <c r="F158" s="666" t="s">
        <v>412</v>
      </c>
      <c r="G158" s="666"/>
      <c r="H158" s="308"/>
      <c r="I158" s="308"/>
      <c r="J158" s="308"/>
      <c r="K158" s="308"/>
      <c r="L158" s="308"/>
    </row>
    <row r="159" spans="1:12" ht="18.75">
      <c r="A159" s="125"/>
      <c r="B159" s="142"/>
      <c r="C159" s="275"/>
      <c r="D159" s="127"/>
      <c r="E159" s="127"/>
      <c r="F159" s="127"/>
      <c r="G159" s="127"/>
      <c r="H159" s="127"/>
      <c r="I159" s="275"/>
      <c r="J159" s="127"/>
      <c r="K159" s="127"/>
      <c r="L159" s="127"/>
    </row>
    <row r="160" spans="1:12" ht="18.75">
      <c r="A160" s="125" t="s">
        <v>235</v>
      </c>
      <c r="B160" s="665" t="s">
        <v>236</v>
      </c>
      <c r="C160" s="665"/>
      <c r="D160" s="665"/>
      <c r="E160" s="665"/>
      <c r="F160" s="665"/>
      <c r="G160" s="665"/>
      <c r="H160" s="665"/>
      <c r="I160" s="665"/>
      <c r="J160" s="665"/>
      <c r="K160" s="309"/>
      <c r="L160" s="310"/>
    </row>
    <row r="161" spans="1:12" ht="18.75">
      <c r="A161" s="125"/>
      <c r="B161" s="142"/>
      <c r="C161" s="127"/>
      <c r="D161" s="127"/>
      <c r="E161" s="127"/>
      <c r="F161" s="127"/>
      <c r="G161" s="127"/>
      <c r="H161" s="127"/>
      <c r="I161" s="127"/>
      <c r="J161" s="127"/>
      <c r="K161" s="127"/>
      <c r="L161" s="127"/>
    </row>
    <row r="162" spans="1:12" ht="18.75">
      <c r="A162" s="125" t="s">
        <v>237</v>
      </c>
      <c r="B162" s="142" t="s">
        <v>238</v>
      </c>
      <c r="C162" s="127"/>
      <c r="D162" s="127"/>
      <c r="E162" s="127"/>
      <c r="F162" s="127"/>
      <c r="G162" s="127"/>
      <c r="H162" s="127"/>
      <c r="I162" s="127"/>
      <c r="J162" s="127"/>
      <c r="K162" s="127"/>
      <c r="L162" s="127"/>
    </row>
    <row r="163" spans="1:12" ht="18.75">
      <c r="A163" s="127"/>
      <c r="B163" s="127"/>
      <c r="C163" s="127"/>
      <c r="D163" s="127"/>
      <c r="E163" s="127"/>
      <c r="F163" s="127"/>
      <c r="G163" s="127"/>
      <c r="H163" s="127"/>
      <c r="I163" s="127"/>
      <c r="J163" s="127"/>
      <c r="K163" s="127"/>
      <c r="L163" s="127"/>
    </row>
    <row r="164" spans="1:12" ht="18.75">
      <c r="A164" s="311" t="s">
        <v>239</v>
      </c>
      <c r="B164" s="127"/>
      <c r="C164" s="127"/>
      <c r="D164" s="127"/>
      <c r="E164" s="127"/>
      <c r="F164" s="127"/>
      <c r="G164" s="127"/>
      <c r="H164" s="127"/>
      <c r="I164" s="127"/>
      <c r="J164" s="127"/>
      <c r="K164" s="127"/>
      <c r="L164" s="127"/>
    </row>
    <row r="165" spans="1:12" ht="27" customHeight="1">
      <c r="A165" s="312" t="s">
        <v>36</v>
      </c>
      <c r="B165" s="313" t="s">
        <v>240</v>
      </c>
      <c r="C165" s="314" t="s">
        <v>413</v>
      </c>
      <c r="D165" s="314" t="s">
        <v>414</v>
      </c>
      <c r="E165" s="314" t="s">
        <v>415</v>
      </c>
      <c r="F165" s="656" t="s">
        <v>416</v>
      </c>
      <c r="G165" s="656"/>
      <c r="H165" s="656" t="s">
        <v>417</v>
      </c>
      <c r="I165" s="656"/>
      <c r="J165" s="656" t="s">
        <v>418</v>
      </c>
      <c r="K165" s="656"/>
      <c r="L165" s="314" t="s">
        <v>297</v>
      </c>
    </row>
    <row r="166" spans="1:12" ht="18.75">
      <c r="A166" s="315">
        <v>1</v>
      </c>
      <c r="B166" s="316" t="s">
        <v>246</v>
      </c>
      <c r="C166" s="317">
        <f>ROUND(22.77*3.2808,2)</f>
        <v>74.7</v>
      </c>
      <c r="D166" s="317">
        <f>ROUND(21.95*3.2808,2)</f>
        <v>72.010000000000005</v>
      </c>
      <c r="E166" s="317">
        <f>ROUND(6.05*3.2808,2)</f>
        <v>19.850000000000001</v>
      </c>
      <c r="F166" s="655">
        <f>ROUND((C166+D166+E166)/2,2)</f>
        <v>83.28</v>
      </c>
      <c r="G166" s="655"/>
      <c r="H166" s="655">
        <f>ROUND(((F166*(F166-E166)*(F166-D166)*(F166-C166)))^(1/2),2)</f>
        <v>714.7</v>
      </c>
      <c r="I166" s="655"/>
      <c r="J166" s="655">
        <f>ROUND(H166/10.76,2)</f>
        <v>66.42</v>
      </c>
      <c r="K166" s="655"/>
      <c r="L166" s="318"/>
    </row>
    <row r="167" spans="1:12" ht="18.75">
      <c r="A167" s="315">
        <v>2</v>
      </c>
      <c r="B167" s="316" t="s">
        <v>247</v>
      </c>
      <c r="C167" s="352">
        <f t="shared" ref="C167" si="2">ROUND(22.77*3.2808,2)</f>
        <v>74.7</v>
      </c>
      <c r="D167" s="352">
        <f t="shared" ref="D167" si="3">ROUND(21.95*3.2808,2)</f>
        <v>72.010000000000005</v>
      </c>
      <c r="E167" s="352">
        <f t="shared" ref="E167" si="4">ROUND(6.05*3.2808,2)</f>
        <v>19.850000000000001</v>
      </c>
      <c r="F167" s="655">
        <f>ROUND((C167+D167+E167)/2,2)</f>
        <v>83.28</v>
      </c>
      <c r="G167" s="655"/>
      <c r="H167" s="655">
        <f t="shared" ref="H167:H169" si="5">ROUND(((F167*(F167-E167)*(F167-D167)*(F167-C167)))^(1/2),2)</f>
        <v>714.7</v>
      </c>
      <c r="I167" s="655"/>
      <c r="J167" s="655">
        <f t="shared" ref="J167:J168" si="6">ROUND(H167/10.76,2)</f>
        <v>66.42</v>
      </c>
      <c r="K167" s="655"/>
      <c r="L167" s="318"/>
    </row>
    <row r="168" spans="1:12" ht="18.75">
      <c r="A168" s="318">
        <v>3</v>
      </c>
      <c r="B168" s="319" t="s">
        <v>380</v>
      </c>
      <c r="C168" s="352">
        <f>ROUND(6.91*3.2808,2)</f>
        <v>22.67</v>
      </c>
      <c r="D168" s="352">
        <f>ROUND(6.44*3.2808,2)</f>
        <v>21.13</v>
      </c>
      <c r="E168" s="352">
        <f>ROUND(2.36*3.2808,2)</f>
        <v>7.74</v>
      </c>
      <c r="F168" s="655">
        <f>ROUND((C168+D168+E168)/2,2)</f>
        <v>25.77</v>
      </c>
      <c r="G168" s="655"/>
      <c r="H168" s="655">
        <f t="shared" si="5"/>
        <v>81.75</v>
      </c>
      <c r="I168" s="655"/>
      <c r="J168" s="655">
        <f t="shared" si="6"/>
        <v>7.6</v>
      </c>
      <c r="K168" s="655"/>
      <c r="L168" s="318"/>
    </row>
    <row r="169" spans="1:12" ht="18.75">
      <c r="A169" s="318">
        <v>4</v>
      </c>
      <c r="B169" s="319" t="s">
        <v>419</v>
      </c>
      <c r="C169" s="352">
        <f>ROUND(21.95*3.2808,2)</f>
        <v>72.010000000000005</v>
      </c>
      <c r="D169" s="352">
        <f>ROUND(21.94*3.2808,2)</f>
        <v>71.98</v>
      </c>
      <c r="E169" s="352">
        <f>ROUND(0.39*3.2808,2)</f>
        <v>1.28</v>
      </c>
      <c r="F169" s="655">
        <f>ROUND((C169+D169+E169)/2,2)</f>
        <v>72.64</v>
      </c>
      <c r="G169" s="655"/>
      <c r="H169" s="655">
        <f t="shared" si="5"/>
        <v>46.43</v>
      </c>
      <c r="I169" s="655"/>
      <c r="J169" s="655">
        <f t="shared" ref="J169" si="7">ROUND(H169/10.76,2)</f>
        <v>4.32</v>
      </c>
      <c r="K169" s="655"/>
      <c r="L169" s="318"/>
    </row>
    <row r="170" spans="1:12" ht="18.75">
      <c r="A170" s="318"/>
      <c r="B170" s="318"/>
      <c r="C170" s="320"/>
      <c r="D170" s="320"/>
      <c r="E170" s="654" t="s">
        <v>121</v>
      </c>
      <c r="F170" s="654"/>
      <c r="G170" s="654"/>
      <c r="H170" s="654">
        <f>ROUND(SUM(H166:I169),2)</f>
        <v>1557.58</v>
      </c>
      <c r="I170" s="654"/>
      <c r="J170" s="654">
        <v>140.97</v>
      </c>
      <c r="K170" s="654"/>
      <c r="L170" s="318"/>
    </row>
    <row r="171" spans="1:12" ht="18.75">
      <c r="A171" s="343"/>
      <c r="B171" s="343"/>
      <c r="C171" s="344"/>
      <c r="D171" s="344"/>
      <c r="E171" s="345"/>
      <c r="F171" s="345"/>
      <c r="G171" s="345"/>
      <c r="H171" s="345"/>
      <c r="I171" s="345"/>
      <c r="J171" s="345"/>
      <c r="K171" s="345"/>
      <c r="L171" s="343"/>
    </row>
    <row r="172" spans="1:12" ht="18.75">
      <c r="A172" s="275" t="s">
        <v>249</v>
      </c>
      <c r="B172" s="127"/>
      <c r="C172" s="127"/>
      <c r="D172" s="353" t="s">
        <v>19</v>
      </c>
      <c r="E172" s="287">
        <f>J170</f>
        <v>140.97</v>
      </c>
      <c r="F172" s="286" t="s">
        <v>465</v>
      </c>
      <c r="G172" s="650">
        <f>ROUND(J170/338.63,3)</f>
        <v>0.41599999999999998</v>
      </c>
      <c r="H172" s="650"/>
      <c r="I172" s="355" t="s">
        <v>250</v>
      </c>
      <c r="J172" s="653">
        <f>ROUND(E172/16.93,2)</f>
        <v>8.33</v>
      </c>
      <c r="K172" s="653"/>
      <c r="L172" s="291" t="s">
        <v>119</v>
      </c>
    </row>
    <row r="173" spans="1:12" ht="18.75">
      <c r="A173" s="275" t="s">
        <v>251</v>
      </c>
      <c r="B173" s="127"/>
      <c r="C173" s="127"/>
      <c r="D173" s="353" t="s">
        <v>19</v>
      </c>
      <c r="E173" s="287">
        <f>C61</f>
        <v>140.97</v>
      </c>
      <c r="F173" s="286" t="s">
        <v>465</v>
      </c>
      <c r="G173" s="650">
        <f>ROUND(C61/338.63,3)</f>
        <v>0.41599999999999998</v>
      </c>
      <c r="H173" s="650"/>
      <c r="I173" s="355" t="s">
        <v>250</v>
      </c>
      <c r="J173" s="653">
        <f t="shared" ref="J173:J174" si="8">ROUND(E173/16.93,2)</f>
        <v>8.33</v>
      </c>
      <c r="K173" s="653"/>
      <c r="L173" s="291" t="s">
        <v>119</v>
      </c>
    </row>
    <row r="174" spans="1:12" ht="18.75">
      <c r="A174" s="275" t="s">
        <v>252</v>
      </c>
      <c r="B174" s="127"/>
      <c r="C174" s="127"/>
      <c r="D174" s="353" t="s">
        <v>19</v>
      </c>
      <c r="E174" s="287">
        <f>E172</f>
        <v>140.97</v>
      </c>
      <c r="F174" s="286" t="s">
        <v>465</v>
      </c>
      <c r="G174" s="650">
        <f>G172</f>
        <v>0.41599999999999998</v>
      </c>
      <c r="H174" s="650"/>
      <c r="I174" s="355" t="s">
        <v>250</v>
      </c>
      <c r="J174" s="653">
        <f t="shared" si="8"/>
        <v>8.33</v>
      </c>
      <c r="K174" s="653"/>
      <c r="L174" s="291" t="s">
        <v>119</v>
      </c>
    </row>
    <row r="175" spans="1:12" ht="18.75">
      <c r="A175" s="127"/>
      <c r="B175" s="127"/>
      <c r="C175" s="127"/>
      <c r="D175" s="127"/>
      <c r="E175" s="127"/>
      <c r="F175" s="127"/>
      <c r="G175" s="127"/>
      <c r="H175" s="127"/>
      <c r="I175" s="127"/>
      <c r="J175" s="127"/>
      <c r="K175" s="127"/>
      <c r="L175" s="291"/>
    </row>
    <row r="176" spans="1:12" ht="18.75">
      <c r="A176" s="125" t="s">
        <v>253</v>
      </c>
      <c r="B176" s="142" t="s">
        <v>254</v>
      </c>
      <c r="C176" s="127"/>
      <c r="D176" s="127"/>
      <c r="E176" s="127"/>
      <c r="F176" s="127"/>
      <c r="G176" s="127"/>
      <c r="H176" s="127"/>
      <c r="I176" s="127"/>
      <c r="J176" s="127"/>
      <c r="K176" s="127"/>
      <c r="L176" s="291"/>
    </row>
    <row r="177" spans="1:12" ht="18.75">
      <c r="A177" s="651" t="s">
        <v>420</v>
      </c>
      <c r="B177" s="651"/>
      <c r="C177" s="651"/>
      <c r="D177" s="651"/>
      <c r="E177" s="651"/>
      <c r="F177" s="646" t="s">
        <v>256</v>
      </c>
      <c r="G177" s="646"/>
      <c r="H177" s="646"/>
      <c r="I177" s="646"/>
      <c r="J177" s="646"/>
      <c r="K177" s="646"/>
      <c r="L177" s="291"/>
    </row>
    <row r="178" spans="1:12" ht="37.5">
      <c r="A178" s="645" t="s">
        <v>421</v>
      </c>
      <c r="B178" s="645"/>
      <c r="C178" s="645"/>
      <c r="D178" s="321" t="s">
        <v>132</v>
      </c>
      <c r="E178" s="321" t="s">
        <v>259</v>
      </c>
      <c r="F178" s="652" t="s">
        <v>422</v>
      </c>
      <c r="G178" s="652"/>
      <c r="H178" s="645" t="s">
        <v>261</v>
      </c>
      <c r="I178" s="645"/>
      <c r="J178" s="645" t="s">
        <v>262</v>
      </c>
      <c r="K178" s="645"/>
      <c r="L178" s="321" t="s">
        <v>257</v>
      </c>
    </row>
    <row r="179" spans="1:12" ht="38.25" customHeight="1">
      <c r="A179" s="647" t="str">
        <f>G43</f>
        <v>Ghorahi Sub-metropolitan City Ward No-15 Dang</v>
      </c>
      <c r="B179" s="645"/>
      <c r="C179" s="645"/>
      <c r="D179" s="322">
        <f>A71</f>
        <v>3422</v>
      </c>
      <c r="E179" s="323">
        <f>G172</f>
        <v>0.41599999999999998</v>
      </c>
      <c r="F179" s="648">
        <f>ROUND(H91,2)</f>
        <v>5925500</v>
      </c>
      <c r="G179" s="649"/>
      <c r="H179" s="648">
        <f>ROUND(H95,2)</f>
        <v>33627012.799999997</v>
      </c>
      <c r="I179" s="649"/>
      <c r="J179" s="648">
        <f>ROUND(H99,2)</f>
        <v>25316558.960000001</v>
      </c>
      <c r="K179" s="649"/>
      <c r="L179" s="356">
        <f>ROUND(E179*J179,2)</f>
        <v>10531688.529999999</v>
      </c>
    </row>
    <row r="180" spans="1:12" ht="18.75">
      <c r="A180" s="640" t="s">
        <v>424</v>
      </c>
      <c r="B180" s="640"/>
      <c r="C180" s="640"/>
      <c r="D180" s="640"/>
      <c r="E180" s="640"/>
      <c r="F180" s="640"/>
      <c r="G180" s="640"/>
      <c r="H180" s="640"/>
      <c r="I180" s="640"/>
      <c r="J180" s="640"/>
      <c r="K180" s="640"/>
      <c r="L180" s="640"/>
    </row>
    <row r="181" spans="1:12" ht="18.75">
      <c r="A181" s="291"/>
      <c r="B181" s="291"/>
      <c r="C181" s="291"/>
      <c r="D181" s="291"/>
      <c r="E181" s="291"/>
      <c r="F181" s="291"/>
      <c r="G181" s="291"/>
      <c r="H181" s="291"/>
      <c r="I181" s="291"/>
      <c r="J181" s="291"/>
      <c r="K181" s="291"/>
      <c r="L181" s="291"/>
    </row>
    <row r="182" spans="1:12" ht="18.75">
      <c r="A182" s="125" t="s">
        <v>265</v>
      </c>
      <c r="B182" s="142" t="s">
        <v>266</v>
      </c>
      <c r="C182" s="127"/>
      <c r="D182" s="127"/>
      <c r="E182" s="127"/>
      <c r="F182" s="127"/>
      <c r="G182" s="127"/>
      <c r="H182" s="127"/>
      <c r="I182" s="127"/>
      <c r="J182" s="127"/>
      <c r="K182" s="127"/>
      <c r="L182" s="127"/>
    </row>
    <row r="183" spans="1:12" ht="18.75">
      <c r="A183" s="125"/>
      <c r="B183" s="142"/>
      <c r="C183" s="127"/>
      <c r="D183" s="127"/>
      <c r="E183" s="127"/>
      <c r="F183" s="127"/>
      <c r="G183" s="127"/>
      <c r="H183" s="127"/>
      <c r="I183" s="127"/>
      <c r="J183" s="127"/>
      <c r="K183" s="127"/>
      <c r="L183" s="127"/>
    </row>
    <row r="184" spans="1:12" ht="15.75" customHeight="1">
      <c r="A184" s="324" t="s">
        <v>169</v>
      </c>
      <c r="B184" s="641" t="s">
        <v>267</v>
      </c>
      <c r="C184" s="641"/>
      <c r="D184" s="641"/>
      <c r="E184" s="641"/>
      <c r="F184" s="639" t="s">
        <v>268</v>
      </c>
      <c r="G184" s="639"/>
      <c r="H184" s="639" t="s">
        <v>269</v>
      </c>
      <c r="I184" s="639"/>
      <c r="J184" s="639" t="s">
        <v>270</v>
      </c>
      <c r="K184" s="639"/>
      <c r="L184" s="639"/>
    </row>
    <row r="185" spans="1:12" ht="101.25" customHeight="1">
      <c r="A185" s="325">
        <v>1</v>
      </c>
      <c r="B185" s="642" t="s">
        <v>425</v>
      </c>
      <c r="C185" s="643"/>
      <c r="D185" s="643"/>
      <c r="E185" s="644"/>
      <c r="F185" s="639" t="s">
        <v>24</v>
      </c>
      <c r="G185" s="639"/>
      <c r="H185" s="639" t="s">
        <v>24</v>
      </c>
      <c r="I185" s="639"/>
      <c r="J185" s="639" t="s">
        <v>109</v>
      </c>
      <c r="K185" s="639"/>
      <c r="L185" s="639"/>
    </row>
    <row r="186" spans="1:12" ht="15.75">
      <c r="A186" s="225"/>
      <c r="B186" s="225"/>
      <c r="C186" s="225"/>
      <c r="D186" s="225"/>
      <c r="E186" s="225"/>
      <c r="F186" s="225"/>
      <c r="G186" s="225"/>
      <c r="H186" s="225"/>
      <c r="I186" s="225"/>
      <c r="J186" s="225"/>
      <c r="K186" s="225"/>
      <c r="L186" s="225"/>
    </row>
    <row r="187" spans="1:12" ht="18.75">
      <c r="A187" s="125" t="s">
        <v>278</v>
      </c>
      <c r="B187" s="142" t="s">
        <v>279</v>
      </c>
      <c r="C187" s="127"/>
      <c r="D187" s="127"/>
      <c r="E187" s="127"/>
      <c r="F187" s="127"/>
      <c r="G187" s="127"/>
      <c r="H187" s="127"/>
      <c r="I187" s="127"/>
      <c r="J187" s="127"/>
      <c r="K187" s="127"/>
      <c r="L187" s="127"/>
    </row>
    <row r="188" spans="1:12" ht="18.75">
      <c r="A188" s="125" t="s">
        <v>280</v>
      </c>
      <c r="B188" s="142" t="s">
        <v>281</v>
      </c>
      <c r="C188" s="127"/>
      <c r="D188" s="127"/>
      <c r="E188" s="127"/>
      <c r="F188" s="127"/>
      <c r="G188" s="127"/>
      <c r="H188" s="127"/>
      <c r="I188" s="127"/>
      <c r="J188" s="127"/>
      <c r="K188" s="127"/>
      <c r="L188" s="127"/>
    </row>
    <row r="189" spans="1:12" ht="18.75">
      <c r="A189" s="291"/>
      <c r="B189" s="291"/>
      <c r="C189" s="291"/>
      <c r="D189" s="291"/>
      <c r="E189" s="291"/>
      <c r="F189" s="291"/>
      <c r="G189" s="291"/>
      <c r="H189" s="291"/>
      <c r="I189" s="291"/>
      <c r="J189" s="291"/>
      <c r="K189" s="291"/>
      <c r="L189" s="291"/>
    </row>
    <row r="190" spans="1:12" ht="75">
      <c r="A190" s="638" t="s">
        <v>426</v>
      </c>
      <c r="B190" s="638"/>
      <c r="C190" s="326" t="s">
        <v>427</v>
      </c>
      <c r="D190" s="326" t="s">
        <v>428</v>
      </c>
      <c r="E190" s="326" t="s">
        <v>429</v>
      </c>
      <c r="F190" s="637" t="s">
        <v>430</v>
      </c>
      <c r="G190" s="637"/>
      <c r="H190" s="637" t="s">
        <v>431</v>
      </c>
      <c r="I190" s="637"/>
      <c r="J190" s="637" t="s">
        <v>287</v>
      </c>
      <c r="K190" s="637"/>
      <c r="L190" s="327" t="s">
        <v>297</v>
      </c>
    </row>
    <row r="191" spans="1:12" ht="31.5">
      <c r="A191" s="629" t="s">
        <v>227</v>
      </c>
      <c r="B191" s="630"/>
      <c r="C191" s="335">
        <f>F153</f>
        <v>995.62</v>
      </c>
      <c r="D191" s="328">
        <f>'Building Rate'!C12</f>
        <v>2400</v>
      </c>
      <c r="E191" s="335">
        <f>ROUND(D191*C191,2)</f>
        <v>2389488</v>
      </c>
      <c r="F191" s="635">
        <f>ROUND(E191/100*5,2)</f>
        <v>119474.4</v>
      </c>
      <c r="G191" s="636"/>
      <c r="H191" s="635">
        <f>ROUND(F191*6,2)</f>
        <v>716846.4</v>
      </c>
      <c r="I191" s="636"/>
      <c r="J191" s="635">
        <f>ROUND(E191-H191,2)</f>
        <v>1672641.6</v>
      </c>
      <c r="K191" s="630"/>
      <c r="L191" s="221" t="s">
        <v>386</v>
      </c>
    </row>
    <row r="192" spans="1:12" ht="31.5">
      <c r="A192" s="629" t="s">
        <v>229</v>
      </c>
      <c r="B192" s="630"/>
      <c r="C192" s="335">
        <f>F154</f>
        <v>995.62</v>
      </c>
      <c r="D192" s="328">
        <f>'Building Rate'!C17</f>
        <v>2000</v>
      </c>
      <c r="E192" s="335">
        <f t="shared" ref="E192:E193" si="9">ROUND(D192*C192,2)</f>
        <v>1991240</v>
      </c>
      <c r="F192" s="635">
        <f t="shared" ref="F192:F193" si="10">ROUND(E192/100*5,2)</f>
        <v>99562</v>
      </c>
      <c r="G192" s="636"/>
      <c r="H192" s="635">
        <f t="shared" ref="H192:H193" si="11">ROUND(F192*6,2)</f>
        <v>597372</v>
      </c>
      <c r="I192" s="636"/>
      <c r="J192" s="635">
        <f t="shared" ref="J192:J193" si="12">ROUND(E192-H192,2)</f>
        <v>1393868</v>
      </c>
      <c r="K192" s="630"/>
      <c r="L192" s="221" t="s">
        <v>386</v>
      </c>
    </row>
    <row r="193" spans="1:15" ht="31.5">
      <c r="A193" s="629" t="s">
        <v>230</v>
      </c>
      <c r="B193" s="630"/>
      <c r="C193" s="335">
        <f>F155</f>
        <v>782.36</v>
      </c>
      <c r="D193" s="328">
        <f>D192</f>
        <v>2000</v>
      </c>
      <c r="E193" s="335">
        <f t="shared" si="9"/>
        <v>1564720</v>
      </c>
      <c r="F193" s="635">
        <f t="shared" si="10"/>
        <v>78236</v>
      </c>
      <c r="G193" s="636"/>
      <c r="H193" s="635">
        <f t="shared" si="11"/>
        <v>469416</v>
      </c>
      <c r="I193" s="636"/>
      <c r="J193" s="635">
        <f t="shared" si="12"/>
        <v>1095304</v>
      </c>
      <c r="K193" s="630"/>
      <c r="L193" s="221" t="s">
        <v>386</v>
      </c>
    </row>
    <row r="194" spans="1:15" ht="15.75">
      <c r="A194" s="629" t="s">
        <v>248</v>
      </c>
      <c r="B194" s="630"/>
      <c r="C194" s="335">
        <f>SUM(C191:C193)</f>
        <v>2773.6</v>
      </c>
      <c r="D194" s="629" t="s">
        <v>432</v>
      </c>
      <c r="E194" s="634"/>
      <c r="F194" s="634"/>
      <c r="G194" s="634"/>
      <c r="H194" s="634"/>
      <c r="I194" s="630"/>
      <c r="J194" s="635">
        <f>ROUND(SUM(J191:K193),2)</f>
        <v>4161813.6</v>
      </c>
      <c r="K194" s="636"/>
      <c r="L194" s="328"/>
    </row>
    <row r="196" spans="1:15" ht="18.75">
      <c r="A196" s="142" t="s">
        <v>292</v>
      </c>
      <c r="B196" s="140"/>
      <c r="C196" s="225"/>
      <c r="D196" s="225"/>
      <c r="E196" s="225"/>
      <c r="F196" s="225"/>
    </row>
    <row r="197" spans="1:15" ht="15.75">
      <c r="A197" s="328" t="s">
        <v>36</v>
      </c>
      <c r="B197" s="328" t="s">
        <v>293</v>
      </c>
      <c r="C197" s="628" t="s">
        <v>433</v>
      </c>
      <c r="D197" s="628"/>
      <c r="E197" s="628" t="s">
        <v>434</v>
      </c>
      <c r="F197" s="628"/>
      <c r="G197" s="628" t="s">
        <v>435</v>
      </c>
      <c r="H197" s="628"/>
      <c r="I197" s="628"/>
      <c r="J197" s="628"/>
      <c r="K197" s="628" t="s">
        <v>297</v>
      </c>
      <c r="L197" s="628"/>
    </row>
    <row r="198" spans="1:15" ht="15.75">
      <c r="A198" s="328">
        <v>1</v>
      </c>
      <c r="B198" s="328" t="s">
        <v>436</v>
      </c>
      <c r="C198" s="632">
        <f>ROUND(L179,2)</f>
        <v>10531688.529999999</v>
      </c>
      <c r="D198" s="628"/>
      <c r="E198" s="633">
        <v>0.9</v>
      </c>
      <c r="F198" s="628"/>
      <c r="G198" s="628">
        <f>ROUND(C198/100*90,2)</f>
        <v>9478519.6799999997</v>
      </c>
      <c r="H198" s="628"/>
      <c r="I198" s="628"/>
      <c r="J198" s="628"/>
      <c r="K198" s="628"/>
      <c r="L198" s="628"/>
    </row>
    <row r="199" spans="1:15" ht="15.75">
      <c r="A199" s="328">
        <v>2</v>
      </c>
      <c r="B199" s="328" t="s">
        <v>299</v>
      </c>
      <c r="C199" s="632">
        <v>0</v>
      </c>
      <c r="D199" s="628"/>
      <c r="E199" s="633">
        <v>1</v>
      </c>
      <c r="F199" s="628"/>
      <c r="G199" s="632">
        <f>ROUND(C199/100*100,2)</f>
        <v>0</v>
      </c>
      <c r="H199" s="632"/>
      <c r="I199" s="632"/>
      <c r="J199" s="632"/>
      <c r="K199" s="628"/>
      <c r="L199" s="628"/>
    </row>
    <row r="200" spans="1:15" ht="15.75">
      <c r="A200" s="631" t="s">
        <v>121</v>
      </c>
      <c r="B200" s="631"/>
      <c r="C200" s="632">
        <f>ROUND(C199+C198,2)</f>
        <v>10531688.529999999</v>
      </c>
      <c r="D200" s="628"/>
      <c r="E200" s="629"/>
      <c r="F200" s="630"/>
      <c r="G200" s="632">
        <f>ROUND(G199+G198,2)</f>
        <v>9478519.6799999997</v>
      </c>
      <c r="H200" s="632"/>
      <c r="I200" s="632"/>
      <c r="J200" s="632"/>
      <c r="K200" s="628"/>
      <c r="L200" s="628"/>
    </row>
    <row r="201" spans="1:15" ht="15.75">
      <c r="A201" s="631" t="s">
        <v>263</v>
      </c>
      <c r="B201" s="631"/>
      <c r="C201" s="632">
        <f>TRUNC(C200,0)</f>
        <v>10531688</v>
      </c>
      <c r="D201" s="628"/>
      <c r="E201" s="629"/>
      <c r="F201" s="630"/>
      <c r="G201" s="632">
        <f>TRUNC(G200,0)</f>
        <v>9478519</v>
      </c>
      <c r="H201" s="632"/>
      <c r="I201" s="632"/>
      <c r="J201" s="632"/>
      <c r="K201" s="628"/>
      <c r="L201" s="628"/>
    </row>
    <row r="202" spans="1:15" ht="15.75">
      <c r="A202" s="294"/>
      <c r="B202" s="294"/>
      <c r="C202" s="294"/>
      <c r="D202" s="294"/>
      <c r="E202" s="294"/>
      <c r="F202" s="294"/>
      <c r="G202" s="294"/>
      <c r="H202" s="294"/>
      <c r="I202" s="294"/>
      <c r="J202" s="294"/>
      <c r="K202" s="294"/>
      <c r="L202" s="294"/>
    </row>
    <row r="203" spans="1:15" ht="18.75">
      <c r="A203" s="291"/>
      <c r="B203" s="291"/>
      <c r="C203" s="291"/>
      <c r="D203" s="623" t="s">
        <v>437</v>
      </c>
      <c r="E203" s="623"/>
      <c r="F203" s="623"/>
      <c r="G203" s="623"/>
      <c r="H203" s="623"/>
      <c r="I203" s="624">
        <f>C201</f>
        <v>10531688</v>
      </c>
      <c r="J203" s="623"/>
      <c r="K203" s="623"/>
      <c r="L203" s="291"/>
      <c r="N203" s="272"/>
      <c r="O203" s="272"/>
    </row>
    <row r="204" spans="1:15" ht="41.25" customHeight="1">
      <c r="A204" s="329" t="s">
        <v>315</v>
      </c>
      <c r="B204" s="329"/>
      <c r="C204" s="330"/>
      <c r="D204" s="625" t="str">
        <f>[4]!spellnumber(I203)</f>
        <v xml:space="preserve">Rupees One Crore Five Lakh ThirtyOne Thousand Six Hundred EightyEight Only </v>
      </c>
      <c r="E204" s="625"/>
      <c r="F204" s="625"/>
      <c r="G204" s="625"/>
      <c r="H204" s="625"/>
      <c r="I204" s="625"/>
      <c r="J204" s="625"/>
      <c r="K204" s="625"/>
      <c r="L204" s="625"/>
    </row>
    <row r="205" spans="1:15" ht="18.75">
      <c r="A205" s="291"/>
      <c r="B205" s="291"/>
      <c r="C205" s="291"/>
      <c r="D205" s="291"/>
      <c r="E205" s="291"/>
      <c r="F205" s="291"/>
      <c r="G205" s="291"/>
      <c r="H205" s="291"/>
      <c r="I205" s="291"/>
      <c r="J205" s="291"/>
      <c r="K205" s="291"/>
      <c r="L205" s="291"/>
    </row>
    <row r="206" spans="1:15" ht="18.75">
      <c r="A206" s="291"/>
      <c r="B206" s="291"/>
      <c r="C206" s="291"/>
      <c r="D206" s="623" t="s">
        <v>438</v>
      </c>
      <c r="E206" s="623"/>
      <c r="F206" s="623"/>
      <c r="G206" s="623"/>
      <c r="H206" s="623"/>
      <c r="I206" s="624">
        <f>G201</f>
        <v>9478519</v>
      </c>
      <c r="J206" s="623"/>
      <c r="K206" s="623"/>
      <c r="L206" s="291"/>
      <c r="N206" s="272"/>
      <c r="O206" s="272"/>
    </row>
    <row r="207" spans="1:15" ht="19.5">
      <c r="A207" s="329" t="s">
        <v>315</v>
      </c>
      <c r="B207" s="329"/>
      <c r="C207" s="330"/>
      <c r="D207" s="625" t="str">
        <f>[4]!spellnumber(I206)</f>
        <v xml:space="preserve">Rupees NinetyFour Lakh SeventyEight Thousand Five Hundred Nineteen Only </v>
      </c>
      <c r="E207" s="625"/>
      <c r="F207" s="625"/>
      <c r="G207" s="625"/>
      <c r="H207" s="625"/>
      <c r="I207" s="625"/>
      <c r="J207" s="625"/>
      <c r="K207" s="625"/>
      <c r="L207" s="625"/>
    </row>
    <row r="208" spans="1:15" ht="19.5">
      <c r="A208" s="331"/>
      <c r="B208" s="331"/>
      <c r="C208" s="332"/>
      <c r="D208" s="331"/>
      <c r="E208" s="331"/>
      <c r="F208" s="331"/>
      <c r="G208" s="331"/>
      <c r="H208" s="331"/>
      <c r="I208" s="331"/>
      <c r="J208" s="331"/>
      <c r="K208" s="331"/>
      <c r="L208" s="331"/>
      <c r="N208">
        <f>5000000/100*4.5</f>
        <v>225000</v>
      </c>
    </row>
    <row r="209" spans="1:15" ht="18.75">
      <c r="A209" s="333">
        <v>6.1</v>
      </c>
      <c r="B209" s="271" t="s">
        <v>440</v>
      </c>
      <c r="C209" s="271"/>
      <c r="D209" s="291"/>
      <c r="E209" s="291"/>
      <c r="F209" s="291"/>
      <c r="G209" s="291"/>
      <c r="H209" s="291"/>
      <c r="I209" s="291"/>
      <c r="J209" s="291"/>
      <c r="K209" s="291"/>
      <c r="L209" s="291"/>
    </row>
    <row r="210" spans="1:15" ht="18.75">
      <c r="A210" s="291"/>
      <c r="B210" s="291"/>
      <c r="C210" s="291"/>
      <c r="D210" s="623" t="s">
        <v>439</v>
      </c>
      <c r="E210" s="623"/>
      <c r="F210" s="623"/>
      <c r="G210" s="623"/>
      <c r="H210" s="623"/>
      <c r="I210" s="624">
        <f>G198</f>
        <v>9478519.6799999997</v>
      </c>
      <c r="J210" s="624"/>
      <c r="K210" s="624"/>
      <c r="L210" s="291"/>
      <c r="N210">
        <f>I210/2</f>
        <v>4739259.84</v>
      </c>
      <c r="O210" s="272"/>
    </row>
    <row r="211" spans="1:15" ht="41.25" customHeight="1">
      <c r="A211" s="329" t="s">
        <v>315</v>
      </c>
      <c r="B211" s="329"/>
      <c r="C211" s="330"/>
      <c r="D211" s="625" t="str">
        <f>[4]!spellnumber(I210)</f>
        <v xml:space="preserve">Rupees NinetyFour Lakh SeventyEight Thousand Five Hundred Nineteen Paise SixtyEight Only </v>
      </c>
      <c r="E211" s="625"/>
      <c r="F211" s="625"/>
      <c r="G211" s="625"/>
      <c r="H211" s="625"/>
      <c r="I211" s="625"/>
      <c r="J211" s="625"/>
      <c r="K211" s="625"/>
      <c r="L211" s="625"/>
    </row>
    <row r="212" spans="1:15" s="270" customFormat="1" ht="19.5">
      <c r="A212" s="331"/>
      <c r="B212" s="331"/>
      <c r="C212" s="332"/>
      <c r="D212" s="331"/>
      <c r="E212" s="331"/>
      <c r="F212" s="331"/>
      <c r="G212" s="331"/>
      <c r="H212" s="331"/>
      <c r="I212" s="331"/>
      <c r="J212" s="331"/>
      <c r="K212" s="331"/>
      <c r="L212" s="331"/>
    </row>
    <row r="213" spans="1:15" ht="18.75">
      <c r="A213" s="333">
        <v>6.2</v>
      </c>
      <c r="B213" s="271" t="s">
        <v>441</v>
      </c>
      <c r="C213" s="271"/>
      <c r="D213" s="291"/>
      <c r="E213" s="291"/>
      <c r="F213" s="291"/>
      <c r="G213" s="291"/>
      <c r="H213" s="291"/>
      <c r="I213" s="291"/>
      <c r="J213" s="291"/>
      <c r="K213" s="291"/>
      <c r="L213" s="291"/>
    </row>
    <row r="214" spans="1:15" ht="18.75">
      <c r="A214" s="291"/>
      <c r="B214" s="291"/>
      <c r="C214" s="291"/>
      <c r="D214" s="623" t="s">
        <v>442</v>
      </c>
      <c r="E214" s="623"/>
      <c r="F214" s="623"/>
      <c r="G214" s="623"/>
      <c r="H214" s="623"/>
      <c r="I214" s="624">
        <f>G199</f>
        <v>0</v>
      </c>
      <c r="J214" s="624"/>
      <c r="K214" s="624"/>
      <c r="L214" s="291"/>
      <c r="O214" s="272"/>
    </row>
    <row r="215" spans="1:15" ht="39.75" customHeight="1">
      <c r="A215" s="346" t="s">
        <v>315</v>
      </c>
      <c r="B215" s="346"/>
      <c r="C215" s="347"/>
      <c r="D215" s="625">
        <f>[4]!spellnumber(I214)</f>
        <v>0</v>
      </c>
      <c r="E215" s="625"/>
      <c r="F215" s="625"/>
      <c r="G215" s="625"/>
      <c r="H215" s="625"/>
      <c r="I215" s="625"/>
      <c r="J215" s="625"/>
      <c r="K215" s="625"/>
      <c r="L215" s="625"/>
    </row>
    <row r="216" spans="1:15" ht="15.75">
      <c r="A216" s="294"/>
      <c r="B216" s="294"/>
      <c r="C216" s="294"/>
      <c r="D216" s="294"/>
      <c r="E216" s="294"/>
      <c r="F216" s="294"/>
      <c r="G216" s="294"/>
      <c r="H216" s="294"/>
      <c r="I216" s="294"/>
      <c r="J216" s="294"/>
      <c r="K216" s="294"/>
      <c r="L216" s="294"/>
    </row>
    <row r="217" spans="1:15" ht="19.5">
      <c r="A217" s="626" t="s">
        <v>374</v>
      </c>
      <c r="B217" s="626"/>
      <c r="C217" s="626"/>
      <c r="D217" s="626"/>
      <c r="E217" s="626"/>
      <c r="F217" s="626"/>
      <c r="G217" s="626"/>
      <c r="H217" s="626"/>
      <c r="I217" s="626"/>
      <c r="J217" s="334"/>
      <c r="K217" s="334"/>
      <c r="L217" s="334"/>
    </row>
    <row r="218" spans="1:15" ht="19.5">
      <c r="A218" s="627" t="s">
        <v>375</v>
      </c>
      <c r="B218" s="627"/>
      <c r="C218" s="627"/>
      <c r="D218" s="627"/>
      <c r="E218" s="627"/>
      <c r="F218" s="627"/>
      <c r="G218" s="627"/>
      <c r="H218" s="627"/>
      <c r="I218" s="627"/>
      <c r="J218" s="627"/>
      <c r="K218" s="627"/>
      <c r="L218" s="334"/>
    </row>
    <row r="219" spans="1:15" ht="36.75" customHeight="1">
      <c r="A219" s="621" t="s">
        <v>376</v>
      </c>
      <c r="B219" s="621"/>
      <c r="C219" s="621"/>
      <c r="D219" s="621"/>
      <c r="E219" s="621" t="s">
        <v>377</v>
      </c>
      <c r="F219" s="621"/>
      <c r="G219" s="621"/>
      <c r="H219" s="621"/>
      <c r="I219" s="621"/>
      <c r="J219" s="617" t="s">
        <v>378</v>
      </c>
      <c r="K219" s="617"/>
      <c r="L219" s="617"/>
    </row>
    <row r="220" spans="1:15" ht="35.25" customHeight="1">
      <c r="A220" s="622">
        <v>0.8</v>
      </c>
      <c r="B220" s="622"/>
      <c r="C220" s="622"/>
      <c r="D220" s="622"/>
      <c r="E220" s="622">
        <v>0.85</v>
      </c>
      <c r="F220" s="622"/>
      <c r="G220" s="622"/>
      <c r="H220" s="622"/>
      <c r="I220" s="622"/>
      <c r="J220" s="618">
        <v>0.9</v>
      </c>
      <c r="K220" s="618"/>
      <c r="L220" s="618"/>
    </row>
    <row r="221" spans="1:15" ht="19.5">
      <c r="A221" s="619" t="s">
        <v>379</v>
      </c>
      <c r="B221" s="619"/>
      <c r="C221" s="619"/>
      <c r="D221" s="619"/>
      <c r="E221" s="619"/>
      <c r="F221" s="619"/>
      <c r="G221" s="619"/>
      <c r="H221" s="619"/>
      <c r="I221" s="619"/>
      <c r="J221" s="619"/>
      <c r="K221" s="619"/>
      <c r="L221" s="619"/>
    </row>
    <row r="222" spans="1:15" ht="15.75">
      <c r="A222" s="180"/>
      <c r="B222" s="180"/>
      <c r="C222" s="179"/>
      <c r="D222" s="180"/>
      <c r="E222" s="180"/>
      <c r="F222" s="180"/>
      <c r="G222" s="180"/>
      <c r="H222" s="180"/>
      <c r="I222" s="180"/>
      <c r="J222" s="180"/>
      <c r="K222" s="180"/>
      <c r="L222" s="180"/>
    </row>
    <row r="223" spans="1:15" ht="20.25">
      <c r="A223" s="116">
        <v>7</v>
      </c>
      <c r="B223" s="126" t="s">
        <v>306</v>
      </c>
      <c r="C223" s="127"/>
      <c r="D223" s="127"/>
      <c r="E223" s="127"/>
      <c r="F223" s="127"/>
      <c r="G223" s="225"/>
      <c r="H223" s="225"/>
      <c r="I223" s="225"/>
      <c r="J223" s="225"/>
      <c r="K223" s="225"/>
      <c r="L223" s="225"/>
    </row>
    <row r="224" spans="1:15" ht="18.75">
      <c r="A224" s="127"/>
      <c r="B224" s="127"/>
      <c r="C224" s="127"/>
      <c r="D224" s="127"/>
      <c r="E224" s="127"/>
      <c r="F224" s="127"/>
      <c r="G224" s="127"/>
      <c r="H224" s="127"/>
      <c r="I224" s="127"/>
      <c r="J224" s="127"/>
      <c r="K224" s="127"/>
      <c r="L224" s="127"/>
    </row>
    <row r="225" spans="1:12" ht="43.5" customHeight="1">
      <c r="A225" s="620" t="s">
        <v>308</v>
      </c>
      <c r="B225" s="620"/>
      <c r="C225" s="620"/>
      <c r="D225" s="620"/>
      <c r="E225" s="620"/>
      <c r="F225" s="620"/>
      <c r="G225" s="620"/>
      <c r="H225" s="620"/>
      <c r="I225" s="620"/>
      <c r="J225" s="620"/>
      <c r="K225" s="620"/>
      <c r="L225" s="620"/>
    </row>
    <row r="226" spans="1:12" ht="18.75">
      <c r="A226" s="127"/>
      <c r="B226" s="127"/>
      <c r="C226" s="127"/>
      <c r="D226" s="127"/>
      <c r="E226" s="127"/>
      <c r="F226" s="127"/>
      <c r="G226" s="127"/>
      <c r="H226" s="127"/>
      <c r="I226" s="127"/>
      <c r="J226" s="127"/>
      <c r="K226" s="127"/>
      <c r="L226" s="127"/>
    </row>
    <row r="227" spans="1:12" ht="36.75" customHeight="1">
      <c r="A227" s="620" t="s">
        <v>459</v>
      </c>
      <c r="B227" s="620"/>
      <c r="C227" s="620"/>
      <c r="D227" s="620"/>
      <c r="E227" s="620"/>
      <c r="F227" s="620"/>
      <c r="G227" s="620"/>
      <c r="H227" s="620"/>
      <c r="I227" s="620"/>
      <c r="J227" s="620"/>
      <c r="K227" s="620"/>
      <c r="L227" s="620"/>
    </row>
    <row r="228" spans="1:12" ht="15.75">
      <c r="A228" s="225"/>
      <c r="B228" s="225"/>
      <c r="C228" s="225"/>
      <c r="D228" s="225"/>
      <c r="E228" s="225"/>
      <c r="F228" s="225"/>
      <c r="G228" s="225"/>
      <c r="H228" s="225"/>
      <c r="I228" s="225"/>
      <c r="J228" s="225"/>
      <c r="K228" s="225"/>
      <c r="L228" s="225"/>
    </row>
    <row r="229" spans="1:12" ht="18.75">
      <c r="A229" s="125">
        <v>8</v>
      </c>
      <c r="B229" s="126" t="s">
        <v>45</v>
      </c>
      <c r="C229" s="127"/>
      <c r="D229" s="225"/>
      <c r="E229" s="225"/>
      <c r="F229" s="225"/>
      <c r="G229" s="225"/>
      <c r="H229" s="225"/>
      <c r="I229" s="225"/>
      <c r="J229" s="225"/>
      <c r="K229" s="225"/>
      <c r="L229" s="225"/>
    </row>
    <row r="230" spans="1:12" ht="132.75" customHeight="1">
      <c r="A230" s="705" t="str">
        <f>"Property Valuation (Land and  Building)  of  "&amp;G5&amp;" located  at "&amp;G8&amp;" has been done by taking 40% of  government rate and 60% of  market  rate  and  the current value of the  property  based on  prevailing Market price comes to Nrs."&amp;I203&amp;".00  (In Words: "&amp;D204&amp;") and Distressed value comes to NRs."&amp;I206&amp;".00  (In Words: "&amp;D207&amp;")So I declare that the property is safe for mortgaging."</f>
        <v>Property Valuation (Land and  Building)  of  Mr.Naresh Kumar Khadka located  at Ghorahi Sub-metropolitan City Ward No-15 Dang has been done by taking 40% of  government rate and 60% of  market  rate  and  the current value of the  property  based on  prevailing Market price comes to Nrs.10531688.00  (In Words: Rupees One Crore Five Lakh ThirtyOne Thousand Six Hundred EightyEight Only ) and Distressed value comes to NRs.9478519.00  (In Words: Rupees NinetyFour Lakh SeventyEight Thousand Five Hundred Nineteen Only )So I declare that the property is safe for mortgaging.</v>
      </c>
      <c r="B230" s="705"/>
      <c r="C230" s="705"/>
      <c r="D230" s="705"/>
      <c r="E230" s="705"/>
      <c r="F230" s="705"/>
      <c r="G230" s="705"/>
      <c r="H230" s="705"/>
      <c r="I230" s="705"/>
      <c r="J230" s="705"/>
      <c r="K230" s="705"/>
      <c r="L230" s="705"/>
    </row>
  </sheetData>
  <mergeCells count="286">
    <mergeCell ref="B40:C40"/>
    <mergeCell ref="B41:C41"/>
    <mergeCell ref="B7:C8"/>
    <mergeCell ref="G8:K8"/>
    <mergeCell ref="G9:L9"/>
    <mergeCell ref="G10:L10"/>
    <mergeCell ref="G11:L11"/>
    <mergeCell ref="G12:L12"/>
    <mergeCell ref="A230:L230"/>
    <mergeCell ref="G45:L45"/>
    <mergeCell ref="B46:E46"/>
    <mergeCell ref="G46:L46"/>
    <mergeCell ref="G47:L47"/>
    <mergeCell ref="B48:E48"/>
    <mergeCell ref="G48:L48"/>
    <mergeCell ref="G13:L13"/>
    <mergeCell ref="G14:L14"/>
    <mergeCell ref="G15:L15"/>
    <mergeCell ref="G35:L35"/>
    <mergeCell ref="G36:L36"/>
    <mergeCell ref="G43:L43"/>
    <mergeCell ref="B49:E49"/>
    <mergeCell ref="G49:L49"/>
    <mergeCell ref="H54:L54"/>
    <mergeCell ref="B63:E63"/>
    <mergeCell ref="B65:E65"/>
    <mergeCell ref="H55:I55"/>
    <mergeCell ref="J55:K55"/>
    <mergeCell ref="A57:B57"/>
    <mergeCell ref="C57:D57"/>
    <mergeCell ref="E57:F57"/>
    <mergeCell ref="G57:H57"/>
    <mergeCell ref="I57:J57"/>
    <mergeCell ref="K57:L57"/>
    <mergeCell ref="A58:B58"/>
    <mergeCell ref="K58:L58"/>
    <mergeCell ref="K59:L59"/>
    <mergeCell ref="A61:B61"/>
    <mergeCell ref="C61:D61"/>
    <mergeCell ref="E61:L61"/>
    <mergeCell ref="E60:L60"/>
    <mergeCell ref="G58:H58"/>
    <mergeCell ref="G59:H59"/>
    <mergeCell ref="I58:J58"/>
    <mergeCell ref="I59:J59"/>
    <mergeCell ref="A59:B59"/>
    <mergeCell ref="A60:B60"/>
    <mergeCell ref="C58:D58"/>
    <mergeCell ref="C59:D59"/>
    <mergeCell ref="C60:D60"/>
    <mergeCell ref="E58:F58"/>
    <mergeCell ref="E59:F59"/>
    <mergeCell ref="B75:L75"/>
    <mergeCell ref="B78:L78"/>
    <mergeCell ref="H81:L81"/>
    <mergeCell ref="H82:L82"/>
    <mergeCell ref="G70:H70"/>
    <mergeCell ref="G71:H71"/>
    <mergeCell ref="I70:J70"/>
    <mergeCell ref="I71:J71"/>
    <mergeCell ref="K70:L70"/>
    <mergeCell ref="K71:L71"/>
    <mergeCell ref="A70:B70"/>
    <mergeCell ref="A71:B71"/>
    <mergeCell ref="C70:D70"/>
    <mergeCell ref="C71:D71"/>
    <mergeCell ref="E70:F70"/>
    <mergeCell ref="E71:F71"/>
    <mergeCell ref="B91:D91"/>
    <mergeCell ref="E91:G91"/>
    <mergeCell ref="H91:J91"/>
    <mergeCell ref="K91:L91"/>
    <mergeCell ref="B94:D94"/>
    <mergeCell ref="E94:G94"/>
    <mergeCell ref="H94:J94"/>
    <mergeCell ref="K94:L94"/>
    <mergeCell ref="H83:L83"/>
    <mergeCell ref="H84:L84"/>
    <mergeCell ref="B90:D90"/>
    <mergeCell ref="E90:G90"/>
    <mergeCell ref="H90:J90"/>
    <mergeCell ref="K90:L90"/>
    <mergeCell ref="B99:D99"/>
    <mergeCell ref="E99:G99"/>
    <mergeCell ref="H99:J99"/>
    <mergeCell ref="K99:L99"/>
    <mergeCell ref="B101:L101"/>
    <mergeCell ref="B103:I103"/>
    <mergeCell ref="B95:D95"/>
    <mergeCell ref="E95:G95"/>
    <mergeCell ref="H95:J95"/>
    <mergeCell ref="K95:L95"/>
    <mergeCell ref="B98:D98"/>
    <mergeCell ref="E98:G98"/>
    <mergeCell ref="H98:J98"/>
    <mergeCell ref="K98:L98"/>
    <mergeCell ref="H104:K104"/>
    <mergeCell ref="H105:K105"/>
    <mergeCell ref="I106:K106"/>
    <mergeCell ref="J113:K113"/>
    <mergeCell ref="J114:K114"/>
    <mergeCell ref="J115:K115"/>
    <mergeCell ref="B116:F116"/>
    <mergeCell ref="G116:H116"/>
    <mergeCell ref="B117:F117"/>
    <mergeCell ref="G117:H117"/>
    <mergeCell ref="B111:I111"/>
    <mergeCell ref="B113:F113"/>
    <mergeCell ref="G113:H113"/>
    <mergeCell ref="B114:F114"/>
    <mergeCell ref="G114:H114"/>
    <mergeCell ref="B115:F115"/>
    <mergeCell ref="G115:H115"/>
    <mergeCell ref="B104:C104"/>
    <mergeCell ref="B105:C105"/>
    <mergeCell ref="D106:H106"/>
    <mergeCell ref="J116:K116"/>
    <mergeCell ref="J117:K117"/>
    <mergeCell ref="J118:K118"/>
    <mergeCell ref="J119:K119"/>
    <mergeCell ref="J120:K120"/>
    <mergeCell ref="B119:F119"/>
    <mergeCell ref="G119:H119"/>
    <mergeCell ref="B120:F120"/>
    <mergeCell ref="G120:H120"/>
    <mergeCell ref="B118:F118"/>
    <mergeCell ref="G118:H118"/>
    <mergeCell ref="G125:L125"/>
    <mergeCell ref="G126:L126"/>
    <mergeCell ref="G127:L127"/>
    <mergeCell ref="G128:L128"/>
    <mergeCell ref="G129:L129"/>
    <mergeCell ref="G132:L132"/>
    <mergeCell ref="G133:L133"/>
    <mergeCell ref="G134:L134"/>
    <mergeCell ref="G135:L135"/>
    <mergeCell ref="G130:L130"/>
    <mergeCell ref="G131:L131"/>
    <mergeCell ref="B143:D143"/>
    <mergeCell ref="E143:H143"/>
    <mergeCell ref="I143:J143"/>
    <mergeCell ref="B144:D144"/>
    <mergeCell ref="E144:H144"/>
    <mergeCell ref="I144:J144"/>
    <mergeCell ref="G136:L136"/>
    <mergeCell ref="G137:L137"/>
    <mergeCell ref="B140:I140"/>
    <mergeCell ref="B142:D142"/>
    <mergeCell ref="E142:H142"/>
    <mergeCell ref="I142:J142"/>
    <mergeCell ref="B147:D147"/>
    <mergeCell ref="E147:H147"/>
    <mergeCell ref="I147:J147"/>
    <mergeCell ref="B148:D148"/>
    <mergeCell ref="E148:H148"/>
    <mergeCell ref="I148:J148"/>
    <mergeCell ref="B145:D145"/>
    <mergeCell ref="E145:H145"/>
    <mergeCell ref="I145:J145"/>
    <mergeCell ref="B146:D146"/>
    <mergeCell ref="E146:H146"/>
    <mergeCell ref="I146:J146"/>
    <mergeCell ref="B154:E154"/>
    <mergeCell ref="F154:H154"/>
    <mergeCell ref="I154:J154"/>
    <mergeCell ref="B155:E155"/>
    <mergeCell ref="F155:H155"/>
    <mergeCell ref="I155:J155"/>
    <mergeCell ref="B152:E152"/>
    <mergeCell ref="F152:H152"/>
    <mergeCell ref="I152:J152"/>
    <mergeCell ref="B153:E153"/>
    <mergeCell ref="F153:H153"/>
    <mergeCell ref="I153:J153"/>
    <mergeCell ref="F165:G165"/>
    <mergeCell ref="H165:I165"/>
    <mergeCell ref="J165:K165"/>
    <mergeCell ref="F166:G166"/>
    <mergeCell ref="H166:I166"/>
    <mergeCell ref="J166:K166"/>
    <mergeCell ref="B156:E156"/>
    <mergeCell ref="F156:H156"/>
    <mergeCell ref="I156:J156"/>
    <mergeCell ref="B160:J160"/>
    <mergeCell ref="F158:G158"/>
    <mergeCell ref="E170:G170"/>
    <mergeCell ref="H170:I170"/>
    <mergeCell ref="J170:K170"/>
    <mergeCell ref="G172:H172"/>
    <mergeCell ref="F167:G167"/>
    <mergeCell ref="F168:G168"/>
    <mergeCell ref="F169:G169"/>
    <mergeCell ref="J167:K167"/>
    <mergeCell ref="J168:K168"/>
    <mergeCell ref="J169:K169"/>
    <mergeCell ref="H167:I167"/>
    <mergeCell ref="H168:I168"/>
    <mergeCell ref="H169:I169"/>
    <mergeCell ref="J172:K172"/>
    <mergeCell ref="J178:K178"/>
    <mergeCell ref="F177:K177"/>
    <mergeCell ref="A179:C179"/>
    <mergeCell ref="F179:G179"/>
    <mergeCell ref="H179:I179"/>
    <mergeCell ref="J179:K179"/>
    <mergeCell ref="G173:H173"/>
    <mergeCell ref="G174:H174"/>
    <mergeCell ref="A177:E177"/>
    <mergeCell ref="A178:C178"/>
    <mergeCell ref="F178:G178"/>
    <mergeCell ref="H178:I178"/>
    <mergeCell ref="J173:K173"/>
    <mergeCell ref="J174:K174"/>
    <mergeCell ref="J185:L185"/>
    <mergeCell ref="J190:K190"/>
    <mergeCell ref="J184:L184"/>
    <mergeCell ref="H184:I184"/>
    <mergeCell ref="H185:I185"/>
    <mergeCell ref="F185:G185"/>
    <mergeCell ref="F191:G191"/>
    <mergeCell ref="H190:I190"/>
    <mergeCell ref="A180:L180"/>
    <mergeCell ref="B184:E184"/>
    <mergeCell ref="B185:E185"/>
    <mergeCell ref="F184:G184"/>
    <mergeCell ref="J191:K191"/>
    <mergeCell ref="A193:B193"/>
    <mergeCell ref="F192:G192"/>
    <mergeCell ref="F193:G193"/>
    <mergeCell ref="H192:I192"/>
    <mergeCell ref="H193:I193"/>
    <mergeCell ref="J192:K192"/>
    <mergeCell ref="J193:K193"/>
    <mergeCell ref="F190:G190"/>
    <mergeCell ref="A190:B190"/>
    <mergeCell ref="A191:B191"/>
    <mergeCell ref="A192:B192"/>
    <mergeCell ref="H191:I191"/>
    <mergeCell ref="A200:B200"/>
    <mergeCell ref="A201:B201"/>
    <mergeCell ref="C198:D198"/>
    <mergeCell ref="E198:F198"/>
    <mergeCell ref="C199:D199"/>
    <mergeCell ref="E199:F199"/>
    <mergeCell ref="C201:D201"/>
    <mergeCell ref="A194:B194"/>
    <mergeCell ref="D194:I194"/>
    <mergeCell ref="G198:J198"/>
    <mergeCell ref="G199:J199"/>
    <mergeCell ref="J194:K194"/>
    <mergeCell ref="C197:D197"/>
    <mergeCell ref="E197:F197"/>
    <mergeCell ref="G197:J197"/>
    <mergeCell ref="K197:L197"/>
    <mergeCell ref="K198:L198"/>
    <mergeCell ref="K199:L199"/>
    <mergeCell ref="C200:D200"/>
    <mergeCell ref="E200:F200"/>
    <mergeCell ref="G200:J200"/>
    <mergeCell ref="K200:L200"/>
    <mergeCell ref="G201:J201"/>
    <mergeCell ref="D210:H210"/>
    <mergeCell ref="I210:K210"/>
    <mergeCell ref="D204:L204"/>
    <mergeCell ref="D214:H214"/>
    <mergeCell ref="I214:K214"/>
    <mergeCell ref="A217:I217"/>
    <mergeCell ref="A218:K218"/>
    <mergeCell ref="K201:L201"/>
    <mergeCell ref="E201:F201"/>
    <mergeCell ref="I203:K203"/>
    <mergeCell ref="D203:H203"/>
    <mergeCell ref="D206:H206"/>
    <mergeCell ref="I206:K206"/>
    <mergeCell ref="D215:L215"/>
    <mergeCell ref="D211:L211"/>
    <mergeCell ref="D207:L207"/>
    <mergeCell ref="J219:L219"/>
    <mergeCell ref="J220:L220"/>
    <mergeCell ref="A221:L221"/>
    <mergeCell ref="A227:L227"/>
    <mergeCell ref="A225:L225"/>
    <mergeCell ref="A219:D219"/>
    <mergeCell ref="E219:I219"/>
    <mergeCell ref="A220:D220"/>
    <mergeCell ref="E220:I220"/>
  </mergeCells>
  <pageMargins left="0.70866141732283472" right="0.70866141732283472" top="0.74803149606299213" bottom="0.74803149606299213" header="0.31496062992125984" footer="0.31496062992125984"/>
  <pageSetup scale="69" orientation="portrait" horizontalDpi="0" verticalDpi="0" r:id="rId1"/>
  <rowBreaks count="4" manualBreakCount="4">
    <brk id="56" max="16383" man="1"/>
    <brk id="102" max="16383" man="1"/>
    <brk id="156" max="11" man="1"/>
    <brk id="195" max="16383" man="1"/>
  </rowBreaks>
</worksheet>
</file>

<file path=xl/worksheets/sheet6.xml><?xml version="1.0" encoding="utf-8"?>
<worksheet xmlns="http://schemas.openxmlformats.org/spreadsheetml/2006/main" xmlns:r="http://schemas.openxmlformats.org/officeDocument/2006/relationships">
  <sheetPr codeName="Sheet7"/>
  <dimension ref="B2:AH208"/>
  <sheetViews>
    <sheetView view="pageBreakPreview" zoomScale="62" zoomScaleNormal="55" zoomScaleSheetLayoutView="62" workbookViewId="0">
      <selection activeCell="W25" sqref="W25"/>
    </sheetView>
  </sheetViews>
  <sheetFormatPr defaultRowHeight="15.75"/>
  <cols>
    <col min="1" max="4" width="9.140625" style="184" customWidth="1"/>
    <col min="5" max="5" width="5.5703125" style="184" customWidth="1"/>
    <col min="6" max="6" width="3.5703125" style="184" customWidth="1"/>
    <col min="7" max="10" width="9.140625" style="184" customWidth="1"/>
    <col min="11" max="15" width="9.140625" style="184"/>
    <col min="16" max="16" width="5.5703125" style="184" customWidth="1"/>
    <col min="17" max="17" width="3.5703125" style="184" customWidth="1"/>
    <col min="18" max="256" width="9.140625" style="184"/>
    <col min="257" max="260" width="9.140625" style="184" customWidth="1"/>
    <col min="261" max="261" width="5.5703125" style="184" customWidth="1"/>
    <col min="262" max="262" width="3.5703125" style="184" customWidth="1"/>
    <col min="263" max="266" width="9.140625" style="184" customWidth="1"/>
    <col min="267" max="271" width="9.140625" style="184"/>
    <col min="272" max="272" width="5.5703125" style="184" customWidth="1"/>
    <col min="273" max="273" width="3.5703125" style="184" customWidth="1"/>
    <col min="274" max="512" width="9.140625" style="184"/>
    <col min="513" max="516" width="9.140625" style="184" customWidth="1"/>
    <col min="517" max="517" width="5.5703125" style="184" customWidth="1"/>
    <col min="518" max="518" width="3.5703125" style="184" customWidth="1"/>
    <col min="519" max="522" width="9.140625" style="184" customWidth="1"/>
    <col min="523" max="527" width="9.140625" style="184"/>
    <col min="528" max="528" width="5.5703125" style="184" customWidth="1"/>
    <col min="529" max="529" width="3.5703125" style="184" customWidth="1"/>
    <col min="530" max="768" width="9.140625" style="184"/>
    <col min="769" max="772" width="9.140625" style="184" customWidth="1"/>
    <col min="773" max="773" width="5.5703125" style="184" customWidth="1"/>
    <col min="774" max="774" width="3.5703125" style="184" customWidth="1"/>
    <col min="775" max="778" width="9.140625" style="184" customWidth="1"/>
    <col min="779" max="783" width="9.140625" style="184"/>
    <col min="784" max="784" width="5.5703125" style="184" customWidth="1"/>
    <col min="785" max="785" width="3.5703125" style="184" customWidth="1"/>
    <col min="786" max="1024" width="9.140625" style="184"/>
    <col min="1025" max="1028" width="9.140625" style="184" customWidth="1"/>
    <col min="1029" max="1029" width="5.5703125" style="184" customWidth="1"/>
    <col min="1030" max="1030" width="3.5703125" style="184" customWidth="1"/>
    <col min="1031" max="1034" width="9.140625" style="184" customWidth="1"/>
    <col min="1035" max="1039" width="9.140625" style="184"/>
    <col min="1040" max="1040" width="5.5703125" style="184" customWidth="1"/>
    <col min="1041" max="1041" width="3.5703125" style="184" customWidth="1"/>
    <col min="1042" max="1280" width="9.140625" style="184"/>
    <col min="1281" max="1284" width="9.140625" style="184" customWidth="1"/>
    <col min="1285" max="1285" width="5.5703125" style="184" customWidth="1"/>
    <col min="1286" max="1286" width="3.5703125" style="184" customWidth="1"/>
    <col min="1287" max="1290" width="9.140625" style="184" customWidth="1"/>
    <col min="1291" max="1295" width="9.140625" style="184"/>
    <col min="1296" max="1296" width="5.5703125" style="184" customWidth="1"/>
    <col min="1297" max="1297" width="3.5703125" style="184" customWidth="1"/>
    <col min="1298" max="1536" width="9.140625" style="184"/>
    <col min="1537" max="1540" width="9.140625" style="184" customWidth="1"/>
    <col min="1541" max="1541" width="5.5703125" style="184" customWidth="1"/>
    <col min="1542" max="1542" width="3.5703125" style="184" customWidth="1"/>
    <col min="1543" max="1546" width="9.140625" style="184" customWidth="1"/>
    <col min="1547" max="1551" width="9.140625" style="184"/>
    <col min="1552" max="1552" width="5.5703125" style="184" customWidth="1"/>
    <col min="1553" max="1553" width="3.5703125" style="184" customWidth="1"/>
    <col min="1554" max="1792" width="9.140625" style="184"/>
    <col min="1793" max="1796" width="9.140625" style="184" customWidth="1"/>
    <col min="1797" max="1797" width="5.5703125" style="184" customWidth="1"/>
    <col min="1798" max="1798" width="3.5703125" style="184" customWidth="1"/>
    <col min="1799" max="1802" width="9.140625" style="184" customWidth="1"/>
    <col min="1803" max="1807" width="9.140625" style="184"/>
    <col min="1808" max="1808" width="5.5703125" style="184" customWidth="1"/>
    <col min="1809" max="1809" width="3.5703125" style="184" customWidth="1"/>
    <col min="1810" max="2048" width="9.140625" style="184"/>
    <col min="2049" max="2052" width="9.140625" style="184" customWidth="1"/>
    <col min="2053" max="2053" width="5.5703125" style="184" customWidth="1"/>
    <col min="2054" max="2054" width="3.5703125" style="184" customWidth="1"/>
    <col min="2055" max="2058" width="9.140625" style="184" customWidth="1"/>
    <col min="2059" max="2063" width="9.140625" style="184"/>
    <col min="2064" max="2064" width="5.5703125" style="184" customWidth="1"/>
    <col min="2065" max="2065" width="3.5703125" style="184" customWidth="1"/>
    <col min="2066" max="2304" width="9.140625" style="184"/>
    <col min="2305" max="2308" width="9.140625" style="184" customWidth="1"/>
    <col min="2309" max="2309" width="5.5703125" style="184" customWidth="1"/>
    <col min="2310" max="2310" width="3.5703125" style="184" customWidth="1"/>
    <col min="2311" max="2314" width="9.140625" style="184" customWidth="1"/>
    <col min="2315" max="2319" width="9.140625" style="184"/>
    <col min="2320" max="2320" width="5.5703125" style="184" customWidth="1"/>
    <col min="2321" max="2321" width="3.5703125" style="184" customWidth="1"/>
    <col min="2322" max="2560" width="9.140625" style="184"/>
    <col min="2561" max="2564" width="9.140625" style="184" customWidth="1"/>
    <col min="2565" max="2565" width="5.5703125" style="184" customWidth="1"/>
    <col min="2566" max="2566" width="3.5703125" style="184" customWidth="1"/>
    <col min="2567" max="2570" width="9.140625" style="184" customWidth="1"/>
    <col min="2571" max="2575" width="9.140625" style="184"/>
    <col min="2576" max="2576" width="5.5703125" style="184" customWidth="1"/>
    <col min="2577" max="2577" width="3.5703125" style="184" customWidth="1"/>
    <col min="2578" max="2816" width="9.140625" style="184"/>
    <col min="2817" max="2820" width="9.140625" style="184" customWidth="1"/>
    <col min="2821" max="2821" width="5.5703125" style="184" customWidth="1"/>
    <col min="2822" max="2822" width="3.5703125" style="184" customWidth="1"/>
    <col min="2823" max="2826" width="9.140625" style="184" customWidth="1"/>
    <col min="2827" max="2831" width="9.140625" style="184"/>
    <col min="2832" max="2832" width="5.5703125" style="184" customWidth="1"/>
    <col min="2833" max="2833" width="3.5703125" style="184" customWidth="1"/>
    <col min="2834" max="3072" width="9.140625" style="184"/>
    <col min="3073" max="3076" width="9.140625" style="184" customWidth="1"/>
    <col min="3077" max="3077" width="5.5703125" style="184" customWidth="1"/>
    <col min="3078" max="3078" width="3.5703125" style="184" customWidth="1"/>
    <col min="3079" max="3082" width="9.140625" style="184" customWidth="1"/>
    <col min="3083" max="3087" width="9.140625" style="184"/>
    <col min="3088" max="3088" width="5.5703125" style="184" customWidth="1"/>
    <col min="3089" max="3089" width="3.5703125" style="184" customWidth="1"/>
    <col min="3090" max="3328" width="9.140625" style="184"/>
    <col min="3329" max="3332" width="9.140625" style="184" customWidth="1"/>
    <col min="3333" max="3333" width="5.5703125" style="184" customWidth="1"/>
    <col min="3334" max="3334" width="3.5703125" style="184" customWidth="1"/>
    <col min="3335" max="3338" width="9.140625" style="184" customWidth="1"/>
    <col min="3339" max="3343" width="9.140625" style="184"/>
    <col min="3344" max="3344" width="5.5703125" style="184" customWidth="1"/>
    <col min="3345" max="3345" width="3.5703125" style="184" customWidth="1"/>
    <col min="3346" max="3584" width="9.140625" style="184"/>
    <col min="3585" max="3588" width="9.140625" style="184" customWidth="1"/>
    <col min="3589" max="3589" width="5.5703125" style="184" customWidth="1"/>
    <col min="3590" max="3590" width="3.5703125" style="184" customWidth="1"/>
    <col min="3591" max="3594" width="9.140625" style="184" customWidth="1"/>
    <col min="3595" max="3599" width="9.140625" style="184"/>
    <col min="3600" max="3600" width="5.5703125" style="184" customWidth="1"/>
    <col min="3601" max="3601" width="3.5703125" style="184" customWidth="1"/>
    <col min="3602" max="3840" width="9.140625" style="184"/>
    <col min="3841" max="3844" width="9.140625" style="184" customWidth="1"/>
    <col min="3845" max="3845" width="5.5703125" style="184" customWidth="1"/>
    <col min="3846" max="3846" width="3.5703125" style="184" customWidth="1"/>
    <col min="3847" max="3850" width="9.140625" style="184" customWidth="1"/>
    <col min="3851" max="3855" width="9.140625" style="184"/>
    <col min="3856" max="3856" width="5.5703125" style="184" customWidth="1"/>
    <col min="3857" max="3857" width="3.5703125" style="184" customWidth="1"/>
    <col min="3858" max="4096" width="9.140625" style="184"/>
    <col min="4097" max="4100" width="9.140625" style="184" customWidth="1"/>
    <col min="4101" max="4101" width="5.5703125" style="184" customWidth="1"/>
    <col min="4102" max="4102" width="3.5703125" style="184" customWidth="1"/>
    <col min="4103" max="4106" width="9.140625" style="184" customWidth="1"/>
    <col min="4107" max="4111" width="9.140625" style="184"/>
    <col min="4112" max="4112" width="5.5703125" style="184" customWidth="1"/>
    <col min="4113" max="4113" width="3.5703125" style="184" customWidth="1"/>
    <col min="4114" max="4352" width="9.140625" style="184"/>
    <col min="4353" max="4356" width="9.140625" style="184" customWidth="1"/>
    <col min="4357" max="4357" width="5.5703125" style="184" customWidth="1"/>
    <col min="4358" max="4358" width="3.5703125" style="184" customWidth="1"/>
    <col min="4359" max="4362" width="9.140625" style="184" customWidth="1"/>
    <col min="4363" max="4367" width="9.140625" style="184"/>
    <col min="4368" max="4368" width="5.5703125" style="184" customWidth="1"/>
    <col min="4369" max="4369" width="3.5703125" style="184" customWidth="1"/>
    <col min="4370" max="4608" width="9.140625" style="184"/>
    <col min="4609" max="4612" width="9.140625" style="184" customWidth="1"/>
    <col min="4613" max="4613" width="5.5703125" style="184" customWidth="1"/>
    <col min="4614" max="4614" width="3.5703125" style="184" customWidth="1"/>
    <col min="4615" max="4618" width="9.140625" style="184" customWidth="1"/>
    <col min="4619" max="4623" width="9.140625" style="184"/>
    <col min="4624" max="4624" width="5.5703125" style="184" customWidth="1"/>
    <col min="4625" max="4625" width="3.5703125" style="184" customWidth="1"/>
    <col min="4626" max="4864" width="9.140625" style="184"/>
    <col min="4865" max="4868" width="9.140625" style="184" customWidth="1"/>
    <col min="4869" max="4869" width="5.5703125" style="184" customWidth="1"/>
    <col min="4870" max="4870" width="3.5703125" style="184" customWidth="1"/>
    <col min="4871" max="4874" width="9.140625" style="184" customWidth="1"/>
    <col min="4875" max="4879" width="9.140625" style="184"/>
    <col min="4880" max="4880" width="5.5703125" style="184" customWidth="1"/>
    <col min="4881" max="4881" width="3.5703125" style="184" customWidth="1"/>
    <col min="4882" max="5120" width="9.140625" style="184"/>
    <col min="5121" max="5124" width="9.140625" style="184" customWidth="1"/>
    <col min="5125" max="5125" width="5.5703125" style="184" customWidth="1"/>
    <col min="5126" max="5126" width="3.5703125" style="184" customWidth="1"/>
    <col min="5127" max="5130" width="9.140625" style="184" customWidth="1"/>
    <col min="5131" max="5135" width="9.140625" style="184"/>
    <col min="5136" max="5136" width="5.5703125" style="184" customWidth="1"/>
    <col min="5137" max="5137" width="3.5703125" style="184" customWidth="1"/>
    <col min="5138" max="5376" width="9.140625" style="184"/>
    <col min="5377" max="5380" width="9.140625" style="184" customWidth="1"/>
    <col min="5381" max="5381" width="5.5703125" style="184" customWidth="1"/>
    <col min="5382" max="5382" width="3.5703125" style="184" customWidth="1"/>
    <col min="5383" max="5386" width="9.140625" style="184" customWidth="1"/>
    <col min="5387" max="5391" width="9.140625" style="184"/>
    <col min="5392" max="5392" width="5.5703125" style="184" customWidth="1"/>
    <col min="5393" max="5393" width="3.5703125" style="184" customWidth="1"/>
    <col min="5394" max="5632" width="9.140625" style="184"/>
    <col min="5633" max="5636" width="9.140625" style="184" customWidth="1"/>
    <col min="5637" max="5637" width="5.5703125" style="184" customWidth="1"/>
    <col min="5638" max="5638" width="3.5703125" style="184" customWidth="1"/>
    <col min="5639" max="5642" width="9.140625" style="184" customWidth="1"/>
    <col min="5643" max="5647" width="9.140625" style="184"/>
    <col min="5648" max="5648" width="5.5703125" style="184" customWidth="1"/>
    <col min="5649" max="5649" width="3.5703125" style="184" customWidth="1"/>
    <col min="5650" max="5888" width="9.140625" style="184"/>
    <col min="5889" max="5892" width="9.140625" style="184" customWidth="1"/>
    <col min="5893" max="5893" width="5.5703125" style="184" customWidth="1"/>
    <col min="5894" max="5894" width="3.5703125" style="184" customWidth="1"/>
    <col min="5895" max="5898" width="9.140625" style="184" customWidth="1"/>
    <col min="5899" max="5903" width="9.140625" style="184"/>
    <col min="5904" max="5904" width="5.5703125" style="184" customWidth="1"/>
    <col min="5905" max="5905" width="3.5703125" style="184" customWidth="1"/>
    <col min="5906" max="6144" width="9.140625" style="184"/>
    <col min="6145" max="6148" width="9.140625" style="184" customWidth="1"/>
    <col min="6149" max="6149" width="5.5703125" style="184" customWidth="1"/>
    <col min="6150" max="6150" width="3.5703125" style="184" customWidth="1"/>
    <col min="6151" max="6154" width="9.140625" style="184" customWidth="1"/>
    <col min="6155" max="6159" width="9.140625" style="184"/>
    <col min="6160" max="6160" width="5.5703125" style="184" customWidth="1"/>
    <col min="6161" max="6161" width="3.5703125" style="184" customWidth="1"/>
    <col min="6162" max="6400" width="9.140625" style="184"/>
    <col min="6401" max="6404" width="9.140625" style="184" customWidth="1"/>
    <col min="6405" max="6405" width="5.5703125" style="184" customWidth="1"/>
    <col min="6406" max="6406" width="3.5703125" style="184" customWidth="1"/>
    <col min="6407" max="6410" width="9.140625" style="184" customWidth="1"/>
    <col min="6411" max="6415" width="9.140625" style="184"/>
    <col min="6416" max="6416" width="5.5703125" style="184" customWidth="1"/>
    <col min="6417" max="6417" width="3.5703125" style="184" customWidth="1"/>
    <col min="6418" max="6656" width="9.140625" style="184"/>
    <col min="6657" max="6660" width="9.140625" style="184" customWidth="1"/>
    <col min="6661" max="6661" width="5.5703125" style="184" customWidth="1"/>
    <col min="6662" max="6662" width="3.5703125" style="184" customWidth="1"/>
    <col min="6663" max="6666" width="9.140625" style="184" customWidth="1"/>
    <col min="6667" max="6671" width="9.140625" style="184"/>
    <col min="6672" max="6672" width="5.5703125" style="184" customWidth="1"/>
    <col min="6673" max="6673" width="3.5703125" style="184" customWidth="1"/>
    <col min="6674" max="6912" width="9.140625" style="184"/>
    <col min="6913" max="6916" width="9.140625" style="184" customWidth="1"/>
    <col min="6917" max="6917" width="5.5703125" style="184" customWidth="1"/>
    <col min="6918" max="6918" width="3.5703125" style="184" customWidth="1"/>
    <col min="6919" max="6922" width="9.140625" style="184" customWidth="1"/>
    <col min="6923" max="6927" width="9.140625" style="184"/>
    <col min="6928" max="6928" width="5.5703125" style="184" customWidth="1"/>
    <col min="6929" max="6929" width="3.5703125" style="184" customWidth="1"/>
    <col min="6930" max="7168" width="9.140625" style="184"/>
    <col min="7169" max="7172" width="9.140625" style="184" customWidth="1"/>
    <col min="7173" max="7173" width="5.5703125" style="184" customWidth="1"/>
    <col min="7174" max="7174" width="3.5703125" style="184" customWidth="1"/>
    <col min="7175" max="7178" width="9.140625" style="184" customWidth="1"/>
    <col min="7179" max="7183" width="9.140625" style="184"/>
    <col min="7184" max="7184" width="5.5703125" style="184" customWidth="1"/>
    <col min="7185" max="7185" width="3.5703125" style="184" customWidth="1"/>
    <col min="7186" max="7424" width="9.140625" style="184"/>
    <col min="7425" max="7428" width="9.140625" style="184" customWidth="1"/>
    <col min="7429" max="7429" width="5.5703125" style="184" customWidth="1"/>
    <col min="7430" max="7430" width="3.5703125" style="184" customWidth="1"/>
    <col min="7431" max="7434" width="9.140625" style="184" customWidth="1"/>
    <col min="7435" max="7439" width="9.140625" style="184"/>
    <col min="7440" max="7440" width="5.5703125" style="184" customWidth="1"/>
    <col min="7441" max="7441" width="3.5703125" style="184" customWidth="1"/>
    <col min="7442" max="7680" width="9.140625" style="184"/>
    <col min="7681" max="7684" width="9.140625" style="184" customWidth="1"/>
    <col min="7685" max="7685" width="5.5703125" style="184" customWidth="1"/>
    <col min="7686" max="7686" width="3.5703125" style="184" customWidth="1"/>
    <col min="7687" max="7690" width="9.140625" style="184" customWidth="1"/>
    <col min="7691" max="7695" width="9.140625" style="184"/>
    <col min="7696" max="7696" width="5.5703125" style="184" customWidth="1"/>
    <col min="7697" max="7697" width="3.5703125" style="184" customWidth="1"/>
    <col min="7698" max="7936" width="9.140625" style="184"/>
    <col min="7937" max="7940" width="9.140625" style="184" customWidth="1"/>
    <col min="7941" max="7941" width="5.5703125" style="184" customWidth="1"/>
    <col min="7942" max="7942" width="3.5703125" style="184" customWidth="1"/>
    <col min="7943" max="7946" width="9.140625" style="184" customWidth="1"/>
    <col min="7947" max="7951" width="9.140625" style="184"/>
    <col min="7952" max="7952" width="5.5703125" style="184" customWidth="1"/>
    <col min="7953" max="7953" width="3.5703125" style="184" customWidth="1"/>
    <col min="7954" max="8192" width="9.140625" style="184"/>
    <col min="8193" max="8196" width="9.140625" style="184" customWidth="1"/>
    <col min="8197" max="8197" width="5.5703125" style="184" customWidth="1"/>
    <col min="8198" max="8198" width="3.5703125" style="184" customWidth="1"/>
    <col min="8199" max="8202" width="9.140625" style="184" customWidth="1"/>
    <col min="8203" max="8207" width="9.140625" style="184"/>
    <col min="8208" max="8208" width="5.5703125" style="184" customWidth="1"/>
    <col min="8209" max="8209" width="3.5703125" style="184" customWidth="1"/>
    <col min="8210" max="8448" width="9.140625" style="184"/>
    <col min="8449" max="8452" width="9.140625" style="184" customWidth="1"/>
    <col min="8453" max="8453" width="5.5703125" style="184" customWidth="1"/>
    <col min="8454" max="8454" width="3.5703125" style="184" customWidth="1"/>
    <col min="8455" max="8458" width="9.140625" style="184" customWidth="1"/>
    <col min="8459" max="8463" width="9.140625" style="184"/>
    <col min="8464" max="8464" width="5.5703125" style="184" customWidth="1"/>
    <col min="8465" max="8465" width="3.5703125" style="184" customWidth="1"/>
    <col min="8466" max="8704" width="9.140625" style="184"/>
    <col min="8705" max="8708" width="9.140625" style="184" customWidth="1"/>
    <col min="8709" max="8709" width="5.5703125" style="184" customWidth="1"/>
    <col min="8710" max="8710" width="3.5703125" style="184" customWidth="1"/>
    <col min="8711" max="8714" width="9.140625" style="184" customWidth="1"/>
    <col min="8715" max="8719" width="9.140625" style="184"/>
    <col min="8720" max="8720" width="5.5703125" style="184" customWidth="1"/>
    <col min="8721" max="8721" width="3.5703125" style="184" customWidth="1"/>
    <col min="8722" max="8960" width="9.140625" style="184"/>
    <col min="8961" max="8964" width="9.140625" style="184" customWidth="1"/>
    <col min="8965" max="8965" width="5.5703125" style="184" customWidth="1"/>
    <col min="8966" max="8966" width="3.5703125" style="184" customWidth="1"/>
    <col min="8967" max="8970" width="9.140625" style="184" customWidth="1"/>
    <col min="8971" max="8975" width="9.140625" style="184"/>
    <col min="8976" max="8976" width="5.5703125" style="184" customWidth="1"/>
    <col min="8977" max="8977" width="3.5703125" style="184" customWidth="1"/>
    <col min="8978" max="9216" width="9.140625" style="184"/>
    <col min="9217" max="9220" width="9.140625" style="184" customWidth="1"/>
    <col min="9221" max="9221" width="5.5703125" style="184" customWidth="1"/>
    <col min="9222" max="9222" width="3.5703125" style="184" customWidth="1"/>
    <col min="9223" max="9226" width="9.140625" style="184" customWidth="1"/>
    <col min="9227" max="9231" width="9.140625" style="184"/>
    <col min="9232" max="9232" width="5.5703125" style="184" customWidth="1"/>
    <col min="9233" max="9233" width="3.5703125" style="184" customWidth="1"/>
    <col min="9234" max="9472" width="9.140625" style="184"/>
    <col min="9473" max="9476" width="9.140625" style="184" customWidth="1"/>
    <col min="9477" max="9477" width="5.5703125" style="184" customWidth="1"/>
    <col min="9478" max="9478" width="3.5703125" style="184" customWidth="1"/>
    <col min="9479" max="9482" width="9.140625" style="184" customWidth="1"/>
    <col min="9483" max="9487" width="9.140625" style="184"/>
    <col min="9488" max="9488" width="5.5703125" style="184" customWidth="1"/>
    <col min="9489" max="9489" width="3.5703125" style="184" customWidth="1"/>
    <col min="9490" max="9728" width="9.140625" style="184"/>
    <col min="9729" max="9732" width="9.140625" style="184" customWidth="1"/>
    <col min="9733" max="9733" width="5.5703125" style="184" customWidth="1"/>
    <col min="9734" max="9734" width="3.5703125" style="184" customWidth="1"/>
    <col min="9735" max="9738" width="9.140625" style="184" customWidth="1"/>
    <col min="9739" max="9743" width="9.140625" style="184"/>
    <col min="9744" max="9744" width="5.5703125" style="184" customWidth="1"/>
    <col min="9745" max="9745" width="3.5703125" style="184" customWidth="1"/>
    <col min="9746" max="9984" width="9.140625" style="184"/>
    <col min="9985" max="9988" width="9.140625" style="184" customWidth="1"/>
    <col min="9989" max="9989" width="5.5703125" style="184" customWidth="1"/>
    <col min="9990" max="9990" width="3.5703125" style="184" customWidth="1"/>
    <col min="9991" max="9994" width="9.140625" style="184" customWidth="1"/>
    <col min="9995" max="9999" width="9.140625" style="184"/>
    <col min="10000" max="10000" width="5.5703125" style="184" customWidth="1"/>
    <col min="10001" max="10001" width="3.5703125" style="184" customWidth="1"/>
    <col min="10002" max="10240" width="9.140625" style="184"/>
    <col min="10241" max="10244" width="9.140625" style="184" customWidth="1"/>
    <col min="10245" max="10245" width="5.5703125" style="184" customWidth="1"/>
    <col min="10246" max="10246" width="3.5703125" style="184" customWidth="1"/>
    <col min="10247" max="10250" width="9.140625" style="184" customWidth="1"/>
    <col min="10251" max="10255" width="9.140625" style="184"/>
    <col min="10256" max="10256" width="5.5703125" style="184" customWidth="1"/>
    <col min="10257" max="10257" width="3.5703125" style="184" customWidth="1"/>
    <col min="10258" max="10496" width="9.140625" style="184"/>
    <col min="10497" max="10500" width="9.140625" style="184" customWidth="1"/>
    <col min="10501" max="10501" width="5.5703125" style="184" customWidth="1"/>
    <col min="10502" max="10502" width="3.5703125" style="184" customWidth="1"/>
    <col min="10503" max="10506" width="9.140625" style="184" customWidth="1"/>
    <col min="10507" max="10511" width="9.140625" style="184"/>
    <col min="10512" max="10512" width="5.5703125" style="184" customWidth="1"/>
    <col min="10513" max="10513" width="3.5703125" style="184" customWidth="1"/>
    <col min="10514" max="10752" width="9.140625" style="184"/>
    <col min="10753" max="10756" width="9.140625" style="184" customWidth="1"/>
    <col min="10757" max="10757" width="5.5703125" style="184" customWidth="1"/>
    <col min="10758" max="10758" width="3.5703125" style="184" customWidth="1"/>
    <col min="10759" max="10762" width="9.140625" style="184" customWidth="1"/>
    <col min="10763" max="10767" width="9.140625" style="184"/>
    <col min="10768" max="10768" width="5.5703125" style="184" customWidth="1"/>
    <col min="10769" max="10769" width="3.5703125" style="184" customWidth="1"/>
    <col min="10770" max="11008" width="9.140625" style="184"/>
    <col min="11009" max="11012" width="9.140625" style="184" customWidth="1"/>
    <col min="11013" max="11013" width="5.5703125" style="184" customWidth="1"/>
    <col min="11014" max="11014" width="3.5703125" style="184" customWidth="1"/>
    <col min="11015" max="11018" width="9.140625" style="184" customWidth="1"/>
    <col min="11019" max="11023" width="9.140625" style="184"/>
    <col min="11024" max="11024" width="5.5703125" style="184" customWidth="1"/>
    <col min="11025" max="11025" width="3.5703125" style="184" customWidth="1"/>
    <col min="11026" max="11264" width="9.140625" style="184"/>
    <col min="11265" max="11268" width="9.140625" style="184" customWidth="1"/>
    <col min="11269" max="11269" width="5.5703125" style="184" customWidth="1"/>
    <col min="11270" max="11270" width="3.5703125" style="184" customWidth="1"/>
    <col min="11271" max="11274" width="9.140625" style="184" customWidth="1"/>
    <col min="11275" max="11279" width="9.140625" style="184"/>
    <col min="11280" max="11280" width="5.5703125" style="184" customWidth="1"/>
    <col min="11281" max="11281" width="3.5703125" style="184" customWidth="1"/>
    <col min="11282" max="11520" width="9.140625" style="184"/>
    <col min="11521" max="11524" width="9.140625" style="184" customWidth="1"/>
    <col min="11525" max="11525" width="5.5703125" style="184" customWidth="1"/>
    <col min="11526" max="11526" width="3.5703125" style="184" customWidth="1"/>
    <col min="11527" max="11530" width="9.140625" style="184" customWidth="1"/>
    <col min="11531" max="11535" width="9.140625" style="184"/>
    <col min="11536" max="11536" width="5.5703125" style="184" customWidth="1"/>
    <col min="11537" max="11537" width="3.5703125" style="184" customWidth="1"/>
    <col min="11538" max="11776" width="9.140625" style="184"/>
    <col min="11777" max="11780" width="9.140625" style="184" customWidth="1"/>
    <col min="11781" max="11781" width="5.5703125" style="184" customWidth="1"/>
    <col min="11782" max="11782" width="3.5703125" style="184" customWidth="1"/>
    <col min="11783" max="11786" width="9.140625" style="184" customWidth="1"/>
    <col min="11787" max="11791" width="9.140625" style="184"/>
    <col min="11792" max="11792" width="5.5703125" style="184" customWidth="1"/>
    <col min="11793" max="11793" width="3.5703125" style="184" customWidth="1"/>
    <col min="11794" max="12032" width="9.140625" style="184"/>
    <col min="12033" max="12036" width="9.140625" style="184" customWidth="1"/>
    <col min="12037" max="12037" width="5.5703125" style="184" customWidth="1"/>
    <col min="12038" max="12038" width="3.5703125" style="184" customWidth="1"/>
    <col min="12039" max="12042" width="9.140625" style="184" customWidth="1"/>
    <col min="12043" max="12047" width="9.140625" style="184"/>
    <col min="12048" max="12048" width="5.5703125" style="184" customWidth="1"/>
    <col min="12049" max="12049" width="3.5703125" style="184" customWidth="1"/>
    <col min="12050" max="12288" width="9.140625" style="184"/>
    <col min="12289" max="12292" width="9.140625" style="184" customWidth="1"/>
    <col min="12293" max="12293" width="5.5703125" style="184" customWidth="1"/>
    <col min="12294" max="12294" width="3.5703125" style="184" customWidth="1"/>
    <col min="12295" max="12298" width="9.140625" style="184" customWidth="1"/>
    <col min="12299" max="12303" width="9.140625" style="184"/>
    <col min="12304" max="12304" width="5.5703125" style="184" customWidth="1"/>
    <col min="12305" max="12305" width="3.5703125" style="184" customWidth="1"/>
    <col min="12306" max="12544" width="9.140625" style="184"/>
    <col min="12545" max="12548" width="9.140625" style="184" customWidth="1"/>
    <col min="12549" max="12549" width="5.5703125" style="184" customWidth="1"/>
    <col min="12550" max="12550" width="3.5703125" style="184" customWidth="1"/>
    <col min="12551" max="12554" width="9.140625" style="184" customWidth="1"/>
    <col min="12555" max="12559" width="9.140625" style="184"/>
    <col min="12560" max="12560" width="5.5703125" style="184" customWidth="1"/>
    <col min="12561" max="12561" width="3.5703125" style="184" customWidth="1"/>
    <col min="12562" max="12800" width="9.140625" style="184"/>
    <col min="12801" max="12804" width="9.140625" style="184" customWidth="1"/>
    <col min="12805" max="12805" width="5.5703125" style="184" customWidth="1"/>
    <col min="12806" max="12806" width="3.5703125" style="184" customWidth="1"/>
    <col min="12807" max="12810" width="9.140625" style="184" customWidth="1"/>
    <col min="12811" max="12815" width="9.140625" style="184"/>
    <col min="12816" max="12816" width="5.5703125" style="184" customWidth="1"/>
    <col min="12817" max="12817" width="3.5703125" style="184" customWidth="1"/>
    <col min="12818" max="13056" width="9.140625" style="184"/>
    <col min="13057" max="13060" width="9.140625" style="184" customWidth="1"/>
    <col min="13061" max="13061" width="5.5703125" style="184" customWidth="1"/>
    <col min="13062" max="13062" width="3.5703125" style="184" customWidth="1"/>
    <col min="13063" max="13066" width="9.140625" style="184" customWidth="1"/>
    <col min="13067" max="13071" width="9.140625" style="184"/>
    <col min="13072" max="13072" width="5.5703125" style="184" customWidth="1"/>
    <col min="13073" max="13073" width="3.5703125" style="184" customWidth="1"/>
    <col min="13074" max="13312" width="9.140625" style="184"/>
    <col min="13313" max="13316" width="9.140625" style="184" customWidth="1"/>
    <col min="13317" max="13317" width="5.5703125" style="184" customWidth="1"/>
    <col min="13318" max="13318" width="3.5703125" style="184" customWidth="1"/>
    <col min="13319" max="13322" width="9.140625" style="184" customWidth="1"/>
    <col min="13323" max="13327" width="9.140625" style="184"/>
    <col min="13328" max="13328" width="5.5703125" style="184" customWidth="1"/>
    <col min="13329" max="13329" width="3.5703125" style="184" customWidth="1"/>
    <col min="13330" max="13568" width="9.140625" style="184"/>
    <col min="13569" max="13572" width="9.140625" style="184" customWidth="1"/>
    <col min="13573" max="13573" width="5.5703125" style="184" customWidth="1"/>
    <col min="13574" max="13574" width="3.5703125" style="184" customWidth="1"/>
    <col min="13575" max="13578" width="9.140625" style="184" customWidth="1"/>
    <col min="13579" max="13583" width="9.140625" style="184"/>
    <col min="13584" max="13584" width="5.5703125" style="184" customWidth="1"/>
    <col min="13585" max="13585" width="3.5703125" style="184" customWidth="1"/>
    <col min="13586" max="13824" width="9.140625" style="184"/>
    <col min="13825" max="13828" width="9.140625" style="184" customWidth="1"/>
    <col min="13829" max="13829" width="5.5703125" style="184" customWidth="1"/>
    <col min="13830" max="13830" width="3.5703125" style="184" customWidth="1"/>
    <col min="13831" max="13834" width="9.140625" style="184" customWidth="1"/>
    <col min="13835" max="13839" width="9.140625" style="184"/>
    <col min="13840" max="13840" width="5.5703125" style="184" customWidth="1"/>
    <col min="13841" max="13841" width="3.5703125" style="184" customWidth="1"/>
    <col min="13842" max="14080" width="9.140625" style="184"/>
    <col min="14081" max="14084" width="9.140625" style="184" customWidth="1"/>
    <col min="14085" max="14085" width="5.5703125" style="184" customWidth="1"/>
    <col min="14086" max="14086" width="3.5703125" style="184" customWidth="1"/>
    <col min="14087" max="14090" width="9.140625" style="184" customWidth="1"/>
    <col min="14091" max="14095" width="9.140625" style="184"/>
    <col min="14096" max="14096" width="5.5703125" style="184" customWidth="1"/>
    <col min="14097" max="14097" width="3.5703125" style="184" customWidth="1"/>
    <col min="14098" max="14336" width="9.140625" style="184"/>
    <col min="14337" max="14340" width="9.140625" style="184" customWidth="1"/>
    <col min="14341" max="14341" width="5.5703125" style="184" customWidth="1"/>
    <col min="14342" max="14342" width="3.5703125" style="184" customWidth="1"/>
    <col min="14343" max="14346" width="9.140625" style="184" customWidth="1"/>
    <col min="14347" max="14351" width="9.140625" style="184"/>
    <col min="14352" max="14352" width="5.5703125" style="184" customWidth="1"/>
    <col min="14353" max="14353" width="3.5703125" style="184" customWidth="1"/>
    <col min="14354" max="14592" width="9.140625" style="184"/>
    <col min="14593" max="14596" width="9.140625" style="184" customWidth="1"/>
    <col min="14597" max="14597" width="5.5703125" style="184" customWidth="1"/>
    <col min="14598" max="14598" width="3.5703125" style="184" customWidth="1"/>
    <col min="14599" max="14602" width="9.140625" style="184" customWidth="1"/>
    <col min="14603" max="14607" width="9.140625" style="184"/>
    <col min="14608" max="14608" width="5.5703125" style="184" customWidth="1"/>
    <col min="14609" max="14609" width="3.5703125" style="184" customWidth="1"/>
    <col min="14610" max="14848" width="9.140625" style="184"/>
    <col min="14849" max="14852" width="9.140625" style="184" customWidth="1"/>
    <col min="14853" max="14853" width="5.5703125" style="184" customWidth="1"/>
    <col min="14854" max="14854" width="3.5703125" style="184" customWidth="1"/>
    <col min="14855" max="14858" width="9.140625" style="184" customWidth="1"/>
    <col min="14859" max="14863" width="9.140625" style="184"/>
    <col min="14864" max="14864" width="5.5703125" style="184" customWidth="1"/>
    <col min="14865" max="14865" width="3.5703125" style="184" customWidth="1"/>
    <col min="14866" max="15104" width="9.140625" style="184"/>
    <col min="15105" max="15108" width="9.140625" style="184" customWidth="1"/>
    <col min="15109" max="15109" width="5.5703125" style="184" customWidth="1"/>
    <col min="15110" max="15110" width="3.5703125" style="184" customWidth="1"/>
    <col min="15111" max="15114" width="9.140625" style="184" customWidth="1"/>
    <col min="15115" max="15119" width="9.140625" style="184"/>
    <col min="15120" max="15120" width="5.5703125" style="184" customWidth="1"/>
    <col min="15121" max="15121" width="3.5703125" style="184" customWidth="1"/>
    <col min="15122" max="15360" width="9.140625" style="184"/>
    <col min="15361" max="15364" width="9.140625" style="184" customWidth="1"/>
    <col min="15365" max="15365" width="5.5703125" style="184" customWidth="1"/>
    <col min="15366" max="15366" width="3.5703125" style="184" customWidth="1"/>
    <col min="15367" max="15370" width="9.140625" style="184" customWidth="1"/>
    <col min="15371" max="15375" width="9.140625" style="184"/>
    <col min="15376" max="15376" width="5.5703125" style="184" customWidth="1"/>
    <col min="15377" max="15377" width="3.5703125" style="184" customWidth="1"/>
    <col min="15378" max="15616" width="9.140625" style="184"/>
    <col min="15617" max="15620" width="9.140625" style="184" customWidth="1"/>
    <col min="15621" max="15621" width="5.5703125" style="184" customWidth="1"/>
    <col min="15622" max="15622" width="3.5703125" style="184" customWidth="1"/>
    <col min="15623" max="15626" width="9.140625" style="184" customWidth="1"/>
    <col min="15627" max="15631" width="9.140625" style="184"/>
    <col min="15632" max="15632" width="5.5703125" style="184" customWidth="1"/>
    <col min="15633" max="15633" width="3.5703125" style="184" customWidth="1"/>
    <col min="15634" max="15872" width="9.140625" style="184"/>
    <col min="15873" max="15876" width="9.140625" style="184" customWidth="1"/>
    <col min="15877" max="15877" width="5.5703125" style="184" customWidth="1"/>
    <col min="15878" max="15878" width="3.5703125" style="184" customWidth="1"/>
    <col min="15879" max="15882" width="9.140625" style="184" customWidth="1"/>
    <col min="15883" max="15887" width="9.140625" style="184"/>
    <col min="15888" max="15888" width="5.5703125" style="184" customWidth="1"/>
    <col min="15889" max="15889" width="3.5703125" style="184" customWidth="1"/>
    <col min="15890" max="16128" width="9.140625" style="184"/>
    <col min="16129" max="16132" width="9.140625" style="184" customWidth="1"/>
    <col min="16133" max="16133" width="5.5703125" style="184" customWidth="1"/>
    <col min="16134" max="16134" width="3.5703125" style="184" customWidth="1"/>
    <col min="16135" max="16138" width="9.140625" style="184" customWidth="1"/>
    <col min="16139" max="16143" width="9.140625" style="184"/>
    <col min="16144" max="16144" width="5.5703125" style="184" customWidth="1"/>
    <col min="16145" max="16145" width="3.5703125" style="184" customWidth="1"/>
    <col min="16146" max="16384" width="9.140625" style="184"/>
  </cols>
  <sheetData>
    <row r="2" spans="2:31" ht="15.75" customHeight="1">
      <c r="E2" s="348" t="str">
        <f>Report!G5</f>
        <v>Mr.Naresh Kumar Khadka</v>
      </c>
      <c r="O2" s="348" t="str">
        <f>E2</f>
        <v>Mr.Naresh Kumar Khadka</v>
      </c>
      <c r="AA2" s="348" t="str">
        <f>O2</f>
        <v>Mr.Naresh Kumar Khadka</v>
      </c>
    </row>
    <row r="3" spans="2:31" ht="15.75" customHeight="1">
      <c r="B3" s="185"/>
      <c r="F3" s="186"/>
      <c r="G3" s="187"/>
      <c r="I3" s="185"/>
      <c r="J3" s="185"/>
      <c r="Q3" s="186"/>
      <c r="R3" s="188"/>
      <c r="AC3" s="186"/>
      <c r="AD3" s="188"/>
    </row>
    <row r="4" spans="2:31" ht="15.75" customHeight="1">
      <c r="B4" s="185"/>
      <c r="E4" s="185"/>
      <c r="F4" s="186"/>
      <c r="G4" s="189"/>
      <c r="I4" s="185"/>
      <c r="J4" s="185"/>
      <c r="P4" s="185"/>
      <c r="Q4" s="186"/>
      <c r="R4" s="188"/>
      <c r="AB4" s="185"/>
      <c r="AC4" s="186"/>
      <c r="AD4" s="188"/>
    </row>
    <row r="5" spans="2:31" ht="15.75" customHeight="1">
      <c r="B5" s="185"/>
      <c r="E5" s="185"/>
      <c r="F5" s="186"/>
      <c r="G5" s="187"/>
      <c r="I5" s="185"/>
      <c r="J5" s="185"/>
      <c r="P5" s="185"/>
      <c r="Q5" s="186"/>
      <c r="R5" s="188"/>
      <c r="AB5" s="185"/>
      <c r="AC5" s="186"/>
      <c r="AD5" s="188"/>
    </row>
    <row r="6" spans="2:31" ht="15.75" customHeight="1">
      <c r="E6" s="190"/>
      <c r="F6" s="186"/>
      <c r="G6" s="191"/>
      <c r="I6" s="185"/>
      <c r="P6" s="190"/>
      <c r="Q6" s="186"/>
      <c r="R6" s="188"/>
      <c r="AB6" s="190"/>
      <c r="AC6" s="186"/>
      <c r="AD6" s="188"/>
    </row>
    <row r="7" spans="2:31" ht="15.75" customHeight="1">
      <c r="C7" s="192"/>
      <c r="E7" s="193"/>
      <c r="F7" s="186"/>
      <c r="G7" s="187"/>
      <c r="I7" s="185"/>
      <c r="N7" s="192"/>
      <c r="P7" s="193"/>
      <c r="Q7" s="186"/>
      <c r="R7" s="188"/>
      <c r="S7" s="194"/>
      <c r="Z7" s="192"/>
      <c r="AB7" s="193"/>
      <c r="AC7" s="186"/>
      <c r="AD7" s="188"/>
      <c r="AE7" s="194"/>
    </row>
    <row r="8" spans="2:31" ht="15.75" customHeight="1">
      <c r="D8" s="192"/>
      <c r="E8" s="193"/>
      <c r="F8" s="193"/>
      <c r="G8" s="195"/>
      <c r="H8" s="196"/>
      <c r="I8" s="185"/>
      <c r="P8" s="193"/>
      <c r="Q8" s="193"/>
      <c r="AB8" s="193"/>
      <c r="AC8" s="193"/>
    </row>
    <row r="9" spans="2:31" ht="15.75" customHeight="1">
      <c r="D9" s="192"/>
      <c r="E9" s="193"/>
      <c r="F9" s="193"/>
      <c r="G9" s="195"/>
      <c r="H9" s="196"/>
      <c r="I9" s="185"/>
      <c r="P9" s="193"/>
      <c r="Q9" s="193"/>
      <c r="AB9" s="193"/>
      <c r="AC9" s="193"/>
    </row>
    <row r="10" spans="2:31" ht="15.75" customHeight="1">
      <c r="D10" s="192"/>
      <c r="E10" s="193"/>
      <c r="F10" s="193"/>
      <c r="G10" s="195"/>
      <c r="H10" s="196"/>
      <c r="I10" s="185"/>
      <c r="P10" s="193"/>
      <c r="Q10" s="193"/>
      <c r="AB10" s="193"/>
      <c r="AC10" s="193"/>
    </row>
    <row r="11" spans="2:31" ht="15.75" customHeight="1">
      <c r="D11" s="192"/>
      <c r="E11" s="193"/>
      <c r="F11" s="193"/>
      <c r="G11" s="195"/>
      <c r="H11" s="196"/>
      <c r="I11" s="185"/>
      <c r="P11" s="193"/>
      <c r="Q11" s="193"/>
      <c r="AB11" s="193"/>
      <c r="AC11" s="193"/>
    </row>
    <row r="12" spans="2:31" ht="15.75" customHeight="1">
      <c r="D12" s="192"/>
      <c r="E12" s="193"/>
      <c r="F12" s="193"/>
      <c r="G12" s="195"/>
      <c r="H12" s="196"/>
      <c r="I12" s="185"/>
      <c r="P12" s="193"/>
      <c r="Q12" s="193"/>
      <c r="AB12" s="193"/>
      <c r="AC12" s="193"/>
    </row>
    <row r="13" spans="2:31" ht="15.75" customHeight="1">
      <c r="D13" s="192"/>
      <c r="E13" s="193"/>
      <c r="F13" s="193"/>
      <c r="G13" s="195"/>
      <c r="H13" s="196"/>
      <c r="I13" s="185"/>
      <c r="P13" s="193"/>
      <c r="Q13" s="193"/>
      <c r="AB13" s="193"/>
      <c r="AC13" s="193"/>
    </row>
    <row r="14" spans="2:31" ht="15.75" customHeight="1">
      <c r="D14" s="192"/>
      <c r="E14" s="193"/>
      <c r="F14" s="193"/>
      <c r="G14" s="195"/>
      <c r="H14" s="196"/>
      <c r="I14" s="185"/>
      <c r="P14" s="193"/>
      <c r="Q14" s="193"/>
      <c r="AB14" s="193"/>
      <c r="AC14" s="193"/>
    </row>
    <row r="15" spans="2:31" ht="15.75" customHeight="1">
      <c r="D15" s="192"/>
      <c r="E15" s="193"/>
      <c r="F15" s="193"/>
      <c r="G15" s="195"/>
      <c r="H15" s="196"/>
      <c r="I15" s="185"/>
      <c r="P15" s="193"/>
      <c r="Q15" s="193"/>
      <c r="AB15" s="193"/>
      <c r="AC15" s="193"/>
    </row>
    <row r="16" spans="2:31" ht="15.75" customHeight="1">
      <c r="D16" s="192"/>
      <c r="E16" s="193"/>
      <c r="F16" s="193"/>
      <c r="G16" s="195"/>
      <c r="H16" s="196"/>
      <c r="I16" s="185"/>
      <c r="P16" s="193"/>
      <c r="Q16" s="193"/>
      <c r="AB16" s="193"/>
      <c r="AC16" s="193"/>
    </row>
    <row r="17" spans="3:34" ht="15.75" customHeight="1">
      <c r="D17" s="192"/>
      <c r="E17" s="193"/>
      <c r="F17" s="193"/>
      <c r="G17" s="195"/>
      <c r="H17" s="196"/>
      <c r="I17" s="185"/>
      <c r="P17" s="193"/>
      <c r="Q17" s="193"/>
      <c r="AB17" s="193"/>
      <c r="AC17" s="193"/>
    </row>
    <row r="18" spans="3:34" ht="15.75" customHeight="1">
      <c r="D18" s="192"/>
      <c r="E18" s="193"/>
      <c r="F18" s="193"/>
      <c r="G18" s="195"/>
      <c r="H18" s="196"/>
      <c r="I18" s="185"/>
      <c r="P18" s="193"/>
      <c r="Q18" s="193"/>
      <c r="AB18" s="193"/>
      <c r="AC18" s="193"/>
    </row>
    <row r="19" spans="3:34" ht="15.75" customHeight="1"/>
    <row r="20" spans="3:34" ht="15.75" customHeight="1"/>
    <row r="21" spans="3:34" ht="15.75" customHeight="1"/>
    <row r="22" spans="3:34" ht="15.75" customHeight="1"/>
    <row r="23" spans="3:34" ht="15.75" customHeight="1"/>
    <row r="24" spans="3:34" ht="15.75" customHeight="1"/>
    <row r="25" spans="3:34" ht="16.5" thickBot="1"/>
    <row r="26" spans="3:34" ht="16.5" thickBot="1">
      <c r="C26" s="708" t="s">
        <v>325</v>
      </c>
      <c r="D26" s="709"/>
      <c r="E26" s="709"/>
      <c r="F26" s="709"/>
      <c r="G26" s="709"/>
      <c r="H26" s="709"/>
      <c r="I26" s="709"/>
      <c r="J26" s="709"/>
      <c r="K26" s="710"/>
      <c r="N26" s="708" t="s">
        <v>462</v>
      </c>
      <c r="O26" s="709"/>
      <c r="P26" s="709"/>
      <c r="Q26" s="709"/>
      <c r="R26" s="709"/>
      <c r="S26" s="709"/>
      <c r="T26" s="709"/>
      <c r="U26" s="709"/>
      <c r="V26" s="710"/>
      <c r="Z26" s="708" t="s">
        <v>372</v>
      </c>
      <c r="AA26" s="709"/>
      <c r="AB26" s="709"/>
      <c r="AC26" s="709"/>
      <c r="AD26" s="709"/>
      <c r="AE26" s="709"/>
      <c r="AF26" s="709"/>
      <c r="AG26" s="709"/>
      <c r="AH26" s="710"/>
    </row>
    <row r="27" spans="3:34" ht="50.25" customHeight="1">
      <c r="M27" s="711" t="s">
        <v>464</v>
      </c>
      <c r="N27" s="711"/>
      <c r="O27" s="711"/>
      <c r="P27" s="711"/>
      <c r="Q27" s="711"/>
      <c r="R27" s="711"/>
      <c r="S27" s="711"/>
      <c r="T27" s="711"/>
      <c r="U27" s="711"/>
      <c r="V27" s="711"/>
      <c r="W27" s="711"/>
    </row>
    <row r="28" spans="3:34" ht="15.75" customHeight="1"/>
    <row r="29" spans="3:34" ht="15.75" customHeight="1"/>
    <row r="30" spans="3:34" ht="15.75" customHeight="1"/>
    <row r="31" spans="3:34" ht="15.75" customHeight="1"/>
    <row r="32" spans="3:34" ht="15.75" customHeight="1"/>
    <row r="33" spans="3:34" ht="15.75" customHeight="1"/>
    <row r="34" spans="3:34" ht="15.75" customHeight="1"/>
    <row r="35" spans="3:34" ht="15.75" customHeight="1"/>
    <row r="36" spans="3:34" ht="15.75" customHeight="1"/>
    <row r="37" spans="3:34" ht="15.75" customHeight="1"/>
    <row r="38" spans="3:34" ht="15.75" customHeight="1"/>
    <row r="39" spans="3:34" ht="15.75" customHeight="1"/>
    <row r="40" spans="3:34" ht="15.75" customHeight="1">
      <c r="C40" s="197"/>
      <c r="D40" s="197"/>
      <c r="E40" s="197"/>
      <c r="F40" s="197"/>
      <c r="G40" s="197"/>
      <c r="H40" s="197"/>
      <c r="I40" s="197"/>
      <c r="J40" s="197"/>
      <c r="P40" s="197"/>
      <c r="Q40" s="197"/>
      <c r="AB40" s="197"/>
      <c r="AC40" s="197"/>
    </row>
    <row r="41" spans="3:34" ht="15.75" customHeight="1"/>
    <row r="42" spans="3:34" ht="15.75" customHeight="1"/>
    <row r="43" spans="3:34" ht="15.75" customHeight="1"/>
    <row r="44" spans="3:34" ht="16.5" thickBot="1"/>
    <row r="45" spans="3:34" ht="16.5" thickBot="1">
      <c r="C45" s="708" t="s">
        <v>326</v>
      </c>
      <c r="D45" s="709"/>
      <c r="E45" s="709"/>
      <c r="F45" s="709"/>
      <c r="G45" s="709"/>
      <c r="H45" s="709"/>
      <c r="I45" s="709"/>
      <c r="J45" s="709"/>
      <c r="K45" s="710"/>
      <c r="N45" s="708" t="s">
        <v>463</v>
      </c>
      <c r="O45" s="709"/>
      <c r="P45" s="709"/>
      <c r="Q45" s="709"/>
      <c r="R45" s="709"/>
      <c r="S45" s="709"/>
      <c r="T45" s="709"/>
      <c r="U45" s="709"/>
      <c r="V45" s="710"/>
      <c r="Z45" s="708" t="s">
        <v>373</v>
      </c>
      <c r="AA45" s="709"/>
      <c r="AB45" s="709"/>
      <c r="AC45" s="709"/>
      <c r="AD45" s="709"/>
      <c r="AE45" s="709"/>
      <c r="AF45" s="709"/>
      <c r="AG45" s="709"/>
      <c r="AH45" s="710"/>
    </row>
    <row r="46" spans="3:34" ht="15.75" customHeight="1"/>
    <row r="47" spans="3:34" ht="15.75" customHeight="1"/>
    <row r="48" spans="3:3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sheetData>
  <mergeCells count="7">
    <mergeCell ref="C26:K26"/>
    <mergeCell ref="N26:V26"/>
    <mergeCell ref="C45:K45"/>
    <mergeCell ref="N45:V45"/>
    <mergeCell ref="Z26:AH26"/>
    <mergeCell ref="Z45:AH45"/>
    <mergeCell ref="M27:W27"/>
  </mergeCells>
  <pageMargins left="0.70866141732283472" right="0.70866141732283472" top="0.74803149606299213" bottom="0.74803149606299213" header="0.31496062992125984" footer="0.31496062992125984"/>
  <pageSetup scale="94" orientation="portrait" r:id="rId1"/>
  <drawing r:id="rId2"/>
</worksheet>
</file>

<file path=xl/worksheets/sheet7.xml><?xml version="1.0" encoding="utf-8"?>
<worksheet xmlns="http://schemas.openxmlformats.org/spreadsheetml/2006/main" xmlns:r="http://schemas.openxmlformats.org/officeDocument/2006/relationships">
  <dimension ref="A1:C30"/>
  <sheetViews>
    <sheetView topLeftCell="A4" workbookViewId="0">
      <selection activeCell="B12" sqref="B12"/>
    </sheetView>
  </sheetViews>
  <sheetFormatPr defaultRowHeight="12.75"/>
  <cols>
    <col min="1" max="1" width="5.85546875" style="199" customWidth="1"/>
    <col min="2" max="2" width="71.28515625" style="199" customWidth="1"/>
    <col min="3" max="3" width="18.28515625" style="199" customWidth="1"/>
    <col min="4" max="256" width="9.140625" style="199"/>
    <col min="257" max="257" width="5.85546875" style="199" customWidth="1"/>
    <col min="258" max="258" width="71.28515625" style="199" customWidth="1"/>
    <col min="259" max="259" width="18.28515625" style="199" customWidth="1"/>
    <col min="260" max="512" width="9.140625" style="199"/>
    <col min="513" max="513" width="5.85546875" style="199" customWidth="1"/>
    <col min="514" max="514" width="71.28515625" style="199" customWidth="1"/>
    <col min="515" max="515" width="18.28515625" style="199" customWidth="1"/>
    <col min="516" max="768" width="9.140625" style="199"/>
    <col min="769" max="769" width="5.85546875" style="199" customWidth="1"/>
    <col min="770" max="770" width="71.28515625" style="199" customWidth="1"/>
    <col min="771" max="771" width="18.28515625" style="199" customWidth="1"/>
    <col min="772" max="1024" width="9.140625" style="199"/>
    <col min="1025" max="1025" width="5.85546875" style="199" customWidth="1"/>
    <col min="1026" max="1026" width="71.28515625" style="199" customWidth="1"/>
    <col min="1027" max="1027" width="18.28515625" style="199" customWidth="1"/>
    <col min="1028" max="1280" width="9.140625" style="199"/>
    <col min="1281" max="1281" width="5.85546875" style="199" customWidth="1"/>
    <col min="1282" max="1282" width="71.28515625" style="199" customWidth="1"/>
    <col min="1283" max="1283" width="18.28515625" style="199" customWidth="1"/>
    <col min="1284" max="1536" width="9.140625" style="199"/>
    <col min="1537" max="1537" width="5.85546875" style="199" customWidth="1"/>
    <col min="1538" max="1538" width="71.28515625" style="199" customWidth="1"/>
    <col min="1539" max="1539" width="18.28515625" style="199" customWidth="1"/>
    <col min="1540" max="1792" width="9.140625" style="199"/>
    <col min="1793" max="1793" width="5.85546875" style="199" customWidth="1"/>
    <col min="1794" max="1794" width="71.28515625" style="199" customWidth="1"/>
    <col min="1795" max="1795" width="18.28515625" style="199" customWidth="1"/>
    <col min="1796" max="2048" width="9.140625" style="199"/>
    <col min="2049" max="2049" width="5.85546875" style="199" customWidth="1"/>
    <col min="2050" max="2050" width="71.28515625" style="199" customWidth="1"/>
    <col min="2051" max="2051" width="18.28515625" style="199" customWidth="1"/>
    <col min="2052" max="2304" width="9.140625" style="199"/>
    <col min="2305" max="2305" width="5.85546875" style="199" customWidth="1"/>
    <col min="2306" max="2306" width="71.28515625" style="199" customWidth="1"/>
    <col min="2307" max="2307" width="18.28515625" style="199" customWidth="1"/>
    <col min="2308" max="2560" width="9.140625" style="199"/>
    <col min="2561" max="2561" width="5.85546875" style="199" customWidth="1"/>
    <col min="2562" max="2562" width="71.28515625" style="199" customWidth="1"/>
    <col min="2563" max="2563" width="18.28515625" style="199" customWidth="1"/>
    <col min="2564" max="2816" width="9.140625" style="199"/>
    <col min="2817" max="2817" width="5.85546875" style="199" customWidth="1"/>
    <col min="2818" max="2818" width="71.28515625" style="199" customWidth="1"/>
    <col min="2819" max="2819" width="18.28515625" style="199" customWidth="1"/>
    <col min="2820" max="3072" width="9.140625" style="199"/>
    <col min="3073" max="3073" width="5.85546875" style="199" customWidth="1"/>
    <col min="3074" max="3074" width="71.28515625" style="199" customWidth="1"/>
    <col min="3075" max="3075" width="18.28515625" style="199" customWidth="1"/>
    <col min="3076" max="3328" width="9.140625" style="199"/>
    <col min="3329" max="3329" width="5.85546875" style="199" customWidth="1"/>
    <col min="3330" max="3330" width="71.28515625" style="199" customWidth="1"/>
    <col min="3331" max="3331" width="18.28515625" style="199" customWidth="1"/>
    <col min="3332" max="3584" width="9.140625" style="199"/>
    <col min="3585" max="3585" width="5.85546875" style="199" customWidth="1"/>
    <col min="3586" max="3586" width="71.28515625" style="199" customWidth="1"/>
    <col min="3587" max="3587" width="18.28515625" style="199" customWidth="1"/>
    <col min="3588" max="3840" width="9.140625" style="199"/>
    <col min="3841" max="3841" width="5.85546875" style="199" customWidth="1"/>
    <col min="3842" max="3842" width="71.28515625" style="199" customWidth="1"/>
    <col min="3843" max="3843" width="18.28515625" style="199" customWidth="1"/>
    <col min="3844" max="4096" width="9.140625" style="199"/>
    <col min="4097" max="4097" width="5.85546875" style="199" customWidth="1"/>
    <col min="4098" max="4098" width="71.28515625" style="199" customWidth="1"/>
    <col min="4099" max="4099" width="18.28515625" style="199" customWidth="1"/>
    <col min="4100" max="4352" width="9.140625" style="199"/>
    <col min="4353" max="4353" width="5.85546875" style="199" customWidth="1"/>
    <col min="4354" max="4354" width="71.28515625" style="199" customWidth="1"/>
    <col min="4355" max="4355" width="18.28515625" style="199" customWidth="1"/>
    <col min="4356" max="4608" width="9.140625" style="199"/>
    <col min="4609" max="4609" width="5.85546875" style="199" customWidth="1"/>
    <col min="4610" max="4610" width="71.28515625" style="199" customWidth="1"/>
    <col min="4611" max="4611" width="18.28515625" style="199" customWidth="1"/>
    <col min="4612" max="4864" width="9.140625" style="199"/>
    <col min="4865" max="4865" width="5.85546875" style="199" customWidth="1"/>
    <col min="4866" max="4866" width="71.28515625" style="199" customWidth="1"/>
    <col min="4867" max="4867" width="18.28515625" style="199" customWidth="1"/>
    <col min="4868" max="5120" width="9.140625" style="199"/>
    <col min="5121" max="5121" width="5.85546875" style="199" customWidth="1"/>
    <col min="5122" max="5122" width="71.28515625" style="199" customWidth="1"/>
    <col min="5123" max="5123" width="18.28515625" style="199" customWidth="1"/>
    <col min="5124" max="5376" width="9.140625" style="199"/>
    <col min="5377" max="5377" width="5.85546875" style="199" customWidth="1"/>
    <col min="5378" max="5378" width="71.28515625" style="199" customWidth="1"/>
    <col min="5379" max="5379" width="18.28515625" style="199" customWidth="1"/>
    <col min="5380" max="5632" width="9.140625" style="199"/>
    <col min="5633" max="5633" width="5.85546875" style="199" customWidth="1"/>
    <col min="5634" max="5634" width="71.28515625" style="199" customWidth="1"/>
    <col min="5635" max="5635" width="18.28515625" style="199" customWidth="1"/>
    <col min="5636" max="5888" width="9.140625" style="199"/>
    <col min="5889" max="5889" width="5.85546875" style="199" customWidth="1"/>
    <col min="5890" max="5890" width="71.28515625" style="199" customWidth="1"/>
    <col min="5891" max="5891" width="18.28515625" style="199" customWidth="1"/>
    <col min="5892" max="6144" width="9.140625" style="199"/>
    <col min="6145" max="6145" width="5.85546875" style="199" customWidth="1"/>
    <col min="6146" max="6146" width="71.28515625" style="199" customWidth="1"/>
    <col min="6147" max="6147" width="18.28515625" style="199" customWidth="1"/>
    <col min="6148" max="6400" width="9.140625" style="199"/>
    <col min="6401" max="6401" width="5.85546875" style="199" customWidth="1"/>
    <col min="6402" max="6402" width="71.28515625" style="199" customWidth="1"/>
    <col min="6403" max="6403" width="18.28515625" style="199" customWidth="1"/>
    <col min="6404" max="6656" width="9.140625" style="199"/>
    <col min="6657" max="6657" width="5.85546875" style="199" customWidth="1"/>
    <col min="6658" max="6658" width="71.28515625" style="199" customWidth="1"/>
    <col min="6659" max="6659" width="18.28515625" style="199" customWidth="1"/>
    <col min="6660" max="6912" width="9.140625" style="199"/>
    <col min="6913" max="6913" width="5.85546875" style="199" customWidth="1"/>
    <col min="6914" max="6914" width="71.28515625" style="199" customWidth="1"/>
    <col min="6915" max="6915" width="18.28515625" style="199" customWidth="1"/>
    <col min="6916" max="7168" width="9.140625" style="199"/>
    <col min="7169" max="7169" width="5.85546875" style="199" customWidth="1"/>
    <col min="7170" max="7170" width="71.28515625" style="199" customWidth="1"/>
    <col min="7171" max="7171" width="18.28515625" style="199" customWidth="1"/>
    <col min="7172" max="7424" width="9.140625" style="199"/>
    <col min="7425" max="7425" width="5.85546875" style="199" customWidth="1"/>
    <col min="7426" max="7426" width="71.28515625" style="199" customWidth="1"/>
    <col min="7427" max="7427" width="18.28515625" style="199" customWidth="1"/>
    <col min="7428" max="7680" width="9.140625" style="199"/>
    <col min="7681" max="7681" width="5.85546875" style="199" customWidth="1"/>
    <col min="7682" max="7682" width="71.28515625" style="199" customWidth="1"/>
    <col min="7683" max="7683" width="18.28515625" style="199" customWidth="1"/>
    <col min="7684" max="7936" width="9.140625" style="199"/>
    <col min="7937" max="7937" width="5.85546875" style="199" customWidth="1"/>
    <col min="7938" max="7938" width="71.28515625" style="199" customWidth="1"/>
    <col min="7939" max="7939" width="18.28515625" style="199" customWidth="1"/>
    <col min="7940" max="8192" width="9.140625" style="199"/>
    <col min="8193" max="8193" width="5.85546875" style="199" customWidth="1"/>
    <col min="8194" max="8194" width="71.28515625" style="199" customWidth="1"/>
    <col min="8195" max="8195" width="18.28515625" style="199" customWidth="1"/>
    <col min="8196" max="8448" width="9.140625" style="199"/>
    <col min="8449" max="8449" width="5.85546875" style="199" customWidth="1"/>
    <col min="8450" max="8450" width="71.28515625" style="199" customWidth="1"/>
    <col min="8451" max="8451" width="18.28515625" style="199" customWidth="1"/>
    <col min="8452" max="8704" width="9.140625" style="199"/>
    <col min="8705" max="8705" width="5.85546875" style="199" customWidth="1"/>
    <col min="8706" max="8706" width="71.28515625" style="199" customWidth="1"/>
    <col min="8707" max="8707" width="18.28515625" style="199" customWidth="1"/>
    <col min="8708" max="8960" width="9.140625" style="199"/>
    <col min="8961" max="8961" width="5.85546875" style="199" customWidth="1"/>
    <col min="8962" max="8962" width="71.28515625" style="199" customWidth="1"/>
    <col min="8963" max="8963" width="18.28515625" style="199" customWidth="1"/>
    <col min="8964" max="9216" width="9.140625" style="199"/>
    <col min="9217" max="9217" width="5.85546875" style="199" customWidth="1"/>
    <col min="9218" max="9218" width="71.28515625" style="199" customWidth="1"/>
    <col min="9219" max="9219" width="18.28515625" style="199" customWidth="1"/>
    <col min="9220" max="9472" width="9.140625" style="199"/>
    <col min="9473" max="9473" width="5.85546875" style="199" customWidth="1"/>
    <col min="9474" max="9474" width="71.28515625" style="199" customWidth="1"/>
    <col min="9475" max="9475" width="18.28515625" style="199" customWidth="1"/>
    <col min="9476" max="9728" width="9.140625" style="199"/>
    <col min="9729" max="9729" width="5.85546875" style="199" customWidth="1"/>
    <col min="9730" max="9730" width="71.28515625" style="199" customWidth="1"/>
    <col min="9731" max="9731" width="18.28515625" style="199" customWidth="1"/>
    <col min="9732" max="9984" width="9.140625" style="199"/>
    <col min="9985" max="9985" width="5.85546875" style="199" customWidth="1"/>
    <col min="9986" max="9986" width="71.28515625" style="199" customWidth="1"/>
    <col min="9987" max="9987" width="18.28515625" style="199" customWidth="1"/>
    <col min="9988" max="10240" width="9.140625" style="199"/>
    <col min="10241" max="10241" width="5.85546875" style="199" customWidth="1"/>
    <col min="10242" max="10242" width="71.28515625" style="199" customWidth="1"/>
    <col min="10243" max="10243" width="18.28515625" style="199" customWidth="1"/>
    <col min="10244" max="10496" width="9.140625" style="199"/>
    <col min="10497" max="10497" width="5.85546875" style="199" customWidth="1"/>
    <col min="10498" max="10498" width="71.28515625" style="199" customWidth="1"/>
    <col min="10499" max="10499" width="18.28515625" style="199" customWidth="1"/>
    <col min="10500" max="10752" width="9.140625" style="199"/>
    <col min="10753" max="10753" width="5.85546875" style="199" customWidth="1"/>
    <col min="10754" max="10754" width="71.28515625" style="199" customWidth="1"/>
    <col min="10755" max="10755" width="18.28515625" style="199" customWidth="1"/>
    <col min="10756" max="11008" width="9.140625" style="199"/>
    <col min="11009" max="11009" width="5.85546875" style="199" customWidth="1"/>
    <col min="11010" max="11010" width="71.28515625" style="199" customWidth="1"/>
    <col min="11011" max="11011" width="18.28515625" style="199" customWidth="1"/>
    <col min="11012" max="11264" width="9.140625" style="199"/>
    <col min="11265" max="11265" width="5.85546875" style="199" customWidth="1"/>
    <col min="11266" max="11266" width="71.28515625" style="199" customWidth="1"/>
    <col min="11267" max="11267" width="18.28515625" style="199" customWidth="1"/>
    <col min="11268" max="11520" width="9.140625" style="199"/>
    <col min="11521" max="11521" width="5.85546875" style="199" customWidth="1"/>
    <col min="11522" max="11522" width="71.28515625" style="199" customWidth="1"/>
    <col min="11523" max="11523" width="18.28515625" style="199" customWidth="1"/>
    <col min="11524" max="11776" width="9.140625" style="199"/>
    <col min="11777" max="11777" width="5.85546875" style="199" customWidth="1"/>
    <col min="11778" max="11778" width="71.28515625" style="199" customWidth="1"/>
    <col min="11779" max="11779" width="18.28515625" style="199" customWidth="1"/>
    <col min="11780" max="12032" width="9.140625" style="199"/>
    <col min="12033" max="12033" width="5.85546875" style="199" customWidth="1"/>
    <col min="12034" max="12034" width="71.28515625" style="199" customWidth="1"/>
    <col min="12035" max="12035" width="18.28515625" style="199" customWidth="1"/>
    <col min="12036" max="12288" width="9.140625" style="199"/>
    <col min="12289" max="12289" width="5.85546875" style="199" customWidth="1"/>
    <col min="12290" max="12290" width="71.28515625" style="199" customWidth="1"/>
    <col min="12291" max="12291" width="18.28515625" style="199" customWidth="1"/>
    <col min="12292" max="12544" width="9.140625" style="199"/>
    <col min="12545" max="12545" width="5.85546875" style="199" customWidth="1"/>
    <col min="12546" max="12546" width="71.28515625" style="199" customWidth="1"/>
    <col min="12547" max="12547" width="18.28515625" style="199" customWidth="1"/>
    <col min="12548" max="12800" width="9.140625" style="199"/>
    <col min="12801" max="12801" width="5.85546875" style="199" customWidth="1"/>
    <col min="12802" max="12802" width="71.28515625" style="199" customWidth="1"/>
    <col min="12803" max="12803" width="18.28515625" style="199" customWidth="1"/>
    <col min="12804" max="13056" width="9.140625" style="199"/>
    <col min="13057" max="13057" width="5.85546875" style="199" customWidth="1"/>
    <col min="13058" max="13058" width="71.28515625" style="199" customWidth="1"/>
    <col min="13059" max="13059" width="18.28515625" style="199" customWidth="1"/>
    <col min="13060" max="13312" width="9.140625" style="199"/>
    <col min="13313" max="13313" width="5.85546875" style="199" customWidth="1"/>
    <col min="13314" max="13314" width="71.28515625" style="199" customWidth="1"/>
    <col min="13315" max="13315" width="18.28515625" style="199" customWidth="1"/>
    <col min="13316" max="13568" width="9.140625" style="199"/>
    <col min="13569" max="13569" width="5.85546875" style="199" customWidth="1"/>
    <col min="13570" max="13570" width="71.28515625" style="199" customWidth="1"/>
    <col min="13571" max="13571" width="18.28515625" style="199" customWidth="1"/>
    <col min="13572" max="13824" width="9.140625" style="199"/>
    <col min="13825" max="13825" width="5.85546875" style="199" customWidth="1"/>
    <col min="13826" max="13826" width="71.28515625" style="199" customWidth="1"/>
    <col min="13827" max="13827" width="18.28515625" style="199" customWidth="1"/>
    <col min="13828" max="14080" width="9.140625" style="199"/>
    <col min="14081" max="14081" width="5.85546875" style="199" customWidth="1"/>
    <col min="14082" max="14082" width="71.28515625" style="199" customWidth="1"/>
    <col min="14083" max="14083" width="18.28515625" style="199" customWidth="1"/>
    <col min="14084" max="14336" width="9.140625" style="199"/>
    <col min="14337" max="14337" width="5.85546875" style="199" customWidth="1"/>
    <col min="14338" max="14338" width="71.28515625" style="199" customWidth="1"/>
    <col min="14339" max="14339" width="18.28515625" style="199" customWidth="1"/>
    <col min="14340" max="14592" width="9.140625" style="199"/>
    <col min="14593" max="14593" width="5.85546875" style="199" customWidth="1"/>
    <col min="14594" max="14594" width="71.28515625" style="199" customWidth="1"/>
    <col min="14595" max="14595" width="18.28515625" style="199" customWidth="1"/>
    <col min="14596" max="14848" width="9.140625" style="199"/>
    <col min="14849" max="14849" width="5.85546875" style="199" customWidth="1"/>
    <col min="14850" max="14850" width="71.28515625" style="199" customWidth="1"/>
    <col min="14851" max="14851" width="18.28515625" style="199" customWidth="1"/>
    <col min="14852" max="15104" width="9.140625" style="199"/>
    <col min="15105" max="15105" width="5.85546875" style="199" customWidth="1"/>
    <col min="15106" max="15106" width="71.28515625" style="199" customWidth="1"/>
    <col min="15107" max="15107" width="18.28515625" style="199" customWidth="1"/>
    <col min="15108" max="15360" width="9.140625" style="199"/>
    <col min="15361" max="15361" width="5.85546875" style="199" customWidth="1"/>
    <col min="15362" max="15362" width="71.28515625" style="199" customWidth="1"/>
    <col min="15363" max="15363" width="18.28515625" style="199" customWidth="1"/>
    <col min="15364" max="15616" width="9.140625" style="199"/>
    <col min="15617" max="15617" width="5.85546875" style="199" customWidth="1"/>
    <col min="15618" max="15618" width="71.28515625" style="199" customWidth="1"/>
    <col min="15619" max="15619" width="18.28515625" style="199" customWidth="1"/>
    <col min="15620" max="15872" width="9.140625" style="199"/>
    <col min="15873" max="15873" width="5.85546875" style="199" customWidth="1"/>
    <col min="15874" max="15874" width="71.28515625" style="199" customWidth="1"/>
    <col min="15875" max="15875" width="18.28515625" style="199" customWidth="1"/>
    <col min="15876" max="16128" width="9.140625" style="199"/>
    <col min="16129" max="16129" width="5.85546875" style="199" customWidth="1"/>
    <col min="16130" max="16130" width="71.28515625" style="199" customWidth="1"/>
    <col min="16131" max="16131" width="18.28515625" style="199" customWidth="1"/>
    <col min="16132" max="16384" width="9.140625" style="199"/>
  </cols>
  <sheetData>
    <row r="1" spans="1:3">
      <c r="A1" s="198" t="s">
        <v>327</v>
      </c>
    </row>
    <row r="3" spans="1:3">
      <c r="A3" s="200" t="s">
        <v>328</v>
      </c>
    </row>
    <row r="5" spans="1:3">
      <c r="A5" s="712" t="s">
        <v>36</v>
      </c>
      <c r="B5" s="712" t="s">
        <v>170</v>
      </c>
      <c r="C5" s="201" t="s">
        <v>329</v>
      </c>
    </row>
    <row r="6" spans="1:3">
      <c r="A6" s="712"/>
      <c r="B6" s="712"/>
      <c r="C6" s="201" t="s">
        <v>330</v>
      </c>
    </row>
    <row r="7" spans="1:3">
      <c r="A7" s="202" t="s">
        <v>331</v>
      </c>
      <c r="B7" s="202" t="s">
        <v>227</v>
      </c>
      <c r="C7" s="203"/>
    </row>
    <row r="8" spans="1:3">
      <c r="A8" s="203">
        <v>1</v>
      </c>
      <c r="B8" s="204" t="s">
        <v>332</v>
      </c>
      <c r="C8" s="203">
        <v>400</v>
      </c>
    </row>
    <row r="9" spans="1:3" ht="25.5">
      <c r="A9" s="205">
        <v>2</v>
      </c>
      <c r="B9" s="206" t="s">
        <v>333</v>
      </c>
      <c r="C9" s="205">
        <v>680</v>
      </c>
    </row>
    <row r="10" spans="1:3" ht="25.5">
      <c r="A10" s="205">
        <v>3</v>
      </c>
      <c r="B10" s="206" t="s">
        <v>334</v>
      </c>
      <c r="C10" s="205">
        <v>1440</v>
      </c>
    </row>
    <row r="11" spans="1:3" ht="25.5">
      <c r="A11" s="205">
        <v>4</v>
      </c>
      <c r="B11" s="206" t="s">
        <v>335</v>
      </c>
      <c r="C11" s="205">
        <v>2240</v>
      </c>
    </row>
    <row r="12" spans="1:3" ht="38.25">
      <c r="A12" s="207">
        <v>5</v>
      </c>
      <c r="B12" s="208" t="s">
        <v>336</v>
      </c>
      <c r="C12" s="207">
        <v>2400</v>
      </c>
    </row>
    <row r="13" spans="1:3">
      <c r="A13" s="202" t="s">
        <v>337</v>
      </c>
      <c r="B13" s="210" t="s">
        <v>338</v>
      </c>
      <c r="C13" s="203"/>
    </row>
    <row r="14" spans="1:3">
      <c r="A14" s="203">
        <v>1</v>
      </c>
      <c r="B14" s="209" t="s">
        <v>339</v>
      </c>
      <c r="C14" s="203">
        <v>320</v>
      </c>
    </row>
    <row r="15" spans="1:3" ht="25.5">
      <c r="A15" s="203">
        <v>2</v>
      </c>
      <c r="B15" s="209" t="s">
        <v>340</v>
      </c>
      <c r="C15" s="203">
        <v>800</v>
      </c>
    </row>
    <row r="16" spans="1:3" ht="25.5">
      <c r="A16" s="205">
        <v>3</v>
      </c>
      <c r="B16" s="206" t="s">
        <v>341</v>
      </c>
      <c r="C16" s="205">
        <v>1600</v>
      </c>
    </row>
    <row r="17" spans="1:3" ht="38.25">
      <c r="A17" s="207">
        <v>4</v>
      </c>
      <c r="B17" s="208" t="s">
        <v>342</v>
      </c>
      <c r="C17" s="207">
        <v>2000</v>
      </c>
    </row>
    <row r="19" spans="1:3">
      <c r="A19" s="200" t="s">
        <v>343</v>
      </c>
    </row>
    <row r="20" spans="1:3">
      <c r="A20" s="713" t="s">
        <v>36</v>
      </c>
      <c r="B20" s="713" t="s">
        <v>170</v>
      </c>
      <c r="C20" s="211" t="s">
        <v>329</v>
      </c>
    </row>
    <row r="21" spans="1:3">
      <c r="A21" s="713"/>
      <c r="B21" s="713"/>
      <c r="C21" s="211" t="s">
        <v>330</v>
      </c>
    </row>
    <row r="22" spans="1:3">
      <c r="A22" s="202" t="s">
        <v>331</v>
      </c>
      <c r="B22" s="202" t="s">
        <v>227</v>
      </c>
      <c r="C22" s="203"/>
    </row>
    <row r="23" spans="1:3">
      <c r="A23" s="203">
        <v>1</v>
      </c>
      <c r="B23" s="204" t="s">
        <v>344</v>
      </c>
      <c r="C23" s="203">
        <v>320</v>
      </c>
    </row>
    <row r="24" spans="1:3">
      <c r="A24" s="203">
        <v>2</v>
      </c>
      <c r="B24" s="209" t="s">
        <v>345</v>
      </c>
      <c r="C24" s="203">
        <v>800</v>
      </c>
    </row>
    <row r="25" spans="1:3" ht="25.5">
      <c r="A25" s="203">
        <v>3</v>
      </c>
      <c r="B25" s="209" t="s">
        <v>335</v>
      </c>
      <c r="C25" s="203">
        <v>1200</v>
      </c>
    </row>
    <row r="26" spans="1:3" ht="38.25">
      <c r="A26" s="203">
        <v>4</v>
      </c>
      <c r="B26" s="209" t="s">
        <v>336</v>
      </c>
      <c r="C26" s="203">
        <v>1440</v>
      </c>
    </row>
    <row r="27" spans="1:3">
      <c r="A27" s="202" t="s">
        <v>337</v>
      </c>
      <c r="B27" s="210" t="s">
        <v>338</v>
      </c>
      <c r="C27" s="203"/>
    </row>
    <row r="28" spans="1:3">
      <c r="A28" s="203">
        <v>1</v>
      </c>
      <c r="B28" s="209" t="s">
        <v>346</v>
      </c>
      <c r="C28" s="203">
        <v>240</v>
      </c>
    </row>
    <row r="29" spans="1:3" ht="25.5">
      <c r="A29" s="203">
        <v>2</v>
      </c>
      <c r="B29" s="209" t="s">
        <v>341</v>
      </c>
      <c r="C29" s="203">
        <v>800</v>
      </c>
    </row>
    <row r="30" spans="1:3" ht="38.25">
      <c r="A30" s="203">
        <v>3</v>
      </c>
      <c r="B30" s="209" t="s">
        <v>342</v>
      </c>
      <c r="C30" s="203">
        <v>1200</v>
      </c>
    </row>
  </sheetData>
  <mergeCells count="4">
    <mergeCell ref="A5:A6"/>
    <mergeCell ref="B5:B6"/>
    <mergeCell ref="A20:A21"/>
    <mergeCell ref="B20:B21"/>
  </mergeCells>
  <pageMargins left="0.7" right="0.7" top="0.75" bottom="0.75" header="0.3" footer="0.3"/>
  <pageSetup scale="95" orientation="portrait" horizontalDpi="0" verticalDpi="0" r:id="rId1"/>
</worksheet>
</file>

<file path=xl/worksheets/sheet8.xml><?xml version="1.0" encoding="utf-8"?>
<worksheet xmlns="http://schemas.openxmlformats.org/spreadsheetml/2006/main" xmlns:r="http://schemas.openxmlformats.org/officeDocument/2006/relationships">
  <sheetPr>
    <tabColor rgb="FFFFFF00"/>
    <pageSetUpPr fitToPage="1"/>
  </sheetPr>
  <dimension ref="A1:B18"/>
  <sheetViews>
    <sheetView topLeftCell="A4" workbookViewId="0">
      <selection activeCell="A11" sqref="A11"/>
    </sheetView>
  </sheetViews>
  <sheetFormatPr defaultRowHeight="15.75"/>
  <cols>
    <col min="1" max="1" width="95.28515625" style="128" customWidth="1"/>
    <col min="2" max="256" width="9.140625" style="128"/>
    <col min="257" max="257" width="95.28515625" style="128" customWidth="1"/>
    <col min="258" max="512" width="9.140625" style="128"/>
    <col min="513" max="513" width="95.28515625" style="128" customWidth="1"/>
    <col min="514" max="768" width="9.140625" style="128"/>
    <col min="769" max="769" width="95.28515625" style="128" customWidth="1"/>
    <col min="770" max="1024" width="9.140625" style="128"/>
    <col min="1025" max="1025" width="95.28515625" style="128" customWidth="1"/>
    <col min="1026" max="1280" width="9.140625" style="128"/>
    <col min="1281" max="1281" width="95.28515625" style="128" customWidth="1"/>
    <col min="1282" max="1536" width="9.140625" style="128"/>
    <col min="1537" max="1537" width="95.28515625" style="128" customWidth="1"/>
    <col min="1538" max="1792" width="9.140625" style="128"/>
    <col min="1793" max="1793" width="95.28515625" style="128" customWidth="1"/>
    <col min="1794" max="2048" width="9.140625" style="128"/>
    <col min="2049" max="2049" width="95.28515625" style="128" customWidth="1"/>
    <col min="2050" max="2304" width="9.140625" style="128"/>
    <col min="2305" max="2305" width="95.28515625" style="128" customWidth="1"/>
    <col min="2306" max="2560" width="9.140625" style="128"/>
    <col min="2561" max="2561" width="95.28515625" style="128" customWidth="1"/>
    <col min="2562" max="2816" width="9.140625" style="128"/>
    <col min="2817" max="2817" width="95.28515625" style="128" customWidth="1"/>
    <col min="2818" max="3072" width="9.140625" style="128"/>
    <col min="3073" max="3073" width="95.28515625" style="128" customWidth="1"/>
    <col min="3074" max="3328" width="9.140625" style="128"/>
    <col min="3329" max="3329" width="95.28515625" style="128" customWidth="1"/>
    <col min="3330" max="3584" width="9.140625" style="128"/>
    <col min="3585" max="3585" width="95.28515625" style="128" customWidth="1"/>
    <col min="3586" max="3840" width="9.140625" style="128"/>
    <col min="3841" max="3841" width="95.28515625" style="128" customWidth="1"/>
    <col min="3842" max="4096" width="9.140625" style="128"/>
    <col min="4097" max="4097" width="95.28515625" style="128" customWidth="1"/>
    <col min="4098" max="4352" width="9.140625" style="128"/>
    <col min="4353" max="4353" width="95.28515625" style="128" customWidth="1"/>
    <col min="4354" max="4608" width="9.140625" style="128"/>
    <col min="4609" max="4609" width="95.28515625" style="128" customWidth="1"/>
    <col min="4610" max="4864" width="9.140625" style="128"/>
    <col min="4865" max="4865" width="95.28515625" style="128" customWidth="1"/>
    <col min="4866" max="5120" width="9.140625" style="128"/>
    <col min="5121" max="5121" width="95.28515625" style="128" customWidth="1"/>
    <col min="5122" max="5376" width="9.140625" style="128"/>
    <col min="5377" max="5377" width="95.28515625" style="128" customWidth="1"/>
    <col min="5378" max="5632" width="9.140625" style="128"/>
    <col min="5633" max="5633" width="95.28515625" style="128" customWidth="1"/>
    <col min="5634" max="5888" width="9.140625" style="128"/>
    <col min="5889" max="5889" width="95.28515625" style="128" customWidth="1"/>
    <col min="5890" max="6144" width="9.140625" style="128"/>
    <col min="6145" max="6145" width="95.28515625" style="128" customWidth="1"/>
    <col min="6146" max="6400" width="9.140625" style="128"/>
    <col min="6401" max="6401" width="95.28515625" style="128" customWidth="1"/>
    <col min="6402" max="6656" width="9.140625" style="128"/>
    <col min="6657" max="6657" width="95.28515625" style="128" customWidth="1"/>
    <col min="6658" max="6912" width="9.140625" style="128"/>
    <col min="6913" max="6913" width="95.28515625" style="128" customWidth="1"/>
    <col min="6914" max="7168" width="9.140625" style="128"/>
    <col min="7169" max="7169" width="95.28515625" style="128" customWidth="1"/>
    <col min="7170" max="7424" width="9.140625" style="128"/>
    <col min="7425" max="7425" width="95.28515625" style="128" customWidth="1"/>
    <col min="7426" max="7680" width="9.140625" style="128"/>
    <col min="7681" max="7681" width="95.28515625" style="128" customWidth="1"/>
    <col min="7682" max="7936" width="9.140625" style="128"/>
    <col min="7937" max="7937" width="95.28515625" style="128" customWidth="1"/>
    <col min="7938" max="8192" width="9.140625" style="128"/>
    <col min="8193" max="8193" width="95.28515625" style="128" customWidth="1"/>
    <col min="8194" max="8448" width="9.140625" style="128"/>
    <col min="8449" max="8449" width="95.28515625" style="128" customWidth="1"/>
    <col min="8450" max="8704" width="9.140625" style="128"/>
    <col min="8705" max="8705" width="95.28515625" style="128" customWidth="1"/>
    <col min="8706" max="8960" width="9.140625" style="128"/>
    <col min="8961" max="8961" width="95.28515625" style="128" customWidth="1"/>
    <col min="8962" max="9216" width="9.140625" style="128"/>
    <col min="9217" max="9217" width="95.28515625" style="128" customWidth="1"/>
    <col min="9218" max="9472" width="9.140625" style="128"/>
    <col min="9473" max="9473" width="95.28515625" style="128" customWidth="1"/>
    <col min="9474" max="9728" width="9.140625" style="128"/>
    <col min="9729" max="9729" width="95.28515625" style="128" customWidth="1"/>
    <col min="9730" max="9984" width="9.140625" style="128"/>
    <col min="9985" max="9985" width="95.28515625" style="128" customWidth="1"/>
    <col min="9986" max="10240" width="9.140625" style="128"/>
    <col min="10241" max="10241" width="95.28515625" style="128" customWidth="1"/>
    <col min="10242" max="10496" width="9.140625" style="128"/>
    <col min="10497" max="10497" width="95.28515625" style="128" customWidth="1"/>
    <col min="10498" max="10752" width="9.140625" style="128"/>
    <col min="10753" max="10753" width="95.28515625" style="128" customWidth="1"/>
    <col min="10754" max="11008" width="9.140625" style="128"/>
    <col min="11009" max="11009" width="95.28515625" style="128" customWidth="1"/>
    <col min="11010" max="11264" width="9.140625" style="128"/>
    <col min="11265" max="11265" width="95.28515625" style="128" customWidth="1"/>
    <col min="11266" max="11520" width="9.140625" style="128"/>
    <col min="11521" max="11521" width="95.28515625" style="128" customWidth="1"/>
    <col min="11522" max="11776" width="9.140625" style="128"/>
    <col min="11777" max="11777" width="95.28515625" style="128" customWidth="1"/>
    <col min="11778" max="12032" width="9.140625" style="128"/>
    <col min="12033" max="12033" width="95.28515625" style="128" customWidth="1"/>
    <col min="12034" max="12288" width="9.140625" style="128"/>
    <col min="12289" max="12289" width="95.28515625" style="128" customWidth="1"/>
    <col min="12290" max="12544" width="9.140625" style="128"/>
    <col min="12545" max="12545" width="95.28515625" style="128" customWidth="1"/>
    <col min="12546" max="12800" width="9.140625" style="128"/>
    <col min="12801" max="12801" width="95.28515625" style="128" customWidth="1"/>
    <col min="12802" max="13056" width="9.140625" style="128"/>
    <col min="13057" max="13057" width="95.28515625" style="128" customWidth="1"/>
    <col min="13058" max="13312" width="9.140625" style="128"/>
    <col min="13313" max="13313" width="95.28515625" style="128" customWidth="1"/>
    <col min="13314" max="13568" width="9.140625" style="128"/>
    <col min="13569" max="13569" width="95.28515625" style="128" customWidth="1"/>
    <col min="13570" max="13824" width="9.140625" style="128"/>
    <col min="13825" max="13825" width="95.28515625" style="128" customWidth="1"/>
    <col min="13826" max="14080" width="9.140625" style="128"/>
    <col min="14081" max="14081" width="95.28515625" style="128" customWidth="1"/>
    <col min="14082" max="14336" width="9.140625" style="128"/>
    <col min="14337" max="14337" width="95.28515625" style="128" customWidth="1"/>
    <col min="14338" max="14592" width="9.140625" style="128"/>
    <col min="14593" max="14593" width="95.28515625" style="128" customWidth="1"/>
    <col min="14594" max="14848" width="9.140625" style="128"/>
    <col min="14849" max="14849" width="95.28515625" style="128" customWidth="1"/>
    <col min="14850" max="15104" width="9.140625" style="128"/>
    <col min="15105" max="15105" width="95.28515625" style="128" customWidth="1"/>
    <col min="15106" max="15360" width="9.140625" style="128"/>
    <col min="15361" max="15361" width="95.28515625" style="128" customWidth="1"/>
    <col min="15362" max="15616" width="9.140625" style="128"/>
    <col min="15617" max="15617" width="95.28515625" style="128" customWidth="1"/>
    <col min="15618" max="15872" width="9.140625" style="128"/>
    <col min="15873" max="15873" width="95.28515625" style="128" customWidth="1"/>
    <col min="15874" max="16128" width="9.140625" style="128"/>
    <col min="16129" max="16129" width="95.28515625" style="128" customWidth="1"/>
    <col min="16130" max="16384" width="9.140625" style="128"/>
  </cols>
  <sheetData>
    <row r="1" spans="1:2">
      <c r="A1" s="336"/>
    </row>
    <row r="2" spans="1:2">
      <c r="A2" s="337"/>
    </row>
    <row r="4" spans="1:2">
      <c r="A4" s="338"/>
    </row>
    <row r="5" spans="1:2">
      <c r="A5" s="338"/>
    </row>
    <row r="6" spans="1:2">
      <c r="A6" s="338"/>
    </row>
    <row r="7" spans="1:2">
      <c r="A7" s="338"/>
    </row>
    <row r="8" spans="1:2" ht="18.75" customHeight="1">
      <c r="A8" s="338"/>
    </row>
    <row r="9" spans="1:2" ht="28.5" customHeight="1">
      <c r="A9" s="339"/>
    </row>
    <row r="10" spans="1:2" ht="24" customHeight="1">
      <c r="A10" s="340"/>
    </row>
    <row r="11" spans="1:2" ht="63" customHeight="1">
      <c r="A11" s="341" t="str">
        <f>"Please find the evaluation report of technical proposal (pre qualification examination) of Contract No:  "&amp;A6&amp;" and project named as, "&amp;[1]BDS!C26&amp;" attached herewith. All the recived bids have been examined critically as per the relevant clauses of Instruction to Bidders and the evaluation report has been submitted for further necessary action."</f>
        <v>Please find the evaluation report of technical proposal (pre qualification examination) of Contract No:   and project named as, Construction of VC Office Building attached herewith. All the recived bids have been examined critically as per the relevant clauses of Instruction to Bidders and the evaluation report has been submitted for further necessary action.</v>
      </c>
      <c r="B11" s="341"/>
    </row>
    <row r="12" spans="1:2">
      <c r="A12" s="342" t="s">
        <v>460</v>
      </c>
    </row>
    <row r="13" spans="1:2">
      <c r="A13" s="342"/>
    </row>
    <row r="14" spans="1:2" s="227" customFormat="1">
      <c r="A14" s="229"/>
    </row>
    <row r="15" spans="1:2" s="227" customFormat="1"/>
    <row r="16" spans="1:2" s="227" customFormat="1"/>
    <row r="17" s="227" customFormat="1"/>
    <row r="18" s="227" customFormat="1"/>
  </sheetData>
  <printOptions horizontalCentered="1"/>
  <pageMargins left="1.25" right="0.3" top="0.75" bottom="0.75" header="0.3" footer="0.3"/>
  <pageSetup paperSize="9" scale="9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 Page</vt:lpstr>
      <vt:lpstr>Letter</vt:lpstr>
      <vt:lpstr>Report 1st ins</vt:lpstr>
      <vt:lpstr>Report of 1st</vt:lpstr>
      <vt:lpstr>Report</vt:lpstr>
      <vt:lpstr>Photos</vt:lpstr>
      <vt:lpstr>Building Rate</vt:lpstr>
      <vt:lpstr>Tech. Letter</vt:lpstr>
      <vt:lpstr>Letter!Print_Area</vt:lpstr>
      <vt:lpstr>Photos!Print_Area</vt:lpstr>
      <vt:lpstr>Report!Print_Area</vt:lpstr>
      <vt:lpstr>'Report 1st ins'!Print_Area</vt:lpstr>
      <vt:lpstr>'Report of 1st'!Print_Area</vt:lpstr>
      <vt:lpstr>'Tech. Letter'!Print_Area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2024-08-30T09:49:45Z</dcterms:modified>
</cp:coreProperties>
</file>