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F89D9A0F-C5AA-4510-B667-8EAE2270B168}" xr6:coauthVersionLast="47" xr6:coauthVersionMax="47" xr10:uidLastSave="{00000000-0000-0000-0000-000000000000}"/>
  <bookViews>
    <workbookView xWindow="-108" yWindow="-108" windowWidth="23256" windowHeight="12456" tabRatio="128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3" l="1"/>
  <c r="D36" i="3"/>
  <c r="E36" i="3"/>
  <c r="F36" i="3"/>
  <c r="G36" i="3"/>
  <c r="H36" i="3"/>
  <c r="I36" i="3"/>
  <c r="J36" i="3"/>
  <c r="K36" i="3"/>
  <c r="L36" i="3"/>
  <c r="M36" i="3"/>
  <c r="N36" i="3"/>
  <c r="B36" i="3"/>
  <c r="N19" i="3"/>
  <c r="N18" i="3"/>
  <c r="N17" i="3"/>
  <c r="C34" i="3"/>
  <c r="D34" i="3"/>
  <c r="E34" i="3"/>
  <c r="F34" i="3"/>
  <c r="G34" i="3"/>
  <c r="H34" i="3"/>
  <c r="I34" i="3"/>
  <c r="J34" i="3"/>
  <c r="K34" i="3"/>
  <c r="L34" i="3"/>
  <c r="M34" i="3"/>
  <c r="B34" i="3"/>
  <c r="C12" i="3"/>
  <c r="D12" i="3"/>
  <c r="E12" i="3"/>
  <c r="F12" i="3"/>
  <c r="G12" i="3"/>
  <c r="H12" i="3"/>
  <c r="I12" i="3"/>
  <c r="J12" i="3"/>
  <c r="K12" i="3"/>
  <c r="L12" i="3"/>
  <c r="M12" i="3"/>
  <c r="B12" i="3"/>
  <c r="N10" i="3"/>
  <c r="N9" i="3"/>
  <c r="N8" i="3"/>
  <c r="N11" i="3" l="1"/>
  <c r="N12" i="3" s="1"/>
  <c r="N20" i="3" l="1"/>
  <c r="N21" i="3" l="1"/>
  <c r="N23" i="3" l="1"/>
  <c r="N24" i="3" l="1"/>
  <c r="N25" i="3" l="1"/>
  <c r="N27" i="3" l="1"/>
  <c r="N28" i="3" l="1"/>
  <c r="N29" i="3" l="1"/>
  <c r="N31" i="3" l="1"/>
  <c r="N32" i="3" l="1"/>
  <c r="N33" i="3" l="1"/>
  <c r="N34" i="3"/>
</calcChain>
</file>

<file path=xl/sharedStrings.xml><?xml version="1.0" encoding="utf-8"?>
<sst xmlns="http://schemas.openxmlformats.org/spreadsheetml/2006/main" count="57" uniqueCount="43">
  <si>
    <t>Monthly Savings Target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</si>
  <si>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</si>
  <si>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</si>
  <si>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</si>
  <si>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</si>
  <si>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</si>
  <si>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</si>
  <si>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</si>
  <si>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</si>
  <si>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</si>
  <si>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</si>
  <si>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</si>
  <si>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</si>
  <si>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</si>
  <si>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</si>
  <si>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</si>
  <si>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</si>
  <si>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Rental Income</t>
  </si>
  <si>
    <t>Dividend, Stock Gains</t>
  </si>
  <si>
    <t>Total Income</t>
  </si>
  <si>
    <t>Expenses</t>
  </si>
  <si>
    <t>Mortgage or Rent</t>
  </si>
  <si>
    <t>Other Maintenance</t>
  </si>
  <si>
    <t>Groceries</t>
  </si>
  <si>
    <t>Transportation</t>
  </si>
  <si>
    <t>Fuel Expenses</t>
  </si>
  <si>
    <t>Vehicle maintenance</t>
  </si>
  <si>
    <t>Total Expenses</t>
  </si>
  <si>
    <t>Savings/Deficit</t>
  </si>
  <si>
    <t>Daily Need Items</t>
  </si>
  <si>
    <t>Housing Bills</t>
  </si>
  <si>
    <t>Side Business/Shop</t>
  </si>
  <si>
    <t>Phone Recharge</t>
  </si>
  <si>
    <t>Clothing &amp; Personal Care</t>
  </si>
  <si>
    <t>Vegetables/Fruits/Dining Out</t>
  </si>
  <si>
    <t>Gas Cylinder</t>
  </si>
  <si>
    <t>Electricity Bill</t>
  </si>
  <si>
    <t>Bus/Train/Automobile</t>
  </si>
  <si>
    <t>Healthcare &amp; Education</t>
  </si>
  <si>
    <t>Medical Treatment</t>
  </si>
  <si>
    <t xml:space="preserve">Tuition Fees </t>
  </si>
  <si>
    <t>Books and Supplies</t>
  </si>
  <si>
    <t>Family Income-Expense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</si>
</sst>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13" x14ac:knownFonts="1">
    <font>
      <sz val="10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i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20"/>
      <color theme="1" tint="0.2499465926084170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1" fillId="0" borderId="2" applyNumberFormat="0" applyFill="0" applyBorder="0" applyAlignment="0" applyProtection="0"/>
    <xf numFmtId="0" fontId="2" fillId="0" borderId="3" applyNumberFormat="0" applyFill="0" applyBorder="0" applyAlignment="0" applyProtection="0"/>
    <xf numFmtId="164" fontId="5" fillId="0" borderId="0" applyFont="0" applyFill="0" applyBorder="0" applyAlignment="0" applyProtection="0"/>
    <xf numFmtId="14" fontId="5" fillId="0" borderId="0" applyFont="0" applyFill="0" applyBorder="0" applyAlignment="0" applyProtection="0"/>
  </cellStyleXfs>
  <cellXfs count="15">
    <xf numFmtId="0" fontId="0" fillId="0" borderId="0" xfId="0"/>
    <xf numFmtId="0" fontId="9" fillId="3" borderId="5" xfId="0" applyFont="1" applyFill="1" applyBorder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4" fillId="4" borderId="0" xfId="0" applyFont="1" applyFill="1"/>
    <xf numFmtId="0" fontId="8" fillId="0" borderId="5" xfId="0" applyFont="1" applyBorder="1"/>
    <xf numFmtId="0" fontId="8" fillId="0" borderId="6" xfId="0" applyFont="1" applyBorder="1"/>
    <xf numFmtId="0" fontId="9" fillId="2" borderId="0" xfId="0" applyFont="1" applyFill="1"/>
    <xf numFmtId="0" fontId="8" fillId="2" borderId="0" xfId="0" applyFont="1" applyFill="1"/>
    <xf numFmtId="0" fontId="9" fillId="3" borderId="6" xfId="0" applyFont="1" applyFill="1" applyBorder="1"/>
    <xf numFmtId="0" fontId="11" fillId="8" borderId="0" xfId="0" applyFont="1" applyFill="1" applyAlignment="1">
      <alignment horizontal="center" vertical="center"/>
    </xf>
    <xf numFmtId="0" fontId="10" fillId="6" borderId="4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8" fillId="0" borderId="0" xfId="0" applyNumberFormat="1" applyFont="1"/>
  </cellXfs>
  <cellStyles count="6">
    <cellStyle name="Date" xfId="5" xr:uid="{FE33F3B2-B201-45AD-A81E-81BCB12ED9D2}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hone" xfId="4" xr:uid="{70E46558-98AC-446F-861A-54F270CBD905}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3" defaultTableStyle="TableStyleMedium2" defaultPivotStyle="PivotStyleLight16">
    <tableStyle name="Address Book" pivot="0" count="3" xr9:uid="{00000000-0011-0000-FFFF-FFFF00000000}">
      <tableStyleElement type="wholeTable" dxfId="78"/>
      <tableStyleElement type="headerRow" dxfId="77"/>
      <tableStyleElement type="totalRow" dxfId="76"/>
    </tableStyle>
    <tableStyle name="Invisible" pivot="0" table="0" count="0" xr9:uid="{5947676C-0569-48DC-A7CB-C6B4FAB42FB4}"/>
    <tableStyle name="Personal monthly budget" pivot="0" count="7" xr9:uid="{DF2684C2-C435-47FA-9646-E632C3AE8948}">
      <tableStyleElement type="wholeTable" dxfId="75"/>
      <tableStyleElement type="headerRow" dxfId="74"/>
      <tableStyleElement type="totalRow" dxfId="73"/>
      <tableStyleElement type="firstColumn" dxfId="72"/>
      <tableStyleElement type="lastColumn" dxfId="71"/>
      <tableStyleElement type="firstRowStripe" dxfId="70"/>
      <tableStyleElement type="firstColumnStripe" dxfId="6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9E32E0-8D5F-403F-9C15-9B6B97C51ADE}" name="Expenses" displayName="Expenses" ref="A15:N34" totalsRowCount="1" headerRowDxfId="68" dataDxfId="67" totalsRowDxfId="66" totalsRowBorderDxfId="65">
  <autoFilter ref="A15:N33" xr:uid="{A39E32E0-8D5F-403F-9C15-9B6B97C51A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2" xr3:uid="{AB13096E-B66B-446F-A432-402906A6C1C5}" name="Item" totalsRowLabel="Total Expenses" dataDxfId="32" totalsRowDxfId="18"/>
    <tableColumn id="3" xr3:uid="{23850D5D-DBF9-45EA-8BA8-CFA1F2D676AB}" name="Jan" totalsRowFunction="custom" dataDxfId="31" totalsRowDxfId="17">
      <totalsRowFormula>SUM(Expenses[Jan])</totalsRowFormula>
    </tableColumn>
    <tableColumn id="4" xr3:uid="{D2F8C0DF-E5AB-4DE6-ACC2-55F0CE0F8ACC}" name="Feb" totalsRowFunction="custom" dataDxfId="30" totalsRowDxfId="16">
      <totalsRowFormula>SUM(Expenses[Feb])</totalsRowFormula>
    </tableColumn>
    <tableColumn id="5" xr3:uid="{5B67B754-11FF-43BB-9F47-81B31233A8CF}" name="Mar" totalsRowFunction="custom" dataDxfId="29" totalsRowDxfId="15">
      <totalsRowFormula>SUM(Expenses[Mar])</totalsRowFormula>
    </tableColumn>
    <tableColumn id="1" xr3:uid="{0FE7C175-54CE-4155-AA8A-4D3628288BDA}" name="Apr" totalsRowFunction="custom" dataDxfId="28" totalsRowDxfId="14">
      <totalsRowFormula>SUM(Expenses[Apr])</totalsRowFormula>
    </tableColumn>
    <tableColumn id="6" xr3:uid="{0736634A-CF71-4811-B756-961C6BF2C622}" name="May" totalsRowFunction="custom" dataDxfId="27" totalsRowDxfId="13">
      <totalsRowFormula>SUM(Expenses[May])</totalsRowFormula>
    </tableColumn>
    <tableColumn id="7" xr3:uid="{F2DE991A-14AC-4E4B-9432-51F82265B34D}" name="Jun" totalsRowFunction="custom" dataDxfId="26" totalsRowDxfId="12">
      <totalsRowFormula>SUM(Expenses[Jun])</totalsRowFormula>
    </tableColumn>
    <tableColumn id="8" xr3:uid="{2C1DCFE0-CF3A-468A-9474-41827D6E05C6}" name="Jul" totalsRowFunction="custom" dataDxfId="25" totalsRowDxfId="11">
      <totalsRowFormula>SUM(Expenses[Jul])</totalsRowFormula>
    </tableColumn>
    <tableColumn id="9" xr3:uid="{C8ED35B3-D506-46D7-81EC-F0BBE946D38F}" name="Aug" totalsRowFunction="custom" dataDxfId="24" totalsRowDxfId="10">
      <totalsRowFormula>SUM(Expenses[Aug])</totalsRowFormula>
    </tableColumn>
    <tableColumn id="10" xr3:uid="{5E2E5FF2-65FD-48FC-8968-C36D680F6A5E}" name="Sep" totalsRowFunction="custom" dataDxfId="23" totalsRowDxfId="9">
      <totalsRowFormula>SUM(Expenses[Sep])</totalsRowFormula>
    </tableColumn>
    <tableColumn id="11" xr3:uid="{0049F405-CF5F-421E-A3E4-466932A07102}" name="Oct" totalsRowFunction="custom" dataDxfId="22" totalsRowDxfId="8">
      <totalsRowFormula>SUM(Expenses[Oct])</totalsRowFormula>
    </tableColumn>
    <tableColumn id="12" xr3:uid="{541315EE-55BA-45D1-85BE-1C1A338A1AA4}" name="Nov" totalsRowFunction="custom" dataDxfId="21" totalsRowDxfId="7">
      <totalsRowFormula>SUM(Expenses[Nov])</totalsRowFormula>
    </tableColumn>
    <tableColumn id="13" xr3:uid="{C97BD1CD-8E73-4A33-A81C-FEF51805BE2C}" name="Dec" totalsRowFunction="custom" dataDxfId="20" totalsRowDxfId="6">
      <totalsRowFormula>SUM(Expenses[Dec])</totalsRowFormula>
    </tableColumn>
    <tableColumn id="14" xr3:uid="{3C7367CA-C2D6-4C59-B277-1B0CD5D1F22C}" name="Year To Date" totalsRowFunction="custom" dataDxfId="19" totalsRowDxfId="5">
      <calculatedColumnFormula>SUM(Expenses[[#This Row],[Jan]:[Dec]])</calculatedColumnFormula>
      <totalsRowFormula>IF(SUBTOTAL(109,Expenses[Year To Date])=0,"",SUBTOTAL(109,Expenses[Year To Date]))</totalsRow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F3A983-0761-4C98-BC94-5DB6E9233653}" name="Income" displayName="Income" ref="A7:N12" totalsRowCount="1" headerRowDxfId="64" dataDxfId="63" totalsRowDxfId="62" totalsRowBorderDxfId="61">
  <autoFilter ref="A7:N11" xr:uid="{D4F3A983-0761-4C98-BC94-5DB6E92336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2" xr3:uid="{FA4E3ABA-8CBE-4B65-9157-C3804C0034A8}" name="Item" totalsRowLabel="Total Income" dataDxfId="60" totalsRowDxfId="59"/>
    <tableColumn id="3" xr3:uid="{48A6DFFF-8196-4C72-B39A-D08974D2DA8D}" name="Jan" totalsRowFunction="custom" dataDxfId="58" totalsRowDxfId="57">
      <totalsRowFormula>SUM(B8:B11)</totalsRowFormula>
    </tableColumn>
    <tableColumn id="4" xr3:uid="{7B392E25-9E59-42D0-BAAB-FF6472232B61}" name="Feb" totalsRowFunction="custom" dataDxfId="56" totalsRowDxfId="55">
      <totalsRowFormula>SUM(C8:C11)</totalsRowFormula>
    </tableColumn>
    <tableColumn id="5" xr3:uid="{9D43EC2F-E65E-4042-8002-60EF534FA550}" name="Mar" totalsRowFunction="custom" dataDxfId="54" totalsRowDxfId="53">
      <totalsRowFormula>SUM(D8:D11)</totalsRowFormula>
    </tableColumn>
    <tableColumn id="1" xr3:uid="{DD24C3D9-6F29-4BCC-8D9D-B7C5DD5CBF8B}" name="Apr" totalsRowFunction="custom" dataDxfId="52" totalsRowDxfId="51">
      <totalsRowFormula>SUM(E8:E11)</totalsRowFormula>
    </tableColumn>
    <tableColumn id="6" xr3:uid="{75B33925-0BAB-4482-8F81-AFD649E0E13F}" name="May" totalsRowFunction="custom" dataDxfId="50" totalsRowDxfId="49">
      <totalsRowFormula>SUM(F8:F11)</totalsRowFormula>
    </tableColumn>
    <tableColumn id="7" xr3:uid="{00BB9E27-AC5F-49DF-9B4C-ECDE6B8FA38B}" name="Jun" totalsRowFunction="custom" dataDxfId="48" totalsRowDxfId="47">
      <totalsRowFormula>SUM(G8:G11)</totalsRowFormula>
    </tableColumn>
    <tableColumn id="8" xr3:uid="{0CD2DD4A-2A9D-4904-B724-84B86DB2FA1B}" name="Jul" totalsRowFunction="custom" dataDxfId="46" totalsRowDxfId="45">
      <totalsRowFormula>SUM(H8:H11)</totalsRowFormula>
    </tableColumn>
    <tableColumn id="9" xr3:uid="{BC92CB31-D6A1-45CE-B6F5-84D0780D9BC7}" name="Aug" totalsRowFunction="custom" dataDxfId="44" totalsRowDxfId="43">
      <totalsRowFormula>SUM(I8:I11)</totalsRowFormula>
    </tableColumn>
    <tableColumn id="10" xr3:uid="{591D579B-1A22-4CCC-B250-23086CF4699D}" name="Sep" totalsRowFunction="custom" dataDxfId="42" totalsRowDxfId="41">
      <totalsRowFormula>SUM(J8:J11)</totalsRowFormula>
    </tableColumn>
    <tableColumn id="11" xr3:uid="{EF736585-71F4-4687-A131-6D4859926DF0}" name="Oct" totalsRowFunction="custom" dataDxfId="40" totalsRowDxfId="39">
      <totalsRowFormula>SUM(K8:K11)</totalsRowFormula>
    </tableColumn>
    <tableColumn id="12" xr3:uid="{CC69DA39-8E24-4C67-BCFA-62C616D5C24E}" name="Nov" totalsRowFunction="custom" dataDxfId="38" totalsRowDxfId="37">
      <totalsRowFormula>SUM(L8:L11)</totalsRowFormula>
    </tableColumn>
    <tableColumn id="13" xr3:uid="{1763D959-A08E-4D31-A3D5-6E63A5BA9F2E}" name="Dec" totalsRowFunction="custom" dataDxfId="36" totalsRowDxfId="35">
      <totalsRowFormula>SUM(M8:M11)</totalsRowFormula>
    </tableColumn>
    <tableColumn id="14" xr3:uid="{67563E17-3061-4048-9514-DCDC17D80B24}" name="Year To Date" totalsRowFunction="custom" dataDxfId="34" totalsRowDxfId="33">
      <calculatedColumnFormula>SUM(B8:M8)</calculatedColumnFormula>
      <totalsRowFormula>IF(SUBTOTAL(109,Income[Year To Date])=0,"",SUBTOTAL(109,Income[Year To Date]))</totalsRow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C52-C319-4FB8-8175-B01EBB2AAFB7}">
  <dimension ref="A1:N36"/>
  <sheetViews>
    <sheetView showGridLines="0" tabSelected="1" topLeftCell="A21" zoomScale="130" zoomScaleNormal="130" workbookViewId="0">
      <selection activeCell="J38" sqref="J38"/>
    </sheetView>
  </sheetViews>
  <sheetFormatPr defaultColWidth="9.109375" defaultRowHeight="14.4" x14ac:dyDescent="0.3"/>
  <cols>
    <col min="1" max="1" width="25.5546875" style="2" customWidth="1"/>
    <col min="2" max="2" width="8.5546875" style="2" customWidth="1"/>
    <col min="3" max="3" width="8.6640625" style="2" customWidth="1"/>
    <col min="4" max="4" width="7.88671875" style="2" customWidth="1"/>
    <col min="5" max="5" width="9.109375" style="2" customWidth="1"/>
    <col min="6" max="6" width="8.5546875" style="2" customWidth="1"/>
    <col min="7" max="8" width="8.33203125" style="2" customWidth="1"/>
    <col min="9" max="9" width="8" style="2" customWidth="1"/>
    <col min="10" max="10" width="7.88671875" style="2" customWidth="1"/>
    <col min="11" max="11" width="7.33203125" style="2" customWidth="1"/>
    <col min="12" max="12" width="8" style="2" customWidth="1"/>
    <col min="13" max="13" width="7.6640625" style="2" customWidth="1"/>
    <col min="14" max="14" width="11.88671875" style="2" customWidth="1"/>
    <col min="15" max="16384" width="9.109375" style="2"/>
  </cols>
  <sheetData>
    <row r="1" spans="1:14" ht="12.75" customHeight="1" x14ac:dyDescent="0.3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2.7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8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4" customHeight="1" x14ac:dyDescent="0.3">
      <c r="A4" s="10" t="s">
        <v>0</v>
      </c>
      <c r="B4" s="10"/>
      <c r="C4" s="10"/>
      <c r="D4" s="10">
        <v>30000</v>
      </c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 ht="15.6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3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1:14" x14ac:dyDescent="0.3">
      <c r="A8" s="2" t="s">
        <v>16</v>
      </c>
      <c r="B8" s="2">
        <v>30000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>
        <v>30000</v>
      </c>
      <c r="I8" s="2">
        <v>30000</v>
      </c>
      <c r="J8" s="2">
        <v>30000</v>
      </c>
      <c r="K8" s="2">
        <v>30000</v>
      </c>
      <c r="L8" s="2">
        <v>30000</v>
      </c>
      <c r="M8" s="2">
        <v>30000</v>
      </c>
      <c r="N8" s="2">
        <f t="shared" ref="N8:N11" si="0">SUM(B8:M8)</f>
        <v>360000</v>
      </c>
    </row>
    <row r="9" spans="1:14" x14ac:dyDescent="0.3">
      <c r="A9" s="2" t="s">
        <v>17</v>
      </c>
      <c r="B9" s="2">
        <v>2000</v>
      </c>
      <c r="C9" s="2">
        <v>2000</v>
      </c>
      <c r="D9" s="2">
        <v>2000</v>
      </c>
      <c r="E9" s="2">
        <v>2000</v>
      </c>
      <c r="F9" s="2">
        <v>2000</v>
      </c>
      <c r="G9" s="2">
        <v>2000</v>
      </c>
      <c r="H9" s="2">
        <v>2000</v>
      </c>
      <c r="I9" s="2">
        <v>2000</v>
      </c>
      <c r="J9" s="2">
        <v>2000</v>
      </c>
      <c r="K9" s="2">
        <v>2000</v>
      </c>
      <c r="L9" s="2">
        <v>2000</v>
      </c>
      <c r="M9" s="2">
        <v>2000</v>
      </c>
      <c r="N9" s="2">
        <f t="shared" si="0"/>
        <v>24000</v>
      </c>
    </row>
    <row r="10" spans="1:14" x14ac:dyDescent="0.3">
      <c r="A10" s="2" t="s">
        <v>18</v>
      </c>
      <c r="B10" s="2">
        <v>600</v>
      </c>
      <c r="C10" s="2">
        <v>200</v>
      </c>
      <c r="D10" s="2">
        <v>1500</v>
      </c>
      <c r="E10" s="2">
        <v>-2000</v>
      </c>
      <c r="F10" s="2">
        <v>800</v>
      </c>
      <c r="G10" s="2">
        <v>1200</v>
      </c>
      <c r="H10" s="2">
        <v>-500</v>
      </c>
      <c r="I10" s="2">
        <v>1400</v>
      </c>
      <c r="J10" s="2">
        <v>1000</v>
      </c>
      <c r="K10" s="2">
        <v>0</v>
      </c>
      <c r="L10" s="2">
        <v>500</v>
      </c>
      <c r="M10" s="2">
        <v>900</v>
      </c>
      <c r="N10" s="2">
        <f t="shared" si="0"/>
        <v>5600</v>
      </c>
    </row>
    <row r="11" spans="1:14" x14ac:dyDescent="0.3">
      <c r="A11" s="2" t="s">
        <v>31</v>
      </c>
      <c r="B11" s="2">
        <v>15000</v>
      </c>
      <c r="C11" s="2">
        <v>13000</v>
      </c>
      <c r="D11" s="2">
        <v>11050</v>
      </c>
      <c r="E11" s="2">
        <v>14090</v>
      </c>
      <c r="F11" s="2">
        <v>18000</v>
      </c>
      <c r="G11" s="2">
        <v>14023</v>
      </c>
      <c r="H11" s="2">
        <v>15550</v>
      </c>
      <c r="I11" s="2">
        <v>10030</v>
      </c>
      <c r="J11" s="2">
        <v>12878</v>
      </c>
      <c r="K11" s="2">
        <v>13765</v>
      </c>
      <c r="L11" s="2">
        <v>14989</v>
      </c>
      <c r="M11" s="2">
        <v>8004</v>
      </c>
      <c r="N11" s="2">
        <f t="shared" si="0"/>
        <v>160379</v>
      </c>
    </row>
    <row r="12" spans="1:14" x14ac:dyDescent="0.3">
      <c r="A12" s="5" t="s">
        <v>19</v>
      </c>
      <c r="B12" s="6">
        <f>SUM(B8:B11)</f>
        <v>47600</v>
      </c>
      <c r="C12" s="6">
        <f t="shared" ref="C12:M12" si="1">SUM(C8:C11)</f>
        <v>45200</v>
      </c>
      <c r="D12" s="6">
        <f t="shared" si="1"/>
        <v>44550</v>
      </c>
      <c r="E12" s="6">
        <f t="shared" si="1"/>
        <v>44090</v>
      </c>
      <c r="F12" s="6">
        <f t="shared" si="1"/>
        <v>50800</v>
      </c>
      <c r="G12" s="6">
        <f t="shared" si="1"/>
        <v>47223</v>
      </c>
      <c r="H12" s="6">
        <f t="shared" si="1"/>
        <v>47050</v>
      </c>
      <c r="I12" s="6">
        <f t="shared" si="1"/>
        <v>43430</v>
      </c>
      <c r="J12" s="6">
        <f t="shared" si="1"/>
        <v>45878</v>
      </c>
      <c r="K12" s="6">
        <f t="shared" si="1"/>
        <v>45765</v>
      </c>
      <c r="L12" s="6">
        <f t="shared" si="1"/>
        <v>47489</v>
      </c>
      <c r="M12" s="6">
        <f t="shared" si="1"/>
        <v>40904</v>
      </c>
      <c r="N12" s="6">
        <f>IF(SUBTOTAL(109,Income[Year To Date])=0,"",SUBTOTAL(109,Income[Year To Date]))</f>
        <v>549979</v>
      </c>
    </row>
    <row r="14" spans="1:14" ht="15.6" x14ac:dyDescent="0.3">
      <c r="A14" s="11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3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4" t="s">
        <v>10</v>
      </c>
      <c r="J15" s="4" t="s">
        <v>11</v>
      </c>
      <c r="K15" s="4" t="s">
        <v>12</v>
      </c>
      <c r="L15" s="4" t="s">
        <v>13</v>
      </c>
      <c r="M15" s="4" t="s">
        <v>14</v>
      </c>
      <c r="N15" s="4" t="s">
        <v>15</v>
      </c>
    </row>
    <row r="16" spans="1:14" x14ac:dyDescent="0.3">
      <c r="A16" s="7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">
      <c r="A17" s="2" t="s">
        <v>21</v>
      </c>
      <c r="B17" s="14">
        <v>5000</v>
      </c>
      <c r="C17" s="14">
        <v>5000</v>
      </c>
      <c r="D17" s="14">
        <v>5000</v>
      </c>
      <c r="E17" s="14">
        <v>5000</v>
      </c>
      <c r="F17" s="14">
        <v>5000</v>
      </c>
      <c r="G17" s="14">
        <v>5000</v>
      </c>
      <c r="H17" s="14">
        <v>5000</v>
      </c>
      <c r="I17" s="14">
        <v>5000</v>
      </c>
      <c r="J17" s="14">
        <v>5000</v>
      </c>
      <c r="K17" s="14">
        <v>5000</v>
      </c>
      <c r="L17" s="14">
        <v>5000</v>
      </c>
      <c r="M17" s="14">
        <v>5000</v>
      </c>
      <c r="N17" s="2">
        <f>SUM(Expenses[[#This Row],[Jan]:[Dec]])</f>
        <v>60000</v>
      </c>
    </row>
    <row r="18" spans="1:14" x14ac:dyDescent="0.3">
      <c r="A18" s="2" t="s">
        <v>32</v>
      </c>
      <c r="B18" s="2">
        <v>478</v>
      </c>
      <c r="C18" s="2">
        <v>478</v>
      </c>
      <c r="D18" s="2">
        <v>478</v>
      </c>
      <c r="E18" s="2">
        <v>478</v>
      </c>
      <c r="F18" s="2">
        <v>478</v>
      </c>
      <c r="G18" s="2">
        <v>478</v>
      </c>
      <c r="H18" s="2">
        <v>478</v>
      </c>
      <c r="I18" s="2">
        <v>478</v>
      </c>
      <c r="J18" s="2">
        <v>478</v>
      </c>
      <c r="K18" s="2">
        <v>478</v>
      </c>
      <c r="L18" s="2">
        <v>478</v>
      </c>
      <c r="M18" s="2">
        <v>478</v>
      </c>
      <c r="N18" s="2">
        <f>SUM(Expenses[[#This Row],[Jan]:[Dec]])</f>
        <v>5736</v>
      </c>
    </row>
    <row r="19" spans="1:14" x14ac:dyDescent="0.3">
      <c r="A19" s="2" t="s">
        <v>36</v>
      </c>
      <c r="B19" s="2">
        <v>1000</v>
      </c>
      <c r="C19" s="2">
        <v>1000</v>
      </c>
      <c r="D19" s="2">
        <v>1500</v>
      </c>
      <c r="E19" s="2">
        <v>1600</v>
      </c>
      <c r="F19" s="2">
        <v>1800</v>
      </c>
      <c r="G19" s="2">
        <v>1600</v>
      </c>
      <c r="H19" s="2">
        <v>1650</v>
      </c>
      <c r="I19" s="2">
        <v>1300</v>
      </c>
      <c r="J19" s="2">
        <v>1420</v>
      </c>
      <c r="K19" s="2">
        <v>1390</v>
      </c>
      <c r="L19" s="2">
        <v>1170</v>
      </c>
      <c r="M19" s="2">
        <v>1260</v>
      </c>
      <c r="N19" s="2">
        <f>SUM(Expenses[[#This Row],[Jan]:[Dec]])</f>
        <v>16690</v>
      </c>
    </row>
    <row r="20" spans="1:14" x14ac:dyDescent="0.3">
      <c r="A20" s="2" t="s">
        <v>35</v>
      </c>
      <c r="B20" s="2">
        <v>800</v>
      </c>
      <c r="C20" s="2">
        <v>800</v>
      </c>
      <c r="D20" s="2">
        <v>800</v>
      </c>
      <c r="E20" s="2">
        <v>800</v>
      </c>
      <c r="F20" s="2">
        <v>800</v>
      </c>
      <c r="G20" s="2">
        <v>800</v>
      </c>
      <c r="H20" s="2">
        <v>800</v>
      </c>
      <c r="I20" s="2">
        <v>800</v>
      </c>
      <c r="J20" s="2">
        <v>800</v>
      </c>
      <c r="K20" s="2">
        <v>800</v>
      </c>
      <c r="L20" s="2">
        <v>800</v>
      </c>
      <c r="M20" s="2">
        <v>800</v>
      </c>
      <c r="N20" s="2">
        <f>SUM(Expenses[[#This Row],[Jan]:[Dec]])</f>
        <v>9600</v>
      </c>
    </row>
    <row r="21" spans="1:14" x14ac:dyDescent="0.3">
      <c r="A21" s="2" t="s">
        <v>22</v>
      </c>
      <c r="B21" s="2">
        <v>120</v>
      </c>
      <c r="C21" s="2">
        <v>0</v>
      </c>
      <c r="D21" s="2">
        <v>300</v>
      </c>
      <c r="E21" s="2">
        <v>200</v>
      </c>
      <c r="F21" s="2">
        <v>0</v>
      </c>
      <c r="G21" s="2">
        <v>250</v>
      </c>
      <c r="H21" s="2">
        <v>0</v>
      </c>
      <c r="I21" s="2">
        <v>400</v>
      </c>
      <c r="J21" s="2">
        <v>500</v>
      </c>
      <c r="K21" s="2">
        <v>0</v>
      </c>
      <c r="L21" s="2">
        <v>0</v>
      </c>
      <c r="M21" s="2">
        <v>320</v>
      </c>
      <c r="N21" s="2">
        <f>SUM(Expenses[[#This Row],[Jan]:[Dec]])</f>
        <v>2090</v>
      </c>
    </row>
    <row r="22" spans="1:14" x14ac:dyDescent="0.3">
      <c r="A22" s="7" t="s">
        <v>29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2" t="s">
        <v>23</v>
      </c>
      <c r="B23" s="2">
        <v>1500</v>
      </c>
      <c r="C23" s="2">
        <v>1800</v>
      </c>
      <c r="D23" s="2">
        <v>1600</v>
      </c>
      <c r="E23" s="2">
        <v>1590</v>
      </c>
      <c r="F23" s="2">
        <v>1710</v>
      </c>
      <c r="G23" s="2">
        <v>1640</v>
      </c>
      <c r="H23" s="2">
        <v>1720</v>
      </c>
      <c r="I23" s="2">
        <v>1510</v>
      </c>
      <c r="J23" s="2">
        <v>1640</v>
      </c>
      <c r="K23" s="2">
        <v>1830</v>
      </c>
      <c r="L23" s="2">
        <v>1480</v>
      </c>
      <c r="M23" s="2">
        <v>1756</v>
      </c>
      <c r="N23" s="2">
        <f>SUM(Expenses[[#This Row],[Jan]:[Dec]])</f>
        <v>19776</v>
      </c>
    </row>
    <row r="24" spans="1:14" x14ac:dyDescent="0.3">
      <c r="A24" s="2" t="s">
        <v>34</v>
      </c>
      <c r="B24" s="2">
        <v>1500</v>
      </c>
      <c r="C24" s="2">
        <v>1193</v>
      </c>
      <c r="D24" s="2">
        <v>1000</v>
      </c>
      <c r="E24" s="2">
        <v>900</v>
      </c>
      <c r="F24" s="2">
        <v>1200</v>
      </c>
      <c r="G24" s="2">
        <v>1300</v>
      </c>
      <c r="H24" s="2">
        <v>1260</v>
      </c>
      <c r="I24" s="2">
        <v>1200</v>
      </c>
      <c r="J24" s="2">
        <v>1400</v>
      </c>
      <c r="K24" s="2">
        <v>1390</v>
      </c>
      <c r="L24" s="2">
        <v>1240</v>
      </c>
      <c r="M24" s="2">
        <v>1274</v>
      </c>
      <c r="N24" s="2">
        <f>SUM(Expenses[[#This Row],[Jan]:[Dec]])</f>
        <v>14857</v>
      </c>
    </row>
    <row r="25" spans="1:14" x14ac:dyDescent="0.3">
      <c r="A25" s="2" t="s">
        <v>33</v>
      </c>
      <c r="B25" s="2">
        <v>3000</v>
      </c>
      <c r="C25" s="2">
        <v>100</v>
      </c>
      <c r="D25" s="2">
        <v>400</v>
      </c>
      <c r="E25" s="2">
        <v>2000</v>
      </c>
      <c r="F25" s="2">
        <v>700</v>
      </c>
      <c r="G25" s="2">
        <v>180</v>
      </c>
      <c r="H25" s="2">
        <v>400</v>
      </c>
      <c r="I25" s="2">
        <v>3500</v>
      </c>
      <c r="J25" s="2">
        <v>100</v>
      </c>
      <c r="K25" s="2">
        <v>500</v>
      </c>
      <c r="L25" s="2">
        <v>1600</v>
      </c>
      <c r="M25" s="2">
        <v>400</v>
      </c>
      <c r="N25" s="2">
        <f>SUM(Expenses[[#This Row],[Jan]:[Dec]])</f>
        <v>12880</v>
      </c>
    </row>
    <row r="26" spans="1:14" customFormat="1" x14ac:dyDescent="0.3">
      <c r="A26" s="7" t="s">
        <v>38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customFormat="1" x14ac:dyDescent="0.3">
      <c r="A27" s="2" t="s">
        <v>40</v>
      </c>
      <c r="B27" s="2">
        <v>1500</v>
      </c>
      <c r="C27" s="2">
        <v>1500</v>
      </c>
      <c r="D27" s="2">
        <v>1500</v>
      </c>
      <c r="E27" s="2">
        <v>1500</v>
      </c>
      <c r="F27" s="2">
        <v>500</v>
      </c>
      <c r="G27" s="2">
        <v>500</v>
      </c>
      <c r="H27" s="2">
        <v>1500</v>
      </c>
      <c r="I27" s="2">
        <v>1500</v>
      </c>
      <c r="J27" s="2">
        <v>1500</v>
      </c>
      <c r="K27" s="2">
        <v>1500</v>
      </c>
      <c r="L27" s="2">
        <v>1500</v>
      </c>
      <c r="M27" s="2">
        <v>1500</v>
      </c>
      <c r="N27" s="2">
        <f>SUM(Expenses[[#This Row],[Jan]:[Dec]])</f>
        <v>16000</v>
      </c>
    </row>
    <row r="28" spans="1:14" customFormat="1" x14ac:dyDescent="0.3">
      <c r="A28" s="2" t="s">
        <v>41</v>
      </c>
      <c r="B28" s="2">
        <v>800</v>
      </c>
      <c r="C28" s="2">
        <v>30</v>
      </c>
      <c r="D28" s="2">
        <v>40</v>
      </c>
      <c r="E28" s="2">
        <v>50</v>
      </c>
      <c r="F28" s="2">
        <v>460</v>
      </c>
      <c r="G28" s="2">
        <v>0</v>
      </c>
      <c r="H28" s="2">
        <v>3000</v>
      </c>
      <c r="I28" s="2">
        <v>0</v>
      </c>
      <c r="J28" s="2">
        <v>90</v>
      </c>
      <c r="K28" s="2">
        <v>0</v>
      </c>
      <c r="L28" s="2">
        <v>150</v>
      </c>
      <c r="M28" s="2">
        <v>100</v>
      </c>
      <c r="N28" s="2">
        <f>SUM(Expenses[[#This Row],[Jan]:[Dec]])</f>
        <v>4720</v>
      </c>
    </row>
    <row r="29" spans="1:14" customFormat="1" x14ac:dyDescent="0.3">
      <c r="A29" s="2" t="s">
        <v>39</v>
      </c>
      <c r="B29" s="2">
        <v>0</v>
      </c>
      <c r="C29" s="2">
        <v>0</v>
      </c>
      <c r="D29" s="2">
        <v>0</v>
      </c>
      <c r="E29" s="2">
        <v>0</v>
      </c>
      <c r="F29" s="2">
        <v>800</v>
      </c>
      <c r="G29" s="2">
        <v>0</v>
      </c>
      <c r="H29" s="2">
        <v>900</v>
      </c>
      <c r="I29" s="2">
        <v>0</v>
      </c>
      <c r="J29" s="2">
        <v>0</v>
      </c>
      <c r="K29" s="2">
        <v>100</v>
      </c>
      <c r="L29" s="2">
        <v>0</v>
      </c>
      <c r="M29" s="2">
        <v>0</v>
      </c>
      <c r="N29" s="2">
        <f>SUM(Expenses[[#This Row],[Jan]:[Dec]])</f>
        <v>1800</v>
      </c>
    </row>
    <row r="30" spans="1:14" x14ac:dyDescent="0.3">
      <c r="A30" s="7" t="s">
        <v>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s="2" t="s">
        <v>25</v>
      </c>
      <c r="B31" s="2">
        <v>1470</v>
      </c>
      <c r="C31" s="2">
        <v>1300</v>
      </c>
      <c r="D31" s="2">
        <v>1350</v>
      </c>
      <c r="E31" s="2">
        <v>1370</v>
      </c>
      <c r="F31" s="2">
        <v>1230</v>
      </c>
      <c r="G31" s="2">
        <v>1500</v>
      </c>
      <c r="H31" s="2">
        <v>1340</v>
      </c>
      <c r="I31" s="2">
        <v>1320</v>
      </c>
      <c r="J31" s="2">
        <v>1425</v>
      </c>
      <c r="K31" s="2">
        <v>1439</v>
      </c>
      <c r="L31" s="2">
        <v>1279</v>
      </c>
      <c r="M31" s="2">
        <v>1365</v>
      </c>
      <c r="N31" s="2">
        <f>SUM(Expenses[[#This Row],[Jan]:[Dec]])</f>
        <v>16388</v>
      </c>
    </row>
    <row r="32" spans="1:14" x14ac:dyDescent="0.3">
      <c r="A32" s="2" t="s">
        <v>37</v>
      </c>
      <c r="B32" s="2">
        <v>80</v>
      </c>
      <c r="C32" s="2">
        <v>130</v>
      </c>
      <c r="D32" s="2">
        <v>110</v>
      </c>
      <c r="E32" s="2">
        <v>40</v>
      </c>
      <c r="F32" s="2">
        <v>10</v>
      </c>
      <c r="G32" s="2">
        <v>50</v>
      </c>
      <c r="H32" s="2">
        <v>60</v>
      </c>
      <c r="I32" s="2">
        <v>200</v>
      </c>
      <c r="J32" s="2">
        <v>90</v>
      </c>
      <c r="K32" s="2">
        <v>150</v>
      </c>
      <c r="L32" s="2">
        <v>70</v>
      </c>
      <c r="M32" s="2">
        <v>60</v>
      </c>
      <c r="N32" s="2">
        <f>SUM(Expenses[[#This Row],[Jan]:[Dec]])</f>
        <v>1050</v>
      </c>
    </row>
    <row r="33" spans="1:14" x14ac:dyDescent="0.3">
      <c r="A33" s="2" t="s">
        <v>26</v>
      </c>
      <c r="B33" s="2">
        <v>900</v>
      </c>
      <c r="C33" s="2">
        <v>90</v>
      </c>
      <c r="D33" s="2">
        <v>67</v>
      </c>
      <c r="E33" s="2">
        <v>87</v>
      </c>
      <c r="F33" s="2">
        <v>100</v>
      </c>
      <c r="G33" s="2">
        <v>90</v>
      </c>
      <c r="H33" s="2">
        <v>80</v>
      </c>
      <c r="I33" s="2">
        <v>1600</v>
      </c>
      <c r="J33" s="2">
        <v>50</v>
      </c>
      <c r="K33" s="2">
        <v>65</v>
      </c>
      <c r="L33" s="2">
        <v>62</v>
      </c>
      <c r="M33" s="2">
        <v>950</v>
      </c>
      <c r="N33" s="2">
        <f>SUM(Expenses[[#This Row],[Jan]:[Dec]])</f>
        <v>4141</v>
      </c>
    </row>
    <row r="34" spans="1:14" x14ac:dyDescent="0.3">
      <c r="A34" s="5" t="s">
        <v>27</v>
      </c>
      <c r="B34" s="6">
        <f>SUM(Expenses[Jan])</f>
        <v>18148</v>
      </c>
      <c r="C34" s="6">
        <f>SUM(Expenses[Feb])</f>
        <v>13421</v>
      </c>
      <c r="D34" s="6">
        <f>SUM(Expenses[Mar])</f>
        <v>14145</v>
      </c>
      <c r="E34" s="6">
        <f>SUM(Expenses[Apr])</f>
        <v>15615</v>
      </c>
      <c r="F34" s="6">
        <f>SUM(Expenses[May])</f>
        <v>14788</v>
      </c>
      <c r="G34" s="6">
        <f>SUM(Expenses[Jun])</f>
        <v>13388</v>
      </c>
      <c r="H34" s="6">
        <f>SUM(Expenses[Jul])</f>
        <v>18188</v>
      </c>
      <c r="I34" s="6">
        <f>SUM(Expenses[Aug])</f>
        <v>18808</v>
      </c>
      <c r="J34" s="6">
        <f>SUM(Expenses[Sep])</f>
        <v>14493</v>
      </c>
      <c r="K34" s="6">
        <f>SUM(Expenses[Oct])</f>
        <v>14642</v>
      </c>
      <c r="L34" s="6">
        <f>SUM(Expenses[Nov])</f>
        <v>14829</v>
      </c>
      <c r="M34" s="6">
        <f>SUM(Expenses[Dec])</f>
        <v>15263</v>
      </c>
      <c r="N34" s="6">
        <f>IF(SUBTOTAL(109,Expenses[Year To Date])=0,"",SUBTOTAL(109,Expenses[Year To Date]))</f>
        <v>185728</v>
      </c>
    </row>
    <row r="36" spans="1:14" x14ac:dyDescent="0.3">
      <c r="A36" s="1" t="s">
        <v>28</v>
      </c>
      <c r="B36" s="9">
        <f>B12-B34</f>
        <v>29452</v>
      </c>
      <c r="C36" s="9">
        <f t="shared" ref="C36:N36" si="2">C12-C34</f>
        <v>31779</v>
      </c>
      <c r="D36" s="9">
        <f t="shared" si="2"/>
        <v>30405</v>
      </c>
      <c r="E36" s="9">
        <f t="shared" si="2"/>
        <v>28475</v>
      </c>
      <c r="F36" s="9">
        <f t="shared" si="2"/>
        <v>36012</v>
      </c>
      <c r="G36" s="9">
        <f t="shared" si="2"/>
        <v>33835</v>
      </c>
      <c r="H36" s="9">
        <f t="shared" si="2"/>
        <v>28862</v>
      </c>
      <c r="I36" s="9">
        <f t="shared" si="2"/>
        <v>24622</v>
      </c>
      <c r="J36" s="9">
        <f t="shared" si="2"/>
        <v>31385</v>
      </c>
      <c r="K36" s="9">
        <f t="shared" si="2"/>
        <v>31123</v>
      </c>
      <c r="L36" s="9">
        <f t="shared" si="2"/>
        <v>32660</v>
      </c>
      <c r="M36" s="9">
        <f t="shared" si="2"/>
        <v>25641</v>
      </c>
      <c r="N36" s="9">
        <f t="shared" si="2"/>
        <v>364251</v>
      </c>
    </row>
  </sheetData>
  <mergeCells count="3">
    <mergeCell ref="A14:N14"/>
    <mergeCell ref="A6:N6"/>
    <mergeCell ref="A1:N2"/>
  </mergeCells>
  <phoneticPr fontId="6" type="noConversion"/>
  <conditionalFormatting sqref="B36:N36">
    <cfRule type="cellIs" dxfId="4" priority="3" operator="lessThan">
      <formula>$D$4</formula>
    </cfRule>
  </conditionalFormatting>
  <conditionalFormatting sqref="A36:N36">
    <cfRule type="cellIs" dxfId="3" priority="2" operator="lessThan">
      <formula>$D$4</formula>
    </cfRule>
  </conditionalFormatting>
  <conditionalFormatting sqref="A36:XFD36">
    <cfRule type="cellIs" dxfId="0" priority="1" operator="lessThan">
      <formula>30000</formula>
    </cfRule>
  </conditionalFormatting>
  <pageMargins left="0.7" right="0.7" top="0.75" bottom="0.75" header="0.3" footer="0.3"/>
  <pageSetup orientation="landscape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8CA40-0DB4-4620-8315-F39CC3D1B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766A65-F7C1-4A05-AEB7-FE8822B5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C7FD9-EBCF-4CC4-BE1C-34B80F7E8353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2022-11-06T05:34:26Z</dcterms:created>
  <dcterms:modified xsi:type="dcterms:W3CDTF">2023-08-25T04:49:49Z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